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vorites\PKD\PKD Donations 2025-2026\"/>
    </mc:Choice>
  </mc:AlternateContent>
  <xr:revisionPtr revIDLastSave="0" documentId="13_ncr:1_{585D07E8-4D6A-4D23-95BE-F2177AE6656B}" xr6:coauthVersionLast="47" xr6:coauthVersionMax="47" xr10:uidLastSave="{00000000-0000-0000-0000-000000000000}"/>
  <bookViews>
    <workbookView xWindow="615" yWindow="-8925" windowWidth="17595" windowHeight="8190" firstSheet="1" activeTab="1" xr2:uid="{00000000-000D-0000-FFFF-FFFF00000000}"/>
  </bookViews>
  <sheets>
    <sheet name="Membership" sheetId="2" state="hidden" r:id="rId1"/>
    <sheet name="2025" sheetId="25" r:id="rId2"/>
    <sheet name="2024" sheetId="24" r:id="rId3"/>
    <sheet name="2023" sheetId="23" r:id="rId4"/>
    <sheet name="2022" sheetId="20" r:id="rId5"/>
    <sheet name="2021" sheetId="22" r:id="rId6"/>
    <sheet name="2020" sheetId="21" r:id="rId7"/>
    <sheet name="2019" sheetId="18" r:id="rId8"/>
    <sheet name="2018" sheetId="19" r:id="rId9"/>
    <sheet name="2017" sheetId="17" r:id="rId10"/>
    <sheet name="2016" sheetId="7" r:id="rId11"/>
    <sheet name="2015" sheetId="1" r:id="rId12"/>
    <sheet name="2014" sheetId="5" r:id="rId13"/>
    <sheet name="2013" sheetId="4" r:id="rId14"/>
    <sheet name="2012" sheetId="6" r:id="rId15"/>
    <sheet name="2011" sheetId="8" r:id="rId16"/>
    <sheet name="2010" sheetId="9" r:id="rId17"/>
    <sheet name="2009" sheetId="10" r:id="rId18"/>
    <sheet name="2008" sheetId="11" r:id="rId19"/>
    <sheet name="2007" sheetId="12" r:id="rId20"/>
    <sheet name="2006" sheetId="13" r:id="rId21"/>
    <sheet name="2005" sheetId="14" r:id="rId22"/>
    <sheet name="2004" sheetId="15" r:id="rId23"/>
    <sheet name="2003" sheetId="16" r:id="rId24"/>
  </sheets>
  <definedNames>
    <definedName name="_xlnm._FilterDatabase" localSheetId="13" hidden="1">'2013'!$A$4:$J$354</definedName>
    <definedName name="_xlnm._FilterDatabase" localSheetId="12" hidden="1">'2014'!$A$4:$J$359</definedName>
    <definedName name="_xlnm._FilterDatabase" localSheetId="11" hidden="1">'2015'!$A$4:$J$434</definedName>
    <definedName name="_xlnm._FilterDatabase" localSheetId="10" hidden="1">'2016'!$A$4:$J$441</definedName>
    <definedName name="_xlnm._FilterDatabase" localSheetId="9" hidden="1">'2017'!$A$4:$J$441</definedName>
    <definedName name="_xlnm._FilterDatabase" localSheetId="8" hidden="1">'2018'!$A$4:$J$447</definedName>
    <definedName name="_xlnm._FilterDatabase" localSheetId="7" hidden="1">'2019'!$A$4:$J$452</definedName>
    <definedName name="_xlnm._FilterDatabase" localSheetId="6" hidden="1">'2020'!$A$4:$J$455</definedName>
    <definedName name="_xlnm._FilterDatabase" localSheetId="5" hidden="1">'2021'!$A$4:$J$461</definedName>
    <definedName name="_xlnm._FilterDatabase" localSheetId="4" hidden="1">'2022'!$A$4:$J$461</definedName>
    <definedName name="_xlnm.Print_Area" localSheetId="13">'2013'!$A$5:$J$355</definedName>
    <definedName name="_xlnm.Print_Area" localSheetId="12">'2014'!$A$5:$J$359</definedName>
    <definedName name="_xlnm.Print_Area" localSheetId="11">'2015'!$A$5:$J$371</definedName>
    <definedName name="_xlnm.Print_Area" localSheetId="10">'2016'!$A$5:$J$378</definedName>
    <definedName name="_xlnm.Print_Area" localSheetId="9">'2017'!$A$5:$J$392</definedName>
    <definedName name="_xlnm.Print_Area" localSheetId="8">'2018'!$A$5:$J$398</definedName>
    <definedName name="_xlnm.Print_Area" localSheetId="7">'2019'!$A$5:$J$403</definedName>
    <definedName name="_xlnm.Print_Area" localSheetId="6">'2020'!$A$5:$J$406</definedName>
    <definedName name="_xlnm.Print_Area" localSheetId="5">'2021'!$A$5:$J$412</definedName>
    <definedName name="_xlnm.Print_Area" localSheetId="4">'2022'!$A$5:$J$412</definedName>
    <definedName name="_xlnm.Print_Area" localSheetId="3">'2023'!$A$1:$J$407</definedName>
    <definedName name="_xlnm.Print_Titles" localSheetId="13">'2013'!$1:$4</definedName>
    <definedName name="_xlnm.Print_Titles" localSheetId="12">'2014'!$1:$4</definedName>
    <definedName name="_xlnm.Print_Titles" localSheetId="11">'2015'!$1:$4</definedName>
    <definedName name="_xlnm.Print_Titles" localSheetId="10">'2016'!$1:$4</definedName>
    <definedName name="_xlnm.Print_Titles" localSheetId="9">'2017'!$1:$4</definedName>
    <definedName name="_xlnm.Print_Titles" localSheetId="8">'2018'!$1:$4</definedName>
    <definedName name="_xlnm.Print_Titles" localSheetId="7">'2019'!$1:$4</definedName>
    <definedName name="_xlnm.Print_Titles" localSheetId="6">'2020'!$1:$4</definedName>
    <definedName name="_xlnm.Print_Titles" localSheetId="5">'2021'!$1:$4</definedName>
    <definedName name="_xlnm.Print_Titles" localSheetId="4">'2022'!$1:$4</definedName>
    <definedName name="_xlnm.Print_Titles" localSheetId="3">'2023'!$1:$4</definedName>
    <definedName name="_xlnm.Print_Titles" localSheetId="2">'2024'!$1:$4</definedName>
    <definedName name="_xlnm.Print_Titles" localSheetId="1">'2025'!$1:$4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3" i="25" l="1"/>
  <c r="E367" i="25"/>
  <c r="E359" i="25"/>
  <c r="E335" i="25"/>
  <c r="E311" i="25"/>
  <c r="E295" i="25"/>
  <c r="E281" i="25"/>
  <c r="E273" i="25"/>
  <c r="E265" i="25"/>
  <c r="E250" i="25"/>
  <c r="E242" i="25"/>
  <c r="E234" i="25"/>
  <c r="E226" i="25"/>
  <c r="E218" i="25"/>
  <c r="E202" i="25"/>
  <c r="E178" i="25"/>
  <c r="E170" i="25"/>
  <c r="J170" i="25" s="1"/>
  <c r="E154" i="25"/>
  <c r="E146" i="25"/>
  <c r="E138" i="25"/>
  <c r="E130" i="25"/>
  <c r="E122" i="25"/>
  <c r="E106" i="25"/>
  <c r="E90" i="25"/>
  <c r="E82" i="25"/>
  <c r="E66" i="25"/>
  <c r="E58" i="25"/>
  <c r="E50" i="25"/>
  <c r="E42" i="25"/>
  <c r="E34" i="25"/>
  <c r="E18" i="25"/>
  <c r="J18" i="25" s="1"/>
  <c r="E5" i="25"/>
  <c r="E204" i="25"/>
  <c r="E276" i="25"/>
  <c r="J276" i="25" s="1"/>
  <c r="E274" i="25"/>
  <c r="E266" i="25"/>
  <c r="E260" i="25"/>
  <c r="E258" i="25"/>
  <c r="E255" i="25"/>
  <c r="E254" i="25"/>
  <c r="E247" i="25"/>
  <c r="E238" i="25"/>
  <c r="E231" i="25"/>
  <c r="E228" i="25"/>
  <c r="E216" i="25"/>
  <c r="E215" i="25"/>
  <c r="E208" i="25"/>
  <c r="E207" i="25"/>
  <c r="E197" i="25"/>
  <c r="E191" i="25"/>
  <c r="E189" i="25"/>
  <c r="E181" i="25"/>
  <c r="E176" i="25"/>
  <c r="E168" i="25"/>
  <c r="E167" i="25"/>
  <c r="E165" i="25"/>
  <c r="E159" i="25"/>
  <c r="E152" i="25"/>
  <c r="E151" i="25"/>
  <c r="E149" i="25"/>
  <c r="E144" i="25"/>
  <c r="E141" i="25"/>
  <c r="E136" i="25"/>
  <c r="E135" i="25"/>
  <c r="E126" i="25"/>
  <c r="E120" i="25"/>
  <c r="E118" i="25"/>
  <c r="E110" i="25"/>
  <c r="E105" i="25"/>
  <c r="E97" i="25"/>
  <c r="E96" i="25"/>
  <c r="E94" i="25"/>
  <c r="E89" i="25"/>
  <c r="E88" i="25"/>
  <c r="E80" i="25"/>
  <c r="E70" i="25"/>
  <c r="E64" i="25"/>
  <c r="E57" i="25"/>
  <c r="E56" i="25"/>
  <c r="E54" i="25"/>
  <c r="E49" i="25"/>
  <c r="E48" i="25"/>
  <c r="E40" i="25"/>
  <c r="E38" i="25"/>
  <c r="E32" i="25"/>
  <c r="E30" i="25"/>
  <c r="E17" i="25"/>
  <c r="E16" i="25"/>
  <c r="E209" i="25"/>
  <c r="I209" i="25" s="1"/>
  <c r="E275" i="25"/>
  <c r="J275" i="25" s="1"/>
  <c r="E256" i="25"/>
  <c r="J256" i="25" s="1"/>
  <c r="F55" i="24"/>
  <c r="E390" i="25"/>
  <c r="E389" i="25"/>
  <c r="E388" i="25"/>
  <c r="E387" i="25"/>
  <c r="E386" i="25"/>
  <c r="E385" i="25"/>
  <c r="E384" i="25"/>
  <c r="E382" i="25"/>
  <c r="E381" i="25"/>
  <c r="E380" i="25"/>
  <c r="E379" i="25"/>
  <c r="J379" i="25" s="1"/>
  <c r="E378" i="25"/>
  <c r="E374" i="25"/>
  <c r="E373" i="25"/>
  <c r="E372" i="25"/>
  <c r="E371" i="25"/>
  <c r="E369" i="25"/>
  <c r="E368" i="25"/>
  <c r="E366" i="25"/>
  <c r="E365" i="25"/>
  <c r="E363" i="25"/>
  <c r="E362" i="25"/>
  <c r="E361" i="25"/>
  <c r="E360" i="25"/>
  <c r="E357" i="25"/>
  <c r="E356" i="25"/>
  <c r="E355" i="25"/>
  <c r="E353" i="25"/>
  <c r="E352" i="25"/>
  <c r="E351" i="25"/>
  <c r="E350" i="25"/>
  <c r="E348" i="25"/>
  <c r="E347" i="25"/>
  <c r="E346" i="25"/>
  <c r="E345" i="25"/>
  <c r="E344" i="25"/>
  <c r="E342" i="25"/>
  <c r="E341" i="25"/>
  <c r="E340" i="25"/>
  <c r="E339" i="25"/>
  <c r="E337" i="25"/>
  <c r="E336" i="25"/>
  <c r="E334" i="25"/>
  <c r="E332" i="25"/>
  <c r="E331" i="25"/>
  <c r="E330" i="25"/>
  <c r="E329" i="25"/>
  <c r="E328" i="25"/>
  <c r="E324" i="25"/>
  <c r="E323" i="25"/>
  <c r="E322" i="25"/>
  <c r="E321" i="25"/>
  <c r="E320" i="25"/>
  <c r="E318" i="25"/>
  <c r="E317" i="25"/>
  <c r="E316" i="25"/>
  <c r="E315" i="25"/>
  <c r="E313" i="25"/>
  <c r="I313" i="25" s="1"/>
  <c r="E312" i="25"/>
  <c r="E310" i="25"/>
  <c r="E309" i="25"/>
  <c r="E307" i="25"/>
  <c r="E306" i="25"/>
  <c r="E305" i="25"/>
  <c r="E304" i="25"/>
  <c r="E302" i="25"/>
  <c r="E301" i="25"/>
  <c r="E300" i="25"/>
  <c r="E299" i="25"/>
  <c r="E297" i="25"/>
  <c r="E296" i="25"/>
  <c r="E294" i="25"/>
  <c r="E292" i="25"/>
  <c r="E291" i="25"/>
  <c r="E290" i="25"/>
  <c r="E289" i="25"/>
  <c r="E287" i="25"/>
  <c r="E286" i="25"/>
  <c r="E285" i="25"/>
  <c r="E284" i="25"/>
  <c r="E282" i="25"/>
  <c r="E280" i="25"/>
  <c r="E279" i="25"/>
  <c r="E278" i="25"/>
  <c r="E272" i="25"/>
  <c r="E271" i="25"/>
  <c r="E270" i="25"/>
  <c r="E268" i="25"/>
  <c r="E267" i="25"/>
  <c r="E264" i="25"/>
  <c r="E262" i="25"/>
  <c r="E261" i="25"/>
  <c r="E259" i="25"/>
  <c r="E253" i="25"/>
  <c r="E251" i="25"/>
  <c r="E249" i="25"/>
  <c r="E248" i="25"/>
  <c r="F398" i="25"/>
  <c r="E243" i="25"/>
  <c r="E241" i="25"/>
  <c r="E239" i="25"/>
  <c r="E237" i="25"/>
  <c r="E235" i="25"/>
  <c r="E233" i="25"/>
  <c r="E232" i="25"/>
  <c r="E229" i="25"/>
  <c r="E227" i="25"/>
  <c r="E225" i="25"/>
  <c r="E223" i="25"/>
  <c r="E222" i="25"/>
  <c r="E221" i="25"/>
  <c r="E220" i="25"/>
  <c r="E217" i="25"/>
  <c r="E213" i="25"/>
  <c r="E212" i="25"/>
  <c r="E211" i="25"/>
  <c r="E206" i="25"/>
  <c r="E203" i="25"/>
  <c r="E201" i="25"/>
  <c r="E199" i="25"/>
  <c r="E198" i="25"/>
  <c r="E196" i="25"/>
  <c r="E195" i="25"/>
  <c r="E193" i="25"/>
  <c r="E192" i="25"/>
  <c r="E190" i="25"/>
  <c r="E187" i="25"/>
  <c r="E186" i="25"/>
  <c r="E185" i="25"/>
  <c r="E184" i="25"/>
  <c r="E183" i="25"/>
  <c r="E180" i="25"/>
  <c r="E179" i="25"/>
  <c r="E177" i="25"/>
  <c r="E174" i="25"/>
  <c r="E173" i="25"/>
  <c r="E172" i="25"/>
  <c r="E169" i="25"/>
  <c r="E166" i="25"/>
  <c r="E161" i="25"/>
  <c r="E160" i="25"/>
  <c r="E157" i="25"/>
  <c r="E156" i="25"/>
  <c r="E155" i="25"/>
  <c r="E150" i="25"/>
  <c r="E148" i="25"/>
  <c r="E145" i="25"/>
  <c r="E142" i="25"/>
  <c r="E140" i="25"/>
  <c r="E137" i="25"/>
  <c r="E134" i="25"/>
  <c r="E132" i="25"/>
  <c r="E131" i="25"/>
  <c r="E128" i="25"/>
  <c r="E127" i="25"/>
  <c r="E125" i="25"/>
  <c r="E123" i="25"/>
  <c r="E121" i="25"/>
  <c r="E119" i="25"/>
  <c r="E116" i="25"/>
  <c r="E115" i="25"/>
  <c r="E114" i="25"/>
  <c r="E113" i="25"/>
  <c r="E112" i="25"/>
  <c r="E109" i="25"/>
  <c r="E108" i="25"/>
  <c r="E107" i="25"/>
  <c r="E103" i="25"/>
  <c r="E102" i="25"/>
  <c r="E101" i="25"/>
  <c r="E100" i="25"/>
  <c r="E99" i="25"/>
  <c r="E95" i="25"/>
  <c r="E93" i="25"/>
  <c r="E91" i="25"/>
  <c r="E84" i="25"/>
  <c r="E83" i="25"/>
  <c r="E81" i="25"/>
  <c r="E78" i="25"/>
  <c r="E77" i="25"/>
  <c r="E76" i="25"/>
  <c r="E75" i="25"/>
  <c r="E74" i="25"/>
  <c r="E73" i="25"/>
  <c r="E72" i="25"/>
  <c r="E69" i="25"/>
  <c r="E68" i="25"/>
  <c r="E67" i="25"/>
  <c r="E63" i="25"/>
  <c r="E62" i="25"/>
  <c r="E61" i="25"/>
  <c r="E59" i="25"/>
  <c r="E55" i="25"/>
  <c r="E53" i="25"/>
  <c r="E51" i="25"/>
  <c r="E47" i="25"/>
  <c r="E45" i="25"/>
  <c r="E44" i="25"/>
  <c r="E43" i="25"/>
  <c r="E41" i="25"/>
  <c r="E37" i="25"/>
  <c r="E36" i="25"/>
  <c r="E35" i="25"/>
  <c r="E31" i="25"/>
  <c r="E29" i="25"/>
  <c r="E28" i="25"/>
  <c r="E27" i="25"/>
  <c r="E25" i="25"/>
  <c r="E24" i="25"/>
  <c r="E23" i="25"/>
  <c r="E22" i="25"/>
  <c r="E21" i="25"/>
  <c r="E20" i="25"/>
  <c r="E15" i="25"/>
  <c r="E14" i="25"/>
  <c r="E13" i="25"/>
  <c r="E12" i="25"/>
  <c r="E10" i="25"/>
  <c r="E9" i="25"/>
  <c r="E8" i="25"/>
  <c r="E7" i="25"/>
  <c r="E6" i="25"/>
  <c r="F152" i="24"/>
  <c r="F69" i="24"/>
  <c r="F366" i="24"/>
  <c r="J366" i="24" s="1"/>
  <c r="F317" i="24"/>
  <c r="I317" i="24" s="1"/>
  <c r="F63" i="24"/>
  <c r="I63" i="24" s="1"/>
  <c r="J379" i="24"/>
  <c r="I379" i="24"/>
  <c r="J378" i="24"/>
  <c r="I378" i="24"/>
  <c r="J377" i="24"/>
  <c r="I377" i="24"/>
  <c r="J376" i="24"/>
  <c r="I376" i="24"/>
  <c r="J374" i="24"/>
  <c r="I374" i="24"/>
  <c r="J373" i="24"/>
  <c r="I373" i="24"/>
  <c r="J372" i="24"/>
  <c r="I372" i="24"/>
  <c r="J371" i="24"/>
  <c r="I371" i="24"/>
  <c r="J370" i="24"/>
  <c r="I370" i="24"/>
  <c r="J368" i="24"/>
  <c r="I368" i="24"/>
  <c r="J367" i="24"/>
  <c r="I367" i="24"/>
  <c r="J365" i="24"/>
  <c r="I365" i="24"/>
  <c r="J364" i="24"/>
  <c r="I364" i="24"/>
  <c r="J362" i="24"/>
  <c r="I362" i="24"/>
  <c r="J361" i="24"/>
  <c r="I361" i="24"/>
  <c r="J360" i="24"/>
  <c r="I360" i="24"/>
  <c r="J358" i="24"/>
  <c r="I358" i="24"/>
  <c r="J357" i="24"/>
  <c r="I357" i="24"/>
  <c r="J356" i="24"/>
  <c r="I356" i="24"/>
  <c r="J355" i="24"/>
  <c r="I355" i="24"/>
  <c r="J354" i="24"/>
  <c r="I354" i="24"/>
  <c r="J352" i="24"/>
  <c r="I352" i="24"/>
  <c r="J351" i="24"/>
  <c r="I351" i="24"/>
  <c r="J350" i="24"/>
  <c r="I350" i="24"/>
  <c r="J349" i="24"/>
  <c r="I349" i="24"/>
  <c r="J348" i="24"/>
  <c r="I348" i="24"/>
  <c r="J346" i="24"/>
  <c r="I346" i="24"/>
  <c r="J345" i="24"/>
  <c r="I345" i="24"/>
  <c r="J344" i="24"/>
  <c r="I344" i="24"/>
  <c r="J343" i="24"/>
  <c r="I343" i="24"/>
  <c r="J341" i="24"/>
  <c r="I341" i="24"/>
  <c r="J340" i="24"/>
  <c r="I340" i="24"/>
  <c r="J339" i="24"/>
  <c r="I339" i="24"/>
  <c r="J338" i="24"/>
  <c r="I338" i="24"/>
  <c r="J336" i="24"/>
  <c r="I336" i="24"/>
  <c r="J335" i="24"/>
  <c r="I335" i="24"/>
  <c r="J334" i="24"/>
  <c r="I334" i="24"/>
  <c r="J333" i="24"/>
  <c r="I333" i="24"/>
  <c r="J332" i="24"/>
  <c r="I332" i="24"/>
  <c r="J328" i="24"/>
  <c r="I328" i="24"/>
  <c r="J327" i="24"/>
  <c r="I327" i="24"/>
  <c r="J326" i="24"/>
  <c r="I326" i="24"/>
  <c r="J325" i="24"/>
  <c r="I325" i="24"/>
  <c r="J324" i="24"/>
  <c r="I324" i="24"/>
  <c r="J322" i="24"/>
  <c r="I322" i="24"/>
  <c r="J321" i="24"/>
  <c r="I321" i="24"/>
  <c r="J320" i="24"/>
  <c r="I320" i="24"/>
  <c r="J319" i="24"/>
  <c r="I319" i="24"/>
  <c r="J316" i="24"/>
  <c r="I316" i="24"/>
  <c r="J315" i="24"/>
  <c r="I315" i="24"/>
  <c r="J314" i="24"/>
  <c r="I314" i="24"/>
  <c r="J313" i="24"/>
  <c r="I313" i="24"/>
  <c r="J311" i="24"/>
  <c r="I311" i="24"/>
  <c r="J310" i="24"/>
  <c r="I310" i="24"/>
  <c r="J309" i="24"/>
  <c r="I309" i="24"/>
  <c r="J308" i="24"/>
  <c r="I308" i="24"/>
  <c r="J307" i="24"/>
  <c r="I307" i="24"/>
  <c r="J306" i="24"/>
  <c r="I306" i="24"/>
  <c r="J304" i="24"/>
  <c r="I304" i="24"/>
  <c r="J303" i="24"/>
  <c r="I303" i="24"/>
  <c r="J302" i="24"/>
  <c r="I302" i="24"/>
  <c r="J301" i="24"/>
  <c r="I301" i="24"/>
  <c r="J300" i="24"/>
  <c r="I300" i="24"/>
  <c r="J298" i="24"/>
  <c r="I298" i="24"/>
  <c r="J297" i="24"/>
  <c r="I297" i="24"/>
  <c r="J296" i="24"/>
  <c r="I296" i="24"/>
  <c r="J295" i="24"/>
  <c r="I295" i="24"/>
  <c r="J293" i="24"/>
  <c r="I293" i="24"/>
  <c r="J292" i="24"/>
  <c r="I292" i="24"/>
  <c r="J291" i="24"/>
  <c r="I291" i="24"/>
  <c r="J290" i="24"/>
  <c r="I290" i="24"/>
  <c r="J289" i="24"/>
  <c r="I289" i="24"/>
  <c r="J287" i="24"/>
  <c r="I287" i="24"/>
  <c r="J286" i="24"/>
  <c r="I286" i="24"/>
  <c r="J285" i="24"/>
  <c r="I285" i="24"/>
  <c r="J284" i="24"/>
  <c r="I284" i="24"/>
  <c r="J282" i="24"/>
  <c r="I282" i="24"/>
  <c r="J281" i="24"/>
  <c r="I281" i="24"/>
  <c r="J280" i="24"/>
  <c r="I280" i="24"/>
  <c r="J279" i="24"/>
  <c r="I279" i="24"/>
  <c r="J278" i="24"/>
  <c r="I278" i="24"/>
  <c r="J277" i="24"/>
  <c r="I277" i="24"/>
  <c r="J275" i="24"/>
  <c r="I275" i="24"/>
  <c r="J274" i="24"/>
  <c r="I274" i="24"/>
  <c r="J273" i="24"/>
  <c r="I273" i="24"/>
  <c r="J272" i="24"/>
  <c r="I272" i="24"/>
  <c r="J271" i="24"/>
  <c r="I271" i="24"/>
  <c r="J269" i="24"/>
  <c r="I269" i="24"/>
  <c r="J268" i="24"/>
  <c r="I268" i="24"/>
  <c r="J267" i="24"/>
  <c r="I267" i="24"/>
  <c r="J266" i="24"/>
  <c r="I266" i="24"/>
  <c r="J265" i="24"/>
  <c r="I265" i="24"/>
  <c r="J263" i="24"/>
  <c r="I263" i="24"/>
  <c r="J262" i="24"/>
  <c r="I262" i="24"/>
  <c r="J261" i="24"/>
  <c r="I261" i="24"/>
  <c r="J260" i="24"/>
  <c r="I260" i="24"/>
  <c r="J259" i="24"/>
  <c r="I259" i="24"/>
  <c r="J257" i="24"/>
  <c r="I257" i="24"/>
  <c r="J256" i="24"/>
  <c r="I256" i="24"/>
  <c r="J255" i="24"/>
  <c r="I255" i="24"/>
  <c r="J254" i="24"/>
  <c r="I254" i="24"/>
  <c r="J253" i="24"/>
  <c r="I253" i="24"/>
  <c r="J251" i="24"/>
  <c r="I251" i="24"/>
  <c r="J250" i="24"/>
  <c r="I250" i="24"/>
  <c r="J249" i="24"/>
  <c r="I249" i="24"/>
  <c r="J248" i="24"/>
  <c r="I248" i="24"/>
  <c r="J247" i="24"/>
  <c r="I247" i="24"/>
  <c r="J243" i="24"/>
  <c r="I243" i="24"/>
  <c r="J242" i="24"/>
  <c r="I242" i="24"/>
  <c r="J241" i="24"/>
  <c r="I241" i="24"/>
  <c r="J239" i="24"/>
  <c r="I239" i="24"/>
  <c r="J238" i="24"/>
  <c r="I238" i="24"/>
  <c r="J237" i="24"/>
  <c r="I237" i="24"/>
  <c r="J235" i="24"/>
  <c r="I235" i="24"/>
  <c r="J234" i="24"/>
  <c r="I234" i="24"/>
  <c r="J233" i="24"/>
  <c r="I233" i="24"/>
  <c r="J232" i="24"/>
  <c r="I232" i="24"/>
  <c r="J231" i="24"/>
  <c r="I231" i="24"/>
  <c r="J229" i="24"/>
  <c r="I229" i="24"/>
  <c r="J228" i="24"/>
  <c r="I228" i="24"/>
  <c r="J227" i="24"/>
  <c r="I227" i="24"/>
  <c r="J226" i="24"/>
  <c r="I226" i="24"/>
  <c r="J225" i="24"/>
  <c r="I225" i="24"/>
  <c r="J223" i="24"/>
  <c r="I223" i="24"/>
  <c r="J222" i="24"/>
  <c r="I222" i="24"/>
  <c r="J221" i="24"/>
  <c r="I221" i="24"/>
  <c r="J220" i="24"/>
  <c r="I220" i="24"/>
  <c r="J218" i="24"/>
  <c r="I218" i="24"/>
  <c r="J217" i="24"/>
  <c r="I217" i="24"/>
  <c r="J216" i="24"/>
  <c r="I216" i="24"/>
  <c r="J215" i="24"/>
  <c r="I215" i="24"/>
  <c r="J214" i="24"/>
  <c r="I214" i="24"/>
  <c r="J212" i="24"/>
  <c r="I212" i="24"/>
  <c r="J211" i="24"/>
  <c r="I211" i="24"/>
  <c r="J210" i="24"/>
  <c r="I210" i="24"/>
  <c r="J208" i="24"/>
  <c r="I208" i="24"/>
  <c r="J207" i="24"/>
  <c r="I207" i="24"/>
  <c r="J206" i="24"/>
  <c r="I206" i="24"/>
  <c r="J204" i="24"/>
  <c r="I204" i="24"/>
  <c r="J203" i="24"/>
  <c r="I203" i="24"/>
  <c r="J202" i="24"/>
  <c r="I202" i="24"/>
  <c r="J201" i="24"/>
  <c r="I201" i="24"/>
  <c r="J199" i="24"/>
  <c r="I199" i="24"/>
  <c r="J198" i="24"/>
  <c r="I198" i="24"/>
  <c r="J197" i="24"/>
  <c r="I197" i="24"/>
  <c r="J196" i="24"/>
  <c r="I196" i="24"/>
  <c r="J195" i="24"/>
  <c r="I195" i="24"/>
  <c r="J193" i="24"/>
  <c r="I193" i="24"/>
  <c r="J192" i="24"/>
  <c r="I192" i="24"/>
  <c r="J191" i="24"/>
  <c r="I191" i="24"/>
  <c r="J190" i="24"/>
  <c r="I190" i="24"/>
  <c r="J189" i="24"/>
  <c r="I189" i="24"/>
  <c r="J187" i="24"/>
  <c r="I187" i="24"/>
  <c r="J186" i="24"/>
  <c r="I186" i="24"/>
  <c r="J185" i="24"/>
  <c r="I185" i="24"/>
  <c r="J184" i="24"/>
  <c r="I184" i="24"/>
  <c r="J183" i="24"/>
  <c r="I183" i="24"/>
  <c r="J181" i="24"/>
  <c r="I181" i="24"/>
  <c r="J180" i="24"/>
  <c r="I180" i="24"/>
  <c r="J179" i="24"/>
  <c r="I179" i="24"/>
  <c r="J178" i="24"/>
  <c r="I178" i="24"/>
  <c r="J177" i="24"/>
  <c r="I177" i="24"/>
  <c r="J176" i="24"/>
  <c r="I176" i="24"/>
  <c r="J174" i="24"/>
  <c r="I174" i="24"/>
  <c r="J173" i="24"/>
  <c r="I173" i="24"/>
  <c r="J172" i="24"/>
  <c r="I172" i="24"/>
  <c r="J170" i="24"/>
  <c r="I170" i="24"/>
  <c r="J169" i="24"/>
  <c r="I169" i="24"/>
  <c r="J168" i="24"/>
  <c r="I168" i="24"/>
  <c r="J167" i="24"/>
  <c r="I167" i="24"/>
  <c r="J166" i="24"/>
  <c r="I166" i="24"/>
  <c r="J162" i="24"/>
  <c r="I162" i="24"/>
  <c r="J161" i="24"/>
  <c r="I161" i="24"/>
  <c r="J160" i="24"/>
  <c r="I160" i="24"/>
  <c r="J158" i="24"/>
  <c r="I158" i="24"/>
  <c r="J157" i="24"/>
  <c r="I157" i="24"/>
  <c r="J156" i="24"/>
  <c r="I156" i="24"/>
  <c r="J155" i="24"/>
  <c r="I155" i="24"/>
  <c r="J153" i="24"/>
  <c r="I153" i="24"/>
  <c r="J152" i="24"/>
  <c r="I152" i="24"/>
  <c r="J151" i="24"/>
  <c r="I151" i="24"/>
  <c r="J150" i="24"/>
  <c r="I150" i="24"/>
  <c r="J149" i="24"/>
  <c r="I149" i="24"/>
  <c r="J147" i="24"/>
  <c r="I147" i="24"/>
  <c r="J146" i="24"/>
  <c r="I146" i="24"/>
  <c r="J145" i="24"/>
  <c r="I145" i="24"/>
  <c r="J143" i="24"/>
  <c r="I143" i="24"/>
  <c r="J142" i="24"/>
  <c r="I142" i="24"/>
  <c r="J141" i="24"/>
  <c r="I141" i="24"/>
  <c r="J139" i="24"/>
  <c r="I139" i="24"/>
  <c r="J138" i="24"/>
  <c r="I138" i="24"/>
  <c r="J137" i="24"/>
  <c r="I137" i="24"/>
  <c r="J136" i="24"/>
  <c r="I136" i="24"/>
  <c r="J135" i="24"/>
  <c r="I135" i="24"/>
  <c r="J133" i="24"/>
  <c r="I133" i="24"/>
  <c r="J132" i="24"/>
  <c r="I132" i="24"/>
  <c r="J131" i="24"/>
  <c r="I131" i="24"/>
  <c r="J129" i="24"/>
  <c r="I129" i="24"/>
  <c r="J128" i="24"/>
  <c r="I128" i="24"/>
  <c r="J127" i="24"/>
  <c r="I127" i="24"/>
  <c r="J126" i="24"/>
  <c r="I126" i="24"/>
  <c r="J125" i="24"/>
  <c r="I125" i="24"/>
  <c r="J123" i="24"/>
  <c r="I123" i="24"/>
  <c r="J122" i="24"/>
  <c r="I122" i="24"/>
  <c r="J121" i="24"/>
  <c r="I121" i="24"/>
  <c r="J120" i="24"/>
  <c r="I120" i="24"/>
  <c r="J119" i="24"/>
  <c r="I119" i="24"/>
  <c r="J118" i="24"/>
  <c r="I118" i="24"/>
  <c r="J116" i="24"/>
  <c r="I116" i="24"/>
  <c r="J115" i="24"/>
  <c r="I115" i="24"/>
  <c r="J114" i="24"/>
  <c r="I114" i="24"/>
  <c r="J113" i="24"/>
  <c r="I113" i="24"/>
  <c r="J112" i="24"/>
  <c r="I112" i="24"/>
  <c r="J110" i="24"/>
  <c r="I110" i="24"/>
  <c r="J109" i="24"/>
  <c r="I109" i="24"/>
  <c r="J108" i="24"/>
  <c r="I108" i="24"/>
  <c r="J107" i="24"/>
  <c r="I107" i="24"/>
  <c r="J106" i="24"/>
  <c r="I106" i="24"/>
  <c r="J105" i="24"/>
  <c r="I105" i="24"/>
  <c r="J103" i="24"/>
  <c r="I103" i="24"/>
  <c r="J102" i="24"/>
  <c r="I102" i="24"/>
  <c r="J101" i="24"/>
  <c r="I101" i="24"/>
  <c r="J100" i="24"/>
  <c r="I100" i="24"/>
  <c r="J99" i="24"/>
  <c r="I99" i="24"/>
  <c r="J97" i="24"/>
  <c r="I97" i="24"/>
  <c r="J96" i="24"/>
  <c r="I96" i="24"/>
  <c r="J95" i="24"/>
  <c r="I95" i="24"/>
  <c r="J94" i="24"/>
  <c r="I94" i="24"/>
  <c r="J93" i="24"/>
  <c r="I93" i="24"/>
  <c r="J91" i="24"/>
  <c r="I91" i="24"/>
  <c r="J90" i="24"/>
  <c r="I90" i="24"/>
  <c r="J89" i="24"/>
  <c r="I89" i="24"/>
  <c r="J88" i="24"/>
  <c r="I88" i="24"/>
  <c r="J84" i="24"/>
  <c r="I84" i="24"/>
  <c r="J83" i="24"/>
  <c r="I83" i="24"/>
  <c r="J82" i="24"/>
  <c r="I82" i="24"/>
  <c r="J81" i="24"/>
  <c r="I81" i="24"/>
  <c r="J80" i="24"/>
  <c r="I80" i="24"/>
  <c r="J78" i="24"/>
  <c r="I78" i="24"/>
  <c r="J77" i="24"/>
  <c r="I77" i="24"/>
  <c r="J76" i="24"/>
  <c r="I76" i="24"/>
  <c r="J75" i="24"/>
  <c r="I75" i="24"/>
  <c r="J74" i="24"/>
  <c r="I74" i="24"/>
  <c r="J73" i="24"/>
  <c r="I73" i="24"/>
  <c r="J72" i="24"/>
  <c r="I72" i="24"/>
  <c r="J70" i="24"/>
  <c r="I70" i="24"/>
  <c r="J68" i="24"/>
  <c r="I68" i="24"/>
  <c r="J67" i="24"/>
  <c r="I67" i="24"/>
  <c r="J66" i="24"/>
  <c r="I66" i="24"/>
  <c r="J64" i="24"/>
  <c r="I64" i="24"/>
  <c r="J62" i="24"/>
  <c r="I62" i="24"/>
  <c r="J61" i="24"/>
  <c r="I61" i="24"/>
  <c r="J59" i="24"/>
  <c r="I59" i="24"/>
  <c r="J58" i="24"/>
  <c r="I58" i="24"/>
  <c r="J57" i="24"/>
  <c r="I57" i="24"/>
  <c r="J56" i="24"/>
  <c r="I56" i="24"/>
  <c r="J54" i="24"/>
  <c r="I54" i="24"/>
  <c r="J53" i="24"/>
  <c r="I53" i="24"/>
  <c r="J51" i="24"/>
  <c r="I51" i="24"/>
  <c r="J50" i="24"/>
  <c r="I50" i="24"/>
  <c r="J49" i="24"/>
  <c r="I49" i="24"/>
  <c r="J48" i="24"/>
  <c r="I48" i="24"/>
  <c r="J47" i="24"/>
  <c r="I47" i="24"/>
  <c r="J45" i="24"/>
  <c r="I45" i="24"/>
  <c r="J44" i="24"/>
  <c r="I44" i="24"/>
  <c r="J43" i="24"/>
  <c r="I43" i="24"/>
  <c r="J42" i="24"/>
  <c r="I42" i="24"/>
  <c r="J41" i="24"/>
  <c r="I41" i="24"/>
  <c r="J40" i="24"/>
  <c r="I40" i="24"/>
  <c r="J38" i="24"/>
  <c r="I38" i="24"/>
  <c r="J37" i="24"/>
  <c r="I37" i="24"/>
  <c r="J36" i="24"/>
  <c r="I36" i="24"/>
  <c r="J35" i="24"/>
  <c r="I35" i="24"/>
  <c r="J34" i="24"/>
  <c r="I34" i="24"/>
  <c r="J32" i="24"/>
  <c r="I32" i="24"/>
  <c r="J31" i="24"/>
  <c r="I31" i="24"/>
  <c r="J30" i="24"/>
  <c r="I30" i="24"/>
  <c r="J29" i="24"/>
  <c r="I29" i="24"/>
  <c r="J28" i="24"/>
  <c r="I28" i="24"/>
  <c r="J27" i="24"/>
  <c r="I27" i="24"/>
  <c r="J25" i="24"/>
  <c r="I25" i="24"/>
  <c r="J24" i="24"/>
  <c r="I24" i="24"/>
  <c r="J23" i="24"/>
  <c r="I23" i="24"/>
  <c r="J22" i="24"/>
  <c r="I22" i="24"/>
  <c r="J21" i="24"/>
  <c r="I21" i="24"/>
  <c r="J20" i="24"/>
  <c r="I20" i="24"/>
  <c r="J18" i="24"/>
  <c r="I18" i="24"/>
  <c r="J17" i="24"/>
  <c r="I17" i="24"/>
  <c r="J16" i="24"/>
  <c r="I16" i="24"/>
  <c r="J15" i="24"/>
  <c r="I15" i="24"/>
  <c r="J14" i="24"/>
  <c r="I14" i="24"/>
  <c r="J13" i="24"/>
  <c r="I13" i="24"/>
  <c r="J12" i="24"/>
  <c r="I12" i="24"/>
  <c r="J10" i="24"/>
  <c r="I10" i="24"/>
  <c r="J9" i="24"/>
  <c r="I9" i="24"/>
  <c r="J8" i="24"/>
  <c r="I8" i="24"/>
  <c r="J7" i="24"/>
  <c r="I7" i="24"/>
  <c r="J6" i="24"/>
  <c r="I6" i="24"/>
  <c r="J5" i="24"/>
  <c r="I5" i="24"/>
  <c r="E395" i="24"/>
  <c r="J395" i="24" s="1"/>
  <c r="E394" i="24"/>
  <c r="J394" i="24" s="1"/>
  <c r="E393" i="24"/>
  <c r="J393" i="24" s="1"/>
  <c r="E392" i="24"/>
  <c r="J392" i="24" s="1"/>
  <c r="E391" i="24"/>
  <c r="J391" i="24" s="1"/>
  <c r="E390" i="24"/>
  <c r="I390" i="24" s="1"/>
  <c r="E389" i="24"/>
  <c r="J389" i="24" s="1"/>
  <c r="E388" i="24"/>
  <c r="J388" i="24" s="1"/>
  <c r="E379" i="24"/>
  <c r="E378" i="24"/>
  <c r="E377" i="24"/>
  <c r="E376" i="24"/>
  <c r="E374" i="24"/>
  <c r="E373" i="24"/>
  <c r="E372" i="24"/>
  <c r="E371" i="24"/>
  <c r="E370" i="24"/>
  <c r="E368" i="24"/>
  <c r="E367" i="24"/>
  <c r="E366" i="24"/>
  <c r="E365" i="24"/>
  <c r="E364" i="24"/>
  <c r="E362" i="24"/>
  <c r="E361" i="24"/>
  <c r="E360" i="24"/>
  <c r="E358" i="24"/>
  <c r="E357" i="24"/>
  <c r="E356" i="24"/>
  <c r="E355" i="24"/>
  <c r="E354" i="24"/>
  <c r="E352" i="24"/>
  <c r="E351" i="24"/>
  <c r="E350" i="24"/>
  <c r="E349" i="24"/>
  <c r="E348" i="24"/>
  <c r="E346" i="24"/>
  <c r="E345" i="24"/>
  <c r="E344" i="24"/>
  <c r="E343" i="24"/>
  <c r="E341" i="24"/>
  <c r="E340" i="24"/>
  <c r="E339" i="24"/>
  <c r="E338" i="24"/>
  <c r="E336" i="24"/>
  <c r="E335" i="24"/>
  <c r="E334" i="24"/>
  <c r="E333" i="24"/>
  <c r="F329" i="24"/>
  <c r="J209" i="25" l="1"/>
  <c r="I170" i="25"/>
  <c r="I275" i="25"/>
  <c r="I276" i="25"/>
  <c r="I18" i="25"/>
  <c r="I256" i="25"/>
  <c r="J5" i="25"/>
  <c r="I5" i="25"/>
  <c r="J6" i="25"/>
  <c r="I6" i="25"/>
  <c r="J7" i="25"/>
  <c r="I7" i="25"/>
  <c r="J8" i="25"/>
  <c r="I8" i="25"/>
  <c r="J9" i="25"/>
  <c r="I9" i="25"/>
  <c r="J10" i="25"/>
  <c r="I10" i="25"/>
  <c r="J12" i="25"/>
  <c r="I12" i="25"/>
  <c r="J13" i="25"/>
  <c r="I13" i="25"/>
  <c r="J14" i="25"/>
  <c r="I14" i="25"/>
  <c r="J15" i="25"/>
  <c r="I15" i="25"/>
  <c r="J16" i="25"/>
  <c r="I16" i="25"/>
  <c r="J17" i="25"/>
  <c r="I17" i="25"/>
  <c r="J20" i="25"/>
  <c r="I20" i="25"/>
  <c r="J21" i="25"/>
  <c r="I21" i="25"/>
  <c r="J22" i="25"/>
  <c r="I22" i="25"/>
  <c r="J23" i="25"/>
  <c r="I23" i="25"/>
  <c r="J24" i="25"/>
  <c r="I24" i="25"/>
  <c r="J25" i="25"/>
  <c r="I25" i="25"/>
  <c r="J27" i="25"/>
  <c r="I27" i="25"/>
  <c r="J28" i="25"/>
  <c r="I28" i="25"/>
  <c r="J29" i="25"/>
  <c r="I29" i="25"/>
  <c r="J30" i="25"/>
  <c r="I30" i="25"/>
  <c r="J31" i="25"/>
  <c r="I31" i="25"/>
  <c r="J32" i="25"/>
  <c r="I32" i="25"/>
  <c r="J34" i="25"/>
  <c r="I34" i="25"/>
  <c r="J35" i="25"/>
  <c r="I35" i="25"/>
  <c r="J36" i="25"/>
  <c r="I36" i="25"/>
  <c r="J37" i="25"/>
  <c r="I37" i="25"/>
  <c r="J38" i="25"/>
  <c r="I38" i="25"/>
  <c r="J42" i="25"/>
  <c r="I42" i="25"/>
  <c r="J43" i="25"/>
  <c r="I43" i="25"/>
  <c r="J44" i="25"/>
  <c r="I44" i="25"/>
  <c r="J45" i="25"/>
  <c r="I45" i="25"/>
  <c r="J47" i="25"/>
  <c r="I47" i="25"/>
  <c r="J48" i="25"/>
  <c r="I48" i="25"/>
  <c r="J49" i="25"/>
  <c r="I49" i="25"/>
  <c r="J50" i="25"/>
  <c r="I50" i="25"/>
  <c r="J51" i="25"/>
  <c r="I51" i="25"/>
  <c r="J53" i="25"/>
  <c r="I53" i="25"/>
  <c r="J54" i="25"/>
  <c r="I54" i="25"/>
  <c r="J56" i="25"/>
  <c r="I56" i="25"/>
  <c r="J57" i="25"/>
  <c r="I57" i="25"/>
  <c r="J59" i="25"/>
  <c r="I59" i="25"/>
  <c r="J61" i="25"/>
  <c r="I61" i="25"/>
  <c r="J62" i="25"/>
  <c r="I62" i="25"/>
  <c r="D398" i="25"/>
  <c r="J64" i="25"/>
  <c r="I64" i="25"/>
  <c r="J66" i="25"/>
  <c r="I66" i="25"/>
  <c r="J68" i="25"/>
  <c r="I68" i="25"/>
  <c r="J70" i="25"/>
  <c r="I70" i="25"/>
  <c r="J72" i="25"/>
  <c r="I72" i="25"/>
  <c r="J73" i="25"/>
  <c r="I73" i="25"/>
  <c r="J74" i="25"/>
  <c r="I74" i="25"/>
  <c r="J75" i="25"/>
  <c r="I75" i="25"/>
  <c r="J76" i="25"/>
  <c r="I76" i="25"/>
  <c r="J77" i="25"/>
  <c r="I77" i="25"/>
  <c r="J78" i="25"/>
  <c r="I78" i="25"/>
  <c r="J80" i="25"/>
  <c r="I80" i="25"/>
  <c r="J81" i="25"/>
  <c r="I81" i="25"/>
  <c r="J82" i="25"/>
  <c r="I82" i="25"/>
  <c r="J83" i="25"/>
  <c r="I83" i="25"/>
  <c r="J84" i="25"/>
  <c r="I84" i="25"/>
  <c r="J88" i="25"/>
  <c r="I88" i="25"/>
  <c r="J89" i="25"/>
  <c r="I89" i="25"/>
  <c r="J90" i="25"/>
  <c r="I90" i="25"/>
  <c r="J91" i="25"/>
  <c r="I91" i="25"/>
  <c r="J93" i="25"/>
  <c r="I93" i="25"/>
  <c r="J94" i="25"/>
  <c r="I94" i="25"/>
  <c r="J95" i="25"/>
  <c r="I95" i="25"/>
  <c r="J96" i="25"/>
  <c r="I96" i="25"/>
  <c r="J97" i="25"/>
  <c r="I97" i="25"/>
  <c r="J99" i="25"/>
  <c r="I99" i="25"/>
  <c r="J100" i="25"/>
  <c r="I100" i="25"/>
  <c r="J101" i="25"/>
  <c r="I101" i="25"/>
  <c r="J102" i="25"/>
  <c r="I102" i="25"/>
  <c r="J103" i="25"/>
  <c r="I103" i="25"/>
  <c r="J105" i="25"/>
  <c r="I105" i="25"/>
  <c r="J106" i="25"/>
  <c r="I106" i="25"/>
  <c r="J107" i="25"/>
  <c r="I107" i="25"/>
  <c r="J108" i="25"/>
  <c r="I108" i="25"/>
  <c r="J109" i="25"/>
  <c r="I109" i="25"/>
  <c r="J110" i="25"/>
  <c r="I110" i="25"/>
  <c r="J112" i="25"/>
  <c r="I112" i="25"/>
  <c r="J113" i="25"/>
  <c r="I113" i="25"/>
  <c r="J114" i="25"/>
  <c r="I114" i="25"/>
  <c r="J115" i="25"/>
  <c r="I115" i="25"/>
  <c r="J116" i="25"/>
  <c r="I116" i="25"/>
  <c r="J118" i="25"/>
  <c r="I118" i="25"/>
  <c r="J119" i="25"/>
  <c r="I119" i="25"/>
  <c r="J120" i="25"/>
  <c r="I120" i="25"/>
  <c r="J121" i="25"/>
  <c r="I121" i="25"/>
  <c r="J122" i="25"/>
  <c r="I122" i="25"/>
  <c r="J123" i="25"/>
  <c r="I123" i="25"/>
  <c r="J125" i="25"/>
  <c r="I125" i="25"/>
  <c r="J126" i="25"/>
  <c r="I126" i="25"/>
  <c r="J127" i="25"/>
  <c r="I127" i="25"/>
  <c r="J128" i="25"/>
  <c r="I128" i="25"/>
  <c r="J131" i="25"/>
  <c r="I131" i="25"/>
  <c r="J132" i="25"/>
  <c r="I132" i="25"/>
  <c r="J134" i="25"/>
  <c r="I134" i="25"/>
  <c r="J135" i="25"/>
  <c r="I135" i="25"/>
  <c r="J136" i="25"/>
  <c r="I136" i="25"/>
  <c r="J137" i="25"/>
  <c r="I137" i="25"/>
  <c r="J138" i="25"/>
  <c r="I138" i="25"/>
  <c r="J140" i="25"/>
  <c r="I140" i="25"/>
  <c r="J141" i="25"/>
  <c r="I141" i="25"/>
  <c r="J142" i="25"/>
  <c r="I142" i="25"/>
  <c r="J144" i="25"/>
  <c r="I144" i="25"/>
  <c r="J145" i="25"/>
  <c r="I145" i="25"/>
  <c r="J146" i="25"/>
  <c r="I146" i="25"/>
  <c r="J148" i="25"/>
  <c r="I148" i="25"/>
  <c r="J149" i="25"/>
  <c r="I149" i="25"/>
  <c r="J150" i="25"/>
  <c r="I150" i="25"/>
  <c r="E398" i="25"/>
  <c r="J152" i="25"/>
  <c r="I152" i="25"/>
  <c r="J154" i="25"/>
  <c r="I154" i="25"/>
  <c r="J156" i="25"/>
  <c r="I156" i="25"/>
  <c r="J157" i="25"/>
  <c r="I157" i="25"/>
  <c r="J159" i="25"/>
  <c r="I159" i="25"/>
  <c r="J160" i="25"/>
  <c r="I160" i="25"/>
  <c r="J165" i="25"/>
  <c r="I165" i="25"/>
  <c r="J166" i="25"/>
  <c r="I166" i="25"/>
  <c r="J167" i="25"/>
  <c r="I167" i="25"/>
  <c r="J168" i="25"/>
  <c r="I168" i="25"/>
  <c r="J169" i="25"/>
  <c r="I169" i="25"/>
  <c r="J172" i="25"/>
  <c r="I172" i="25"/>
  <c r="J173" i="25"/>
  <c r="I173" i="25"/>
  <c r="J174" i="25"/>
  <c r="I174" i="25"/>
  <c r="J176" i="25"/>
  <c r="I176" i="25"/>
  <c r="J177" i="25"/>
  <c r="I177" i="25"/>
  <c r="J178" i="25"/>
  <c r="I178" i="25"/>
  <c r="J179" i="25"/>
  <c r="I179" i="25"/>
  <c r="J180" i="25"/>
  <c r="I180" i="25"/>
  <c r="J181" i="25"/>
  <c r="I181" i="25"/>
  <c r="J183" i="25"/>
  <c r="I183" i="25"/>
  <c r="J184" i="25"/>
  <c r="I184" i="25"/>
  <c r="J185" i="25"/>
  <c r="I185" i="25"/>
  <c r="J186" i="25"/>
  <c r="I186" i="25"/>
  <c r="J187" i="25"/>
  <c r="I187" i="25"/>
  <c r="J189" i="25"/>
  <c r="I189" i="25"/>
  <c r="J190" i="25"/>
  <c r="I190" i="25"/>
  <c r="J191" i="25"/>
  <c r="I191" i="25"/>
  <c r="J192" i="25"/>
  <c r="I192" i="25"/>
  <c r="J193" i="25"/>
  <c r="I193" i="25"/>
  <c r="J195" i="25"/>
  <c r="I195" i="25"/>
  <c r="J196" i="25"/>
  <c r="I196" i="25"/>
  <c r="J197" i="25"/>
  <c r="I197" i="25"/>
  <c r="J198" i="25"/>
  <c r="I198" i="25"/>
  <c r="J199" i="25"/>
  <c r="I199" i="25"/>
  <c r="J201" i="25"/>
  <c r="I201" i="25"/>
  <c r="J202" i="25"/>
  <c r="I202" i="25"/>
  <c r="J203" i="25"/>
  <c r="I203" i="25"/>
  <c r="J204" i="25"/>
  <c r="I204" i="25"/>
  <c r="J206" i="25"/>
  <c r="I206" i="25"/>
  <c r="J207" i="25"/>
  <c r="I207" i="25"/>
  <c r="J208" i="25"/>
  <c r="I208" i="25"/>
  <c r="J211" i="25"/>
  <c r="I211" i="25"/>
  <c r="J212" i="25"/>
  <c r="I212" i="25"/>
  <c r="J213" i="25"/>
  <c r="I213" i="25"/>
  <c r="J215" i="25"/>
  <c r="I215" i="25"/>
  <c r="J216" i="25"/>
  <c r="I216" i="25"/>
  <c r="J217" i="25"/>
  <c r="I217" i="25"/>
  <c r="J218" i="25"/>
  <c r="I218" i="25"/>
  <c r="J220" i="25"/>
  <c r="I220" i="25"/>
  <c r="J221" i="25"/>
  <c r="I221" i="25"/>
  <c r="J222" i="25"/>
  <c r="I222" i="25"/>
  <c r="J223" i="25"/>
  <c r="I223" i="25"/>
  <c r="J225" i="25"/>
  <c r="I225" i="25"/>
  <c r="J226" i="25"/>
  <c r="I226" i="25"/>
  <c r="J227" i="25"/>
  <c r="I227" i="25"/>
  <c r="J228" i="25"/>
  <c r="I228" i="25"/>
  <c r="J229" i="25"/>
  <c r="I229" i="25"/>
  <c r="J231" i="25"/>
  <c r="I231" i="25"/>
  <c r="J232" i="25"/>
  <c r="I232" i="25"/>
  <c r="J233" i="25"/>
  <c r="I233" i="25"/>
  <c r="J234" i="25"/>
  <c r="I234" i="25"/>
  <c r="J235" i="25"/>
  <c r="I235" i="25"/>
  <c r="J237" i="25"/>
  <c r="I237" i="25"/>
  <c r="J238" i="25"/>
  <c r="I238" i="25"/>
  <c r="J239" i="25"/>
  <c r="I239" i="25"/>
  <c r="J242" i="25"/>
  <c r="I242" i="25"/>
  <c r="J243" i="25"/>
  <c r="I243" i="25"/>
  <c r="J247" i="25"/>
  <c r="I247" i="25"/>
  <c r="J248" i="25"/>
  <c r="I248" i="25"/>
  <c r="J249" i="25"/>
  <c r="I249" i="25"/>
  <c r="J250" i="25"/>
  <c r="I250" i="25"/>
  <c r="J251" i="25"/>
  <c r="I251" i="25"/>
  <c r="J253" i="25"/>
  <c r="I253" i="25"/>
  <c r="J254" i="25"/>
  <c r="I254" i="25"/>
  <c r="J255" i="25"/>
  <c r="I255" i="25"/>
  <c r="J258" i="25"/>
  <c r="I258" i="25"/>
  <c r="J259" i="25"/>
  <c r="I259" i="25"/>
  <c r="J260" i="25"/>
  <c r="I260" i="25"/>
  <c r="J261" i="25"/>
  <c r="I261" i="25"/>
  <c r="J262" i="25"/>
  <c r="I262" i="25"/>
  <c r="J265" i="25"/>
  <c r="I265" i="25"/>
  <c r="J266" i="25"/>
  <c r="I266" i="25"/>
  <c r="J267" i="25"/>
  <c r="I267" i="25"/>
  <c r="J268" i="25"/>
  <c r="I268" i="25"/>
  <c r="J270" i="25"/>
  <c r="I270" i="25"/>
  <c r="J271" i="25"/>
  <c r="I271" i="25"/>
  <c r="J272" i="25"/>
  <c r="I272" i="25"/>
  <c r="J273" i="25"/>
  <c r="I273" i="25"/>
  <c r="J274" i="25"/>
  <c r="I274" i="25"/>
  <c r="J278" i="25"/>
  <c r="I278" i="25"/>
  <c r="J279" i="25"/>
  <c r="I279" i="25"/>
  <c r="J280" i="25"/>
  <c r="I280" i="25"/>
  <c r="J281" i="25"/>
  <c r="I281" i="25"/>
  <c r="J282" i="25"/>
  <c r="I282" i="25"/>
  <c r="J284" i="25"/>
  <c r="I284" i="25"/>
  <c r="J285" i="25"/>
  <c r="I285" i="25"/>
  <c r="J286" i="25"/>
  <c r="I286" i="25"/>
  <c r="J287" i="25"/>
  <c r="I287" i="25"/>
  <c r="J289" i="25"/>
  <c r="I289" i="25"/>
  <c r="J290" i="25"/>
  <c r="I290" i="25"/>
  <c r="J291" i="25"/>
  <c r="I291" i="25"/>
  <c r="J292" i="25"/>
  <c r="I292" i="25"/>
  <c r="J294" i="25"/>
  <c r="I294" i="25"/>
  <c r="J295" i="25"/>
  <c r="I295" i="25"/>
  <c r="J296" i="25"/>
  <c r="I296" i="25"/>
  <c r="J297" i="25"/>
  <c r="I297" i="25"/>
  <c r="J299" i="25"/>
  <c r="I299" i="25"/>
  <c r="J300" i="25"/>
  <c r="I300" i="25"/>
  <c r="J301" i="25"/>
  <c r="I301" i="25"/>
  <c r="J302" i="25"/>
  <c r="I302" i="25"/>
  <c r="J304" i="25"/>
  <c r="I304" i="25"/>
  <c r="J305" i="25"/>
  <c r="I305" i="25"/>
  <c r="J306" i="25"/>
  <c r="I306" i="25"/>
  <c r="J307" i="25"/>
  <c r="I307" i="25"/>
  <c r="J309" i="25"/>
  <c r="I309" i="25"/>
  <c r="J310" i="25"/>
  <c r="I310" i="25"/>
  <c r="J311" i="25"/>
  <c r="I311" i="25"/>
  <c r="J312" i="25"/>
  <c r="I312" i="25"/>
  <c r="H398" i="25"/>
  <c r="J313" i="25"/>
  <c r="J315" i="25"/>
  <c r="I315" i="25"/>
  <c r="J316" i="25"/>
  <c r="I316" i="25"/>
  <c r="J317" i="25"/>
  <c r="I317" i="25"/>
  <c r="J318" i="25"/>
  <c r="I318" i="25"/>
  <c r="J320" i="25"/>
  <c r="I320" i="25"/>
  <c r="J321" i="25"/>
  <c r="I321" i="25"/>
  <c r="J322" i="25"/>
  <c r="I322" i="25"/>
  <c r="J323" i="25"/>
  <c r="I323" i="25"/>
  <c r="J324" i="25"/>
  <c r="I324" i="25"/>
  <c r="J328" i="25"/>
  <c r="I328" i="25"/>
  <c r="J329" i="25"/>
  <c r="I329" i="25"/>
  <c r="J330" i="25"/>
  <c r="I330" i="25"/>
  <c r="J331" i="25"/>
  <c r="I331" i="25"/>
  <c r="J332" i="25"/>
  <c r="I332" i="25"/>
  <c r="J334" i="25"/>
  <c r="I334" i="25"/>
  <c r="J335" i="25"/>
  <c r="I335" i="25"/>
  <c r="J336" i="25"/>
  <c r="I336" i="25"/>
  <c r="J337" i="25"/>
  <c r="I337" i="25"/>
  <c r="J339" i="25"/>
  <c r="I339" i="25"/>
  <c r="J340" i="25"/>
  <c r="I340" i="25"/>
  <c r="J341" i="25"/>
  <c r="I341" i="25"/>
  <c r="J342" i="25"/>
  <c r="I342" i="25"/>
  <c r="J344" i="25"/>
  <c r="I344" i="25"/>
  <c r="J345" i="25"/>
  <c r="I345" i="25"/>
  <c r="J346" i="25"/>
  <c r="I346" i="25"/>
  <c r="J347" i="25"/>
  <c r="I347" i="25"/>
  <c r="J348" i="25"/>
  <c r="I348" i="25"/>
  <c r="J350" i="25"/>
  <c r="I350" i="25"/>
  <c r="J351" i="25"/>
  <c r="I351" i="25"/>
  <c r="J352" i="25"/>
  <c r="I352" i="25"/>
  <c r="J353" i="25"/>
  <c r="I353" i="25"/>
  <c r="J355" i="25"/>
  <c r="I355" i="25"/>
  <c r="J356" i="25"/>
  <c r="I356" i="25"/>
  <c r="J357" i="25"/>
  <c r="I357" i="25"/>
  <c r="J359" i="25"/>
  <c r="I359" i="25"/>
  <c r="J360" i="25"/>
  <c r="I360" i="25"/>
  <c r="F375" i="25"/>
  <c r="J362" i="25"/>
  <c r="I362" i="25"/>
  <c r="J363" i="25"/>
  <c r="I363" i="25"/>
  <c r="J365" i="25"/>
  <c r="I365" i="25"/>
  <c r="J366" i="25"/>
  <c r="I366" i="25"/>
  <c r="J367" i="25"/>
  <c r="I367" i="25"/>
  <c r="J368" i="25"/>
  <c r="I368" i="25"/>
  <c r="J369" i="25"/>
  <c r="I369" i="25"/>
  <c r="J371" i="25"/>
  <c r="I371" i="25"/>
  <c r="J372" i="25"/>
  <c r="I372" i="25"/>
  <c r="J373" i="25"/>
  <c r="I373" i="25"/>
  <c r="J374" i="25"/>
  <c r="I374" i="25"/>
  <c r="J378" i="25"/>
  <c r="I378" i="25"/>
  <c r="J380" i="25"/>
  <c r="I380" i="25"/>
  <c r="J381" i="25"/>
  <c r="I381" i="25"/>
  <c r="J382" i="25"/>
  <c r="I382" i="25"/>
  <c r="J383" i="25"/>
  <c r="I383" i="25"/>
  <c r="J384" i="25"/>
  <c r="I384" i="25"/>
  <c r="J385" i="25"/>
  <c r="I385" i="25"/>
  <c r="J386" i="25"/>
  <c r="I386" i="25"/>
  <c r="J387" i="25"/>
  <c r="I387" i="25"/>
  <c r="J388" i="25"/>
  <c r="I388" i="25"/>
  <c r="J389" i="25"/>
  <c r="I389" i="25"/>
  <c r="J390" i="25"/>
  <c r="I390" i="25"/>
  <c r="F380" i="24"/>
  <c r="I366" i="24"/>
  <c r="J317" i="24"/>
  <c r="J63" i="24"/>
  <c r="J390" i="24"/>
  <c r="I394" i="24"/>
  <c r="I388" i="24"/>
  <c r="I392" i="24"/>
  <c r="I389" i="24"/>
  <c r="I391" i="24"/>
  <c r="I393" i="24"/>
  <c r="I395" i="24"/>
  <c r="E328" i="24"/>
  <c r="E327" i="24"/>
  <c r="E326" i="24"/>
  <c r="E325" i="24"/>
  <c r="E324" i="24"/>
  <c r="E322" i="24"/>
  <c r="E321" i="24"/>
  <c r="E320" i="24"/>
  <c r="E319" i="24"/>
  <c r="E317" i="24"/>
  <c r="E316" i="24"/>
  <c r="E315" i="24"/>
  <c r="E314" i="24"/>
  <c r="E313" i="24"/>
  <c r="E311" i="24"/>
  <c r="E310" i="24"/>
  <c r="E309" i="24"/>
  <c r="E308" i="24"/>
  <c r="E307" i="24"/>
  <c r="E306" i="24"/>
  <c r="E304" i="24"/>
  <c r="E303" i="24"/>
  <c r="E302" i="24"/>
  <c r="E301" i="24"/>
  <c r="E300" i="24"/>
  <c r="E298" i="24"/>
  <c r="E297" i="24"/>
  <c r="E296" i="24"/>
  <c r="E295" i="24"/>
  <c r="E293" i="24"/>
  <c r="E292" i="24"/>
  <c r="E291" i="24"/>
  <c r="E290" i="24"/>
  <c r="E289" i="24"/>
  <c r="E287" i="24"/>
  <c r="E286" i="24"/>
  <c r="E285" i="24"/>
  <c r="E284" i="24"/>
  <c r="E282" i="24"/>
  <c r="E281" i="24"/>
  <c r="E280" i="24"/>
  <c r="E279" i="24"/>
  <c r="E278" i="24"/>
  <c r="E277" i="24"/>
  <c r="E275" i="24"/>
  <c r="E274" i="24"/>
  <c r="E273" i="24"/>
  <c r="E272" i="24"/>
  <c r="E271" i="24"/>
  <c r="E269" i="24"/>
  <c r="E268" i="24"/>
  <c r="E267" i="24"/>
  <c r="E266" i="24"/>
  <c r="E265" i="24"/>
  <c r="E263" i="24"/>
  <c r="E262" i="24"/>
  <c r="E261" i="24"/>
  <c r="E260" i="24"/>
  <c r="E259" i="24"/>
  <c r="E257" i="24"/>
  <c r="E256" i="24"/>
  <c r="E255" i="24"/>
  <c r="E254" i="24"/>
  <c r="E253" i="24"/>
  <c r="F163" i="24"/>
  <c r="E170" i="24"/>
  <c r="E169" i="24"/>
  <c r="E243" i="24"/>
  <c r="E242" i="24"/>
  <c r="E241" i="24"/>
  <c r="E239" i="24"/>
  <c r="E238" i="24"/>
  <c r="E237" i="24"/>
  <c r="E235" i="24"/>
  <c r="E234" i="24"/>
  <c r="E233" i="24"/>
  <c r="E232" i="24"/>
  <c r="E231" i="24"/>
  <c r="E229" i="24"/>
  <c r="E228" i="24"/>
  <c r="E227" i="24"/>
  <c r="E226" i="24"/>
  <c r="E225" i="24"/>
  <c r="E223" i="24"/>
  <c r="E222" i="24"/>
  <c r="E221" i="24"/>
  <c r="E220" i="24"/>
  <c r="E218" i="24"/>
  <c r="E217" i="24"/>
  <c r="E216" i="24"/>
  <c r="E215" i="24"/>
  <c r="E214" i="24"/>
  <c r="E212" i="24"/>
  <c r="E211" i="24"/>
  <c r="E210" i="24"/>
  <c r="E208" i="24"/>
  <c r="E207" i="24"/>
  <c r="E206" i="24"/>
  <c r="E204" i="24"/>
  <c r="E203" i="24"/>
  <c r="E202" i="24"/>
  <c r="E201" i="24"/>
  <c r="E199" i="24"/>
  <c r="E198" i="24"/>
  <c r="E197" i="24"/>
  <c r="E196" i="24"/>
  <c r="E195" i="24"/>
  <c r="E193" i="24"/>
  <c r="E192" i="24"/>
  <c r="E191" i="24"/>
  <c r="E190" i="24"/>
  <c r="E189" i="24"/>
  <c r="E187" i="24"/>
  <c r="E186" i="24"/>
  <c r="E185" i="24"/>
  <c r="E184" i="24"/>
  <c r="E183" i="24"/>
  <c r="E181" i="24"/>
  <c r="E180" i="24"/>
  <c r="E179" i="24"/>
  <c r="E178" i="24"/>
  <c r="E177" i="24"/>
  <c r="E176" i="24"/>
  <c r="E174" i="24"/>
  <c r="I398" i="25" l="1"/>
  <c r="J398" i="25" s="1"/>
  <c r="D397" i="25" s="1"/>
  <c r="F393" i="25"/>
  <c r="E118" i="24"/>
  <c r="E112" i="24"/>
  <c r="E105" i="24"/>
  <c r="E99" i="24"/>
  <c r="E153" i="24"/>
  <c r="E142" i="24"/>
  <c r="E138" i="24"/>
  <c r="E131" i="24"/>
  <c r="E125" i="24"/>
  <c r="E403" i="24"/>
  <c r="E387" i="24"/>
  <c r="I387" i="24" s="1"/>
  <c r="E386" i="24"/>
  <c r="I386" i="24" s="1"/>
  <c r="E385" i="24"/>
  <c r="I385" i="24" s="1"/>
  <c r="E384" i="24"/>
  <c r="J384" i="24" s="1"/>
  <c r="E383" i="24"/>
  <c r="J383" i="24" s="1"/>
  <c r="E332" i="24"/>
  <c r="H403" i="24"/>
  <c r="E251" i="24"/>
  <c r="E250" i="24"/>
  <c r="E249" i="24"/>
  <c r="E248" i="24"/>
  <c r="E247" i="24"/>
  <c r="F244" i="24"/>
  <c r="E173" i="24"/>
  <c r="E172" i="24"/>
  <c r="E168" i="24"/>
  <c r="E167" i="24"/>
  <c r="E166" i="24"/>
  <c r="E162" i="24"/>
  <c r="E161" i="24"/>
  <c r="E160" i="24"/>
  <c r="E158" i="24"/>
  <c r="E157" i="24"/>
  <c r="E156" i="24"/>
  <c r="E155" i="24"/>
  <c r="E152" i="24"/>
  <c r="E151" i="24"/>
  <c r="E150" i="24"/>
  <c r="E149" i="24"/>
  <c r="E147" i="24"/>
  <c r="E146" i="24"/>
  <c r="E145" i="24"/>
  <c r="E143" i="24"/>
  <c r="E141" i="24"/>
  <c r="E139" i="24"/>
  <c r="E137" i="24"/>
  <c r="E136" i="24"/>
  <c r="E135" i="24"/>
  <c r="E133" i="24"/>
  <c r="E132" i="24"/>
  <c r="E129" i="24"/>
  <c r="E128" i="24"/>
  <c r="E127" i="24"/>
  <c r="E126" i="24"/>
  <c r="E123" i="24"/>
  <c r="E122" i="24"/>
  <c r="E121" i="24"/>
  <c r="E120" i="24"/>
  <c r="E119" i="24"/>
  <c r="E116" i="24"/>
  <c r="E115" i="24"/>
  <c r="E114" i="24"/>
  <c r="E113" i="24"/>
  <c r="E110" i="24"/>
  <c r="E109" i="24"/>
  <c r="E108" i="24"/>
  <c r="E107" i="24"/>
  <c r="E106" i="24"/>
  <c r="E103" i="24"/>
  <c r="E102" i="24"/>
  <c r="E101" i="24"/>
  <c r="E100" i="24"/>
  <c r="E97" i="24"/>
  <c r="E96" i="24"/>
  <c r="E95" i="24"/>
  <c r="E94" i="24"/>
  <c r="E93" i="24"/>
  <c r="E91" i="24"/>
  <c r="E90" i="24"/>
  <c r="E89" i="24"/>
  <c r="E88" i="24"/>
  <c r="F85" i="24"/>
  <c r="D403" i="24" s="1"/>
  <c r="E84" i="24"/>
  <c r="E83" i="24"/>
  <c r="E82" i="24"/>
  <c r="E81" i="24"/>
  <c r="E80" i="24"/>
  <c r="E78" i="24"/>
  <c r="E77" i="24"/>
  <c r="E76" i="24"/>
  <c r="E75" i="24"/>
  <c r="E74" i="24"/>
  <c r="E73" i="24"/>
  <c r="E72" i="24"/>
  <c r="E70" i="24"/>
  <c r="E69" i="24"/>
  <c r="E68" i="24"/>
  <c r="E67" i="24"/>
  <c r="E66" i="24"/>
  <c r="E64" i="24"/>
  <c r="E63" i="24"/>
  <c r="E62" i="24"/>
  <c r="E61" i="24"/>
  <c r="E59" i="24"/>
  <c r="E58" i="24"/>
  <c r="E57" i="24"/>
  <c r="E56" i="24"/>
  <c r="E55" i="24"/>
  <c r="E54" i="24"/>
  <c r="E53" i="24"/>
  <c r="E51" i="24"/>
  <c r="E50" i="24"/>
  <c r="E49" i="24"/>
  <c r="E48" i="24"/>
  <c r="E47" i="24"/>
  <c r="E45" i="24"/>
  <c r="E44" i="24"/>
  <c r="E43" i="24"/>
  <c r="E42" i="24"/>
  <c r="E41" i="24"/>
  <c r="E40" i="24"/>
  <c r="E38" i="24"/>
  <c r="E37" i="24"/>
  <c r="E36" i="24"/>
  <c r="E35" i="24"/>
  <c r="E34" i="24"/>
  <c r="E32" i="24"/>
  <c r="E31" i="24"/>
  <c r="E30" i="24"/>
  <c r="E29" i="24"/>
  <c r="E28" i="24"/>
  <c r="E27" i="24"/>
  <c r="E25" i="24"/>
  <c r="E24" i="24"/>
  <c r="E23" i="24"/>
  <c r="E22" i="24"/>
  <c r="E21" i="24"/>
  <c r="E20" i="24"/>
  <c r="E18" i="24"/>
  <c r="E17" i="24"/>
  <c r="E16" i="24"/>
  <c r="E15" i="24"/>
  <c r="E14" i="24"/>
  <c r="E13" i="24"/>
  <c r="E12" i="24"/>
  <c r="E10" i="24"/>
  <c r="E9" i="24"/>
  <c r="E8" i="24"/>
  <c r="E7" i="24"/>
  <c r="E6" i="24"/>
  <c r="E5" i="24"/>
  <c r="E92" i="23"/>
  <c r="E96" i="23"/>
  <c r="E97" i="23"/>
  <c r="E101" i="23"/>
  <c r="E104" i="23"/>
  <c r="E109" i="23"/>
  <c r="E112" i="23"/>
  <c r="E116" i="23"/>
  <c r="E117" i="23"/>
  <c r="E121" i="23"/>
  <c r="E125" i="23"/>
  <c r="E128" i="23"/>
  <c r="E129" i="23"/>
  <c r="E137" i="23"/>
  <c r="E140" i="23"/>
  <c r="E141" i="23"/>
  <c r="E145" i="23"/>
  <c r="E152" i="23"/>
  <c r="E153" i="23"/>
  <c r="E161" i="23"/>
  <c r="E52" i="23"/>
  <c r="E56" i="23"/>
  <c r="E60" i="23"/>
  <c r="E64" i="23"/>
  <c r="E68" i="23"/>
  <c r="E72" i="23"/>
  <c r="E76" i="23"/>
  <c r="E77" i="23"/>
  <c r="E80" i="23"/>
  <c r="E84" i="23"/>
  <c r="E5" i="23"/>
  <c r="E75" i="23"/>
  <c r="E74" i="23"/>
  <c r="E73" i="23"/>
  <c r="E71" i="23"/>
  <c r="E70" i="23"/>
  <c r="E69" i="23"/>
  <c r="E67" i="23"/>
  <c r="E66" i="23"/>
  <c r="E65" i="23"/>
  <c r="E63" i="23"/>
  <c r="E62" i="23"/>
  <c r="E61" i="23"/>
  <c r="E59" i="23"/>
  <c r="E58" i="23"/>
  <c r="E57" i="23"/>
  <c r="E55" i="23"/>
  <c r="E54" i="23"/>
  <c r="E53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78" i="23"/>
  <c r="F330" i="23"/>
  <c r="H400" i="23" s="1"/>
  <c r="F86" i="23"/>
  <c r="E382" i="23"/>
  <c r="E377" i="23"/>
  <c r="E369" i="23"/>
  <c r="E366" i="23"/>
  <c r="E365" i="23"/>
  <c r="E362" i="23"/>
  <c r="E358" i="23"/>
  <c r="E354" i="23"/>
  <c r="E353" i="23"/>
  <c r="E349" i="23"/>
  <c r="E346" i="23"/>
  <c r="E341" i="23"/>
  <c r="E337" i="23"/>
  <c r="E333" i="23"/>
  <c r="E322" i="23"/>
  <c r="E319" i="23"/>
  <c r="E314" i="23"/>
  <c r="E302" i="23"/>
  <c r="E290" i="23"/>
  <c r="E278" i="23"/>
  <c r="E271" i="23"/>
  <c r="E269" i="23"/>
  <c r="E266" i="23"/>
  <c r="E262" i="23"/>
  <c r="E261" i="23"/>
  <c r="E257" i="23"/>
  <c r="E255" i="23"/>
  <c r="E253" i="23"/>
  <c r="E250" i="23"/>
  <c r="E240" i="23"/>
  <c r="E228" i="23"/>
  <c r="E224" i="23"/>
  <c r="E216" i="23"/>
  <c r="E212" i="23"/>
  <c r="E208" i="23"/>
  <c r="E200" i="23"/>
  <c r="E196" i="23"/>
  <c r="E188" i="23"/>
  <c r="E176" i="23"/>
  <c r="E157" i="23"/>
  <c r="E133" i="23"/>
  <c r="E105" i="23"/>
  <c r="E102" i="23"/>
  <c r="E90" i="23"/>
  <c r="E89" i="23"/>
  <c r="F385" i="23"/>
  <c r="F244" i="23"/>
  <c r="F400" i="23" s="1"/>
  <c r="E99" i="23"/>
  <c r="E213" i="23"/>
  <c r="E392" i="23"/>
  <c r="J392" i="23" s="1"/>
  <c r="A392" i="23"/>
  <c r="E391" i="23"/>
  <c r="J391" i="23" s="1"/>
  <c r="A391" i="23"/>
  <c r="E390" i="23"/>
  <c r="A390" i="23"/>
  <c r="E389" i="23"/>
  <c r="J389" i="23" s="1"/>
  <c r="A389" i="23"/>
  <c r="E388" i="23"/>
  <c r="A388" i="23"/>
  <c r="E384" i="23"/>
  <c r="A384" i="23"/>
  <c r="E383" i="23"/>
  <c r="A383" i="23"/>
  <c r="A382" i="23"/>
  <c r="E381" i="23"/>
  <c r="A381" i="23"/>
  <c r="E379" i="23"/>
  <c r="A379" i="23"/>
  <c r="E378" i="23"/>
  <c r="A378" i="23"/>
  <c r="A377" i="23"/>
  <c r="E376" i="23"/>
  <c r="A376" i="23"/>
  <c r="E375" i="23"/>
  <c r="A375" i="23"/>
  <c r="E373" i="23"/>
  <c r="A373" i="23"/>
  <c r="E372" i="23"/>
  <c r="A372" i="23"/>
  <c r="E371" i="23"/>
  <c r="A371" i="23"/>
  <c r="E370" i="23"/>
  <c r="A370" i="23"/>
  <c r="A369" i="23"/>
  <c r="E367" i="23"/>
  <c r="A367" i="23"/>
  <c r="A366" i="23"/>
  <c r="A365" i="23"/>
  <c r="E364" i="23"/>
  <c r="A364" i="23"/>
  <c r="A362" i="23"/>
  <c r="E361" i="23"/>
  <c r="A361" i="23"/>
  <c r="E360" i="23"/>
  <c r="A360" i="23"/>
  <c r="E359" i="23"/>
  <c r="A359" i="23"/>
  <c r="A358" i="23"/>
  <c r="E357" i="23"/>
  <c r="A357" i="23"/>
  <c r="E355" i="23"/>
  <c r="A355" i="23"/>
  <c r="A354" i="23"/>
  <c r="A353" i="23"/>
  <c r="E352" i="23"/>
  <c r="A352" i="23"/>
  <c r="E351" i="23"/>
  <c r="A351" i="23"/>
  <c r="A349" i="23"/>
  <c r="E348" i="23"/>
  <c r="A348" i="23"/>
  <c r="E347" i="23"/>
  <c r="A347" i="23"/>
  <c r="A346" i="23"/>
  <c r="E344" i="23"/>
  <c r="A344" i="23"/>
  <c r="E343" i="23"/>
  <c r="A343" i="23"/>
  <c r="E342" i="23"/>
  <c r="A342" i="23"/>
  <c r="A341" i="23"/>
  <c r="E340" i="23"/>
  <c r="A340" i="23"/>
  <c r="E338" i="23"/>
  <c r="A338" i="23"/>
  <c r="A337" i="23"/>
  <c r="E336" i="23"/>
  <c r="A336" i="23"/>
  <c r="E335" i="23"/>
  <c r="A335" i="23"/>
  <c r="E334" i="23"/>
  <c r="A334" i="23"/>
  <c r="A333" i="23"/>
  <c r="E329" i="23"/>
  <c r="A329" i="23"/>
  <c r="E328" i="23"/>
  <c r="A328" i="23"/>
  <c r="E327" i="23"/>
  <c r="A327" i="23"/>
  <c r="E326" i="23"/>
  <c r="A326" i="23"/>
  <c r="E325" i="23"/>
  <c r="A325" i="23"/>
  <c r="E324" i="23"/>
  <c r="A324" i="23"/>
  <c r="A322" i="23"/>
  <c r="E321" i="23"/>
  <c r="A321" i="23"/>
  <c r="E320" i="23"/>
  <c r="A320" i="23"/>
  <c r="A319" i="23"/>
  <c r="E317" i="23"/>
  <c r="A317" i="23"/>
  <c r="E316" i="23"/>
  <c r="A316" i="23"/>
  <c r="E315" i="23"/>
  <c r="A315" i="23"/>
  <c r="A314" i="23"/>
  <c r="E313" i="23"/>
  <c r="A313" i="23"/>
  <c r="E311" i="23"/>
  <c r="A311" i="23"/>
  <c r="E310" i="23"/>
  <c r="A310" i="23"/>
  <c r="E309" i="23"/>
  <c r="A309" i="23"/>
  <c r="E308" i="23"/>
  <c r="A308" i="23"/>
  <c r="E307" i="23"/>
  <c r="A307" i="23"/>
  <c r="E306" i="23"/>
  <c r="A306" i="23"/>
  <c r="E304" i="23"/>
  <c r="A304" i="23"/>
  <c r="E303" i="23"/>
  <c r="A303" i="23"/>
  <c r="A302" i="23"/>
  <c r="E301" i="23"/>
  <c r="A301" i="23"/>
  <c r="E300" i="23"/>
  <c r="A300" i="23"/>
  <c r="E298" i="23"/>
  <c r="A298" i="23"/>
  <c r="E297" i="23"/>
  <c r="A297" i="23"/>
  <c r="E296" i="23"/>
  <c r="A296" i="23"/>
  <c r="E295" i="23"/>
  <c r="A295" i="23"/>
  <c r="E293" i="23"/>
  <c r="A293" i="23"/>
  <c r="E292" i="23"/>
  <c r="A292" i="23"/>
  <c r="E291" i="23"/>
  <c r="A291" i="23"/>
  <c r="A290" i="23"/>
  <c r="E289" i="23"/>
  <c r="A289" i="23"/>
  <c r="E287" i="23"/>
  <c r="A287" i="23"/>
  <c r="E286" i="23"/>
  <c r="A286" i="23"/>
  <c r="E285" i="23"/>
  <c r="A285" i="23"/>
  <c r="E284" i="23"/>
  <c r="A284" i="23"/>
  <c r="E283" i="23"/>
  <c r="A283" i="23"/>
  <c r="E281" i="23"/>
  <c r="A281" i="23"/>
  <c r="E280" i="23"/>
  <c r="A280" i="23"/>
  <c r="E279" i="23"/>
  <c r="A279" i="23"/>
  <c r="A278" i="23"/>
  <c r="E277" i="23"/>
  <c r="A277" i="23"/>
  <c r="E275" i="23"/>
  <c r="A275" i="23"/>
  <c r="E274" i="23"/>
  <c r="A274" i="23"/>
  <c r="E273" i="23"/>
  <c r="E272" i="23"/>
  <c r="A272" i="23"/>
  <c r="A271" i="23"/>
  <c r="A269" i="23"/>
  <c r="E268" i="23"/>
  <c r="A268" i="23"/>
  <c r="E267" i="23"/>
  <c r="A267" i="23"/>
  <c r="A266" i="23"/>
  <c r="E265" i="23"/>
  <c r="A265" i="23"/>
  <c r="E263" i="23"/>
  <c r="A263" i="23"/>
  <c r="A262" i="23"/>
  <c r="A261" i="23"/>
  <c r="E260" i="23"/>
  <c r="A260" i="23"/>
  <c r="E259" i="23"/>
  <c r="A259" i="23"/>
  <c r="A257" i="23"/>
  <c r="E256" i="23"/>
  <c r="A256" i="23"/>
  <c r="A255" i="23"/>
  <c r="E254" i="23"/>
  <c r="A254" i="23"/>
  <c r="A253" i="23"/>
  <c r="E251" i="23"/>
  <c r="A251" i="23"/>
  <c r="A250" i="23"/>
  <c r="E249" i="23"/>
  <c r="A249" i="23"/>
  <c r="E248" i="23"/>
  <c r="A248" i="23"/>
  <c r="E247" i="23"/>
  <c r="A247" i="23"/>
  <c r="E243" i="23"/>
  <c r="A243" i="23"/>
  <c r="E242" i="23"/>
  <c r="A242" i="23"/>
  <c r="E241" i="23"/>
  <c r="A241" i="23"/>
  <c r="A240" i="23"/>
  <c r="E239" i="23"/>
  <c r="A239" i="23"/>
  <c r="E237" i="23"/>
  <c r="A237" i="23"/>
  <c r="E236" i="23"/>
  <c r="A236" i="23"/>
  <c r="E235" i="23"/>
  <c r="A235" i="23"/>
  <c r="E234" i="23"/>
  <c r="A234" i="23"/>
  <c r="E233" i="23"/>
  <c r="A233" i="23"/>
  <c r="E231" i="23"/>
  <c r="A231" i="23"/>
  <c r="E230" i="23"/>
  <c r="A230" i="23"/>
  <c r="E229" i="23"/>
  <c r="A229" i="23"/>
  <c r="A228" i="23"/>
  <c r="E227" i="23"/>
  <c r="A227" i="23"/>
  <c r="E225" i="23"/>
  <c r="A225" i="23"/>
  <c r="A224" i="23"/>
  <c r="E223" i="23"/>
  <c r="A223" i="23"/>
  <c r="E222" i="23"/>
  <c r="A222" i="23"/>
  <c r="E221" i="23"/>
  <c r="A221" i="23"/>
  <c r="E219" i="23"/>
  <c r="A219" i="23"/>
  <c r="E218" i="23"/>
  <c r="A218" i="23"/>
  <c r="E217" i="23"/>
  <c r="A217" i="23"/>
  <c r="A216" i="23"/>
  <c r="E215" i="23"/>
  <c r="A215" i="23"/>
  <c r="A212" i="23"/>
  <c r="E211" i="23"/>
  <c r="A211" i="23"/>
  <c r="E210" i="23"/>
  <c r="A210" i="23"/>
  <c r="E209" i="23"/>
  <c r="A209" i="23"/>
  <c r="A208" i="23"/>
  <c r="E207" i="23"/>
  <c r="A207" i="23"/>
  <c r="E205" i="23"/>
  <c r="A205" i="23"/>
  <c r="E204" i="23"/>
  <c r="A204" i="23"/>
  <c r="E203" i="23"/>
  <c r="A203" i="23"/>
  <c r="E202" i="23"/>
  <c r="A202" i="23"/>
  <c r="A200" i="23"/>
  <c r="E199" i="23"/>
  <c r="A199" i="23"/>
  <c r="E198" i="23"/>
  <c r="A198" i="23"/>
  <c r="E197" i="23"/>
  <c r="A197" i="23"/>
  <c r="A196" i="23"/>
  <c r="E194" i="23"/>
  <c r="A194" i="23"/>
  <c r="E193" i="23"/>
  <c r="A193" i="23"/>
  <c r="E192" i="23"/>
  <c r="A192" i="23"/>
  <c r="E190" i="23"/>
  <c r="A190" i="23"/>
  <c r="E189" i="23"/>
  <c r="A189" i="23"/>
  <c r="A188" i="23"/>
  <c r="E187" i="23"/>
  <c r="A187" i="23"/>
  <c r="E186" i="23"/>
  <c r="A186" i="23"/>
  <c r="E184" i="23"/>
  <c r="A184" i="23"/>
  <c r="E183" i="23"/>
  <c r="A183" i="23"/>
  <c r="E182" i="23"/>
  <c r="A182" i="23"/>
  <c r="E181" i="23"/>
  <c r="A181" i="23"/>
  <c r="E180" i="23"/>
  <c r="A180" i="23"/>
  <c r="E178" i="23"/>
  <c r="A178" i="23"/>
  <c r="E177" i="23"/>
  <c r="A177" i="23"/>
  <c r="A176" i="23"/>
  <c r="E175" i="23"/>
  <c r="A175" i="23"/>
  <c r="E174" i="23"/>
  <c r="A174" i="23"/>
  <c r="E172" i="23"/>
  <c r="A172" i="23"/>
  <c r="E171" i="23"/>
  <c r="E170" i="23"/>
  <c r="E169" i="23"/>
  <c r="E168" i="23"/>
  <c r="E167" i="23"/>
  <c r="E163" i="23"/>
  <c r="E162" i="23"/>
  <c r="E159" i="23"/>
  <c r="E158" i="23"/>
  <c r="E156" i="23"/>
  <c r="E155" i="23"/>
  <c r="E151" i="23"/>
  <c r="E150" i="23"/>
  <c r="E148" i="23"/>
  <c r="E147" i="23"/>
  <c r="E146" i="23"/>
  <c r="E144" i="23"/>
  <c r="E142" i="23"/>
  <c r="E138" i="23"/>
  <c r="E136" i="23"/>
  <c r="E135" i="23"/>
  <c r="E134" i="23"/>
  <c r="E131" i="23"/>
  <c r="E130" i="23"/>
  <c r="E127" i="23"/>
  <c r="E124" i="23"/>
  <c r="E123" i="23"/>
  <c r="E122" i="23"/>
  <c r="E120" i="23"/>
  <c r="E118" i="23"/>
  <c r="E115" i="23"/>
  <c r="E114" i="23"/>
  <c r="E111" i="23"/>
  <c r="E110" i="23"/>
  <c r="E108" i="23"/>
  <c r="E107" i="23"/>
  <c r="E103" i="23"/>
  <c r="E98" i="23"/>
  <c r="E95" i="23"/>
  <c r="E94" i="23"/>
  <c r="E91" i="23"/>
  <c r="E83" i="23"/>
  <c r="E82" i="23"/>
  <c r="E81" i="23"/>
  <c r="E79" i="23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2" i="2"/>
  <c r="D402" i="25" l="1"/>
  <c r="D401" i="25"/>
  <c r="D400" i="25"/>
  <c r="F397" i="25"/>
  <c r="H397" i="25"/>
  <c r="E397" i="25"/>
  <c r="I397" i="25"/>
  <c r="F398" i="24"/>
  <c r="F403" i="24"/>
  <c r="I383" i="24"/>
  <c r="J385" i="24"/>
  <c r="J386" i="24"/>
  <c r="J387" i="24"/>
  <c r="I403" i="24"/>
  <c r="E400" i="23"/>
  <c r="I391" i="23"/>
  <c r="J388" i="23"/>
  <c r="I388" i="23"/>
  <c r="J390" i="23"/>
  <c r="I390" i="23"/>
  <c r="D400" i="23"/>
  <c r="I392" i="23"/>
  <c r="F57" i="20"/>
  <c r="F161" i="20"/>
  <c r="F164" i="20"/>
  <c r="F323" i="20"/>
  <c r="F22" i="20"/>
  <c r="F105" i="20"/>
  <c r="F76" i="20"/>
  <c r="F106" i="20"/>
  <c r="F355" i="20"/>
  <c r="F374" i="20"/>
  <c r="F221" i="20"/>
  <c r="F56" i="20"/>
  <c r="F83" i="21"/>
  <c r="F84" i="21"/>
  <c r="I402" i="25" l="1"/>
  <c r="I401" i="25"/>
  <c r="I400" i="25"/>
  <c r="E402" i="25"/>
  <c r="E401" i="25"/>
  <c r="E400" i="25"/>
  <c r="J397" i="25"/>
  <c r="H402" i="25"/>
  <c r="H401" i="25"/>
  <c r="H400" i="25"/>
  <c r="F402" i="25"/>
  <c r="F401" i="25"/>
  <c r="F400" i="25"/>
  <c r="I403" i="25"/>
  <c r="H403" i="25"/>
  <c r="F403" i="25"/>
  <c r="E403" i="25"/>
  <c r="D403" i="25"/>
  <c r="D404" i="25" s="1"/>
  <c r="J403" i="24"/>
  <c r="H402" i="24" s="1"/>
  <c r="H405" i="24" s="1"/>
  <c r="F395" i="23"/>
  <c r="I400" i="23"/>
  <c r="A283" i="20"/>
  <c r="J401" i="25" l="1"/>
  <c r="J400" i="25"/>
  <c r="J403" i="25"/>
  <c r="J402" i="25"/>
  <c r="F404" i="25"/>
  <c r="H404" i="25"/>
  <c r="E404" i="25"/>
  <c r="I404" i="25"/>
  <c r="D402" i="24"/>
  <c r="D406" i="24" s="1"/>
  <c r="C408" i="24"/>
  <c r="H408" i="24" s="1"/>
  <c r="E402" i="24"/>
  <c r="E407" i="24" s="1"/>
  <c r="H407" i="24"/>
  <c r="F402" i="24"/>
  <c r="F406" i="24" s="1"/>
  <c r="H406" i="24"/>
  <c r="I402" i="24"/>
  <c r="I405" i="24" s="1"/>
  <c r="J400" i="23"/>
  <c r="A395" i="20"/>
  <c r="A394" i="20"/>
  <c r="A393" i="20"/>
  <c r="A392" i="20"/>
  <c r="A391" i="20"/>
  <c r="F388" i="20"/>
  <c r="A387" i="20"/>
  <c r="A386" i="20"/>
  <c r="A385" i="20"/>
  <c r="A384" i="20"/>
  <c r="A382" i="20"/>
  <c r="A381" i="20"/>
  <c r="A380" i="20"/>
  <c r="A379" i="20"/>
  <c r="A378" i="20"/>
  <c r="A376" i="20"/>
  <c r="A375" i="20"/>
  <c r="A374" i="20"/>
  <c r="A373" i="20"/>
  <c r="A372" i="20"/>
  <c r="A370" i="20"/>
  <c r="A369" i="20"/>
  <c r="A368" i="20"/>
  <c r="A367" i="20"/>
  <c r="A365" i="20"/>
  <c r="A364" i="20"/>
  <c r="A363" i="20"/>
  <c r="A362" i="20"/>
  <c r="A361" i="20"/>
  <c r="A360" i="20"/>
  <c r="A358" i="20"/>
  <c r="A357" i="20"/>
  <c r="A356" i="20"/>
  <c r="A355" i="20"/>
  <c r="A354" i="20"/>
  <c r="A352" i="20"/>
  <c r="A351" i="20"/>
  <c r="A350" i="20"/>
  <c r="A349" i="20"/>
  <c r="A347" i="20"/>
  <c r="A346" i="20"/>
  <c r="A345" i="20"/>
  <c r="A344" i="20"/>
  <c r="A343" i="20"/>
  <c r="A341" i="20"/>
  <c r="A340" i="20"/>
  <c r="A339" i="20"/>
  <c r="A338" i="20"/>
  <c r="A337" i="20"/>
  <c r="A336" i="20"/>
  <c r="F333" i="20"/>
  <c r="H403" i="20" s="1"/>
  <c r="A332" i="20"/>
  <c r="A331" i="20"/>
  <c r="A330" i="20"/>
  <c r="A329" i="20"/>
  <c r="A328" i="20"/>
  <c r="A327" i="20"/>
  <c r="A325" i="20"/>
  <c r="A324" i="20"/>
  <c r="A323" i="20"/>
  <c r="A322" i="20"/>
  <c r="A320" i="20"/>
  <c r="A319" i="20"/>
  <c r="A318" i="20"/>
  <c r="A317" i="20"/>
  <c r="A316" i="20"/>
  <c r="A314" i="20"/>
  <c r="A313" i="20"/>
  <c r="A312" i="20"/>
  <c r="A311" i="20"/>
  <c r="A310" i="20"/>
  <c r="A309" i="20"/>
  <c r="A307" i="20"/>
  <c r="A306" i="20"/>
  <c r="A305" i="20"/>
  <c r="A304" i="20"/>
  <c r="A303" i="20"/>
  <c r="A301" i="20"/>
  <c r="A300" i="20"/>
  <c r="A299" i="20"/>
  <c r="A298" i="20"/>
  <c r="A296" i="20"/>
  <c r="A295" i="20"/>
  <c r="A294" i="20"/>
  <c r="A293" i="20"/>
  <c r="A292" i="20"/>
  <c r="A290" i="20"/>
  <c r="A289" i="20"/>
  <c r="A288" i="20"/>
  <c r="A287" i="20"/>
  <c r="A286" i="20"/>
  <c r="A284" i="20"/>
  <c r="A282" i="20"/>
  <c r="A281" i="20"/>
  <c r="A280" i="20"/>
  <c r="A278" i="20"/>
  <c r="A277" i="20"/>
  <c r="A275" i="20"/>
  <c r="A274" i="20"/>
  <c r="A272" i="20"/>
  <c r="A271" i="20"/>
  <c r="A270" i="20"/>
  <c r="A269" i="20"/>
  <c r="A268" i="20"/>
  <c r="A266" i="20"/>
  <c r="A265" i="20"/>
  <c r="A264" i="20"/>
  <c r="A263" i="20"/>
  <c r="A262" i="20"/>
  <c r="A260" i="20"/>
  <c r="A259" i="20"/>
  <c r="A258" i="20"/>
  <c r="A257" i="20"/>
  <c r="A256" i="20"/>
  <c r="A254" i="20"/>
  <c r="A253" i="20"/>
  <c r="A252" i="20"/>
  <c r="A251" i="20"/>
  <c r="A250" i="20"/>
  <c r="F247" i="20"/>
  <c r="F403" i="20" s="1"/>
  <c r="A246" i="20"/>
  <c r="A245" i="20"/>
  <c r="A244" i="20"/>
  <c r="A243" i="20"/>
  <c r="A242" i="20"/>
  <c r="A240" i="20"/>
  <c r="A239" i="20"/>
  <c r="A238" i="20"/>
  <c r="A237" i="20"/>
  <c r="A236" i="20"/>
  <c r="A234" i="20"/>
  <c r="A233" i="20"/>
  <c r="A232" i="20"/>
  <c r="A231" i="20"/>
  <c r="A230" i="20"/>
  <c r="A228" i="20"/>
  <c r="A227" i="20"/>
  <c r="A226" i="20"/>
  <c r="A225" i="20"/>
  <c r="A224" i="20"/>
  <c r="A222" i="20"/>
  <c r="A221" i="20"/>
  <c r="A220" i="20"/>
  <c r="A219" i="20"/>
  <c r="A218" i="20"/>
  <c r="A216" i="20"/>
  <c r="A215" i="20"/>
  <c r="A214" i="20"/>
  <c r="A213" i="20"/>
  <c r="A212" i="20"/>
  <c r="A211" i="20"/>
  <c r="A209" i="20"/>
  <c r="A208" i="20"/>
  <c r="A207" i="20"/>
  <c r="A206" i="20"/>
  <c r="A204" i="20"/>
  <c r="A203" i="20"/>
  <c r="A202" i="20"/>
  <c r="A201" i="20"/>
  <c r="A200" i="20"/>
  <c r="A198" i="20"/>
  <c r="A197" i="20"/>
  <c r="A196" i="20"/>
  <c r="A194" i="20"/>
  <c r="A193" i="20"/>
  <c r="A192" i="20"/>
  <c r="A191" i="20"/>
  <c r="A190" i="20"/>
  <c r="A188" i="20"/>
  <c r="A187" i="20"/>
  <c r="A186" i="20"/>
  <c r="A185" i="20"/>
  <c r="A184" i="20"/>
  <c r="A182" i="20"/>
  <c r="A181" i="20"/>
  <c r="A180" i="20"/>
  <c r="A179" i="20"/>
  <c r="A178" i="20"/>
  <c r="A176" i="20"/>
  <c r="A175" i="20"/>
  <c r="A174" i="20"/>
  <c r="A173" i="20"/>
  <c r="A172" i="20"/>
  <c r="A171" i="20"/>
  <c r="F168" i="20"/>
  <c r="E403" i="20" s="1"/>
  <c r="F90" i="20"/>
  <c r="D403" i="20" s="1"/>
  <c r="E76" i="20"/>
  <c r="I76" i="20" s="1"/>
  <c r="J404" i="25" l="1"/>
  <c r="J405" i="25"/>
  <c r="E406" i="24"/>
  <c r="I407" i="24"/>
  <c r="E405" i="24"/>
  <c r="I406" i="24"/>
  <c r="E408" i="24"/>
  <c r="D408" i="24"/>
  <c r="F407" i="24"/>
  <c r="I408" i="24"/>
  <c r="D407" i="24"/>
  <c r="D405" i="24"/>
  <c r="F405" i="24"/>
  <c r="F408" i="24"/>
  <c r="J402" i="24"/>
  <c r="H409" i="24"/>
  <c r="C405" i="23"/>
  <c r="F399" i="23"/>
  <c r="E399" i="23"/>
  <c r="H399" i="23"/>
  <c r="D399" i="23"/>
  <c r="I399" i="23"/>
  <c r="J76" i="20"/>
  <c r="F398" i="20"/>
  <c r="I403" i="20"/>
  <c r="F312" i="19"/>
  <c r="F258" i="19"/>
  <c r="F409" i="24" l="1"/>
  <c r="I409" i="24"/>
  <c r="J406" i="24"/>
  <c r="J407" i="24"/>
  <c r="E409" i="24"/>
  <c r="D409" i="24"/>
  <c r="J405" i="24"/>
  <c r="J408" i="24"/>
  <c r="E403" i="23"/>
  <c r="E404" i="23"/>
  <c r="E402" i="23"/>
  <c r="I403" i="23"/>
  <c r="I404" i="23"/>
  <c r="I402" i="23"/>
  <c r="F404" i="23"/>
  <c r="F402" i="23"/>
  <c r="F403" i="23"/>
  <c r="D403" i="23"/>
  <c r="J399" i="23"/>
  <c r="D404" i="23"/>
  <c r="D402" i="23"/>
  <c r="I405" i="23"/>
  <c r="D405" i="23"/>
  <c r="H405" i="23"/>
  <c r="F405" i="23"/>
  <c r="E405" i="23"/>
  <c r="H404" i="23"/>
  <c r="H402" i="23"/>
  <c r="H403" i="23"/>
  <c r="J403" i="20"/>
  <c r="E274" i="20"/>
  <c r="E211" i="20"/>
  <c r="E224" i="20"/>
  <c r="E225" i="20"/>
  <c r="E85" i="20"/>
  <c r="E56" i="20"/>
  <c r="E38" i="20"/>
  <c r="E256" i="20"/>
  <c r="E336" i="20"/>
  <c r="E322" i="20"/>
  <c r="E67" i="20"/>
  <c r="E9" i="20"/>
  <c r="E257" i="20"/>
  <c r="E206" i="20"/>
  <c r="E178" i="20"/>
  <c r="E337" i="20"/>
  <c r="E123" i="20"/>
  <c r="E292" i="20"/>
  <c r="E117" i="20"/>
  <c r="E15" i="20"/>
  <c r="E50" i="20"/>
  <c r="E143" i="20"/>
  <c r="E179" i="20"/>
  <c r="E378" i="20"/>
  <c r="E136" i="20"/>
  <c r="E104" i="20"/>
  <c r="E171" i="20"/>
  <c r="E184" i="20"/>
  <c r="E10" i="20"/>
  <c r="E218" i="20"/>
  <c r="E180" i="20"/>
  <c r="E196" i="20"/>
  <c r="E137" i="20"/>
  <c r="E327" i="20"/>
  <c r="E236" i="20"/>
  <c r="E309" i="20"/>
  <c r="E197" i="20"/>
  <c r="E328" i="20"/>
  <c r="E158" i="20"/>
  <c r="E219" i="20"/>
  <c r="J219" i="20" s="1"/>
  <c r="E310" i="20"/>
  <c r="E280" i="20"/>
  <c r="E379" i="20"/>
  <c r="E343" i="20"/>
  <c r="E258" i="20"/>
  <c r="E28" i="20"/>
  <c r="E153" i="20"/>
  <c r="E262" i="20"/>
  <c r="E316" i="20"/>
  <c r="E57" i="20"/>
  <c r="E130" i="20"/>
  <c r="E230" i="20"/>
  <c r="E242" i="20"/>
  <c r="E16" i="20"/>
  <c r="E68" i="20"/>
  <c r="E286" i="20"/>
  <c r="E360" i="20"/>
  <c r="E287" i="20"/>
  <c r="E98" i="20"/>
  <c r="E361" i="20"/>
  <c r="E354" i="20"/>
  <c r="E21" i="20"/>
  <c r="E105" i="20"/>
  <c r="E22" i="20"/>
  <c r="E355" i="20"/>
  <c r="E268" i="20"/>
  <c r="E62" i="20"/>
  <c r="E338" i="20"/>
  <c r="E250" i="20"/>
  <c r="E93" i="20"/>
  <c r="E159" i="20"/>
  <c r="E172" i="20"/>
  <c r="E17" i="20"/>
  <c r="E349" i="20"/>
  <c r="E243" i="20"/>
  <c r="E380" i="20"/>
  <c r="E23" i="20"/>
  <c r="E29" i="20"/>
  <c r="E263" i="20"/>
  <c r="E190" i="20"/>
  <c r="E118" i="20"/>
  <c r="E231" i="20"/>
  <c r="E79" i="20"/>
  <c r="E207" i="20"/>
  <c r="E311" i="20"/>
  <c r="E131" i="20"/>
  <c r="E362" i="20"/>
  <c r="E269" i="20"/>
  <c r="E264" i="20"/>
  <c r="E208" i="20"/>
  <c r="E160" i="20"/>
  <c r="E200" i="20"/>
  <c r="E44" i="20"/>
  <c r="E323" i="20"/>
  <c r="E110" i="20"/>
  <c r="E270" i="20"/>
  <c r="E94" i="20"/>
  <c r="E209" i="20"/>
  <c r="E173" i="20"/>
  <c r="E391" i="20"/>
  <c r="E33" i="20"/>
  <c r="E51" i="20"/>
  <c r="E45" i="20"/>
  <c r="E303" i="20"/>
  <c r="E212" i="20"/>
  <c r="E201" i="20"/>
  <c r="E312" i="20"/>
  <c r="E298" i="20"/>
  <c r="E213" i="20"/>
  <c r="E111" i="20"/>
  <c r="E281" i="20"/>
  <c r="E144" i="20"/>
  <c r="E119" i="20"/>
  <c r="E138" i="20"/>
  <c r="E275" i="20"/>
  <c r="E6" i="20"/>
  <c r="E112" i="20"/>
  <c r="E304" i="20"/>
  <c r="E73" i="20"/>
  <c r="E198" i="20"/>
  <c r="E69" i="20"/>
  <c r="E324" i="20"/>
  <c r="E11" i="20"/>
  <c r="E244" i="20"/>
  <c r="E317" i="20"/>
  <c r="E237" i="20"/>
  <c r="E24" i="20"/>
  <c r="E318" i="20"/>
  <c r="E344" i="20"/>
  <c r="E7" i="20"/>
  <c r="E120" i="20"/>
  <c r="E350" i="20"/>
  <c r="E154" i="20"/>
  <c r="E18" i="20"/>
  <c r="E147" i="20"/>
  <c r="E106" i="20"/>
  <c r="E39" i="20"/>
  <c r="E367" i="20"/>
  <c r="E363" i="20"/>
  <c r="E305" i="20"/>
  <c r="E164" i="20"/>
  <c r="E145" i="20"/>
  <c r="E58" i="20"/>
  <c r="E63" i="20"/>
  <c r="E70" i="20"/>
  <c r="E74" i="20"/>
  <c r="E372" i="20"/>
  <c r="E174" i="20"/>
  <c r="E80" i="20"/>
  <c r="E34" i="20"/>
  <c r="E373" i="20"/>
  <c r="E191" i="20"/>
  <c r="E265" i="20"/>
  <c r="E299" i="20"/>
  <c r="E238" i="20"/>
  <c r="E192" i="20"/>
  <c r="E40" i="20"/>
  <c r="E175" i="20"/>
  <c r="E124" i="20"/>
  <c r="E232" i="20"/>
  <c r="E233" i="20"/>
  <c r="E329" i="20"/>
  <c r="E381" i="20"/>
  <c r="E351" i="20"/>
  <c r="E214" i="20"/>
  <c r="E121" i="20"/>
  <c r="E392" i="20"/>
  <c r="J392" i="20" s="1"/>
  <c r="E368" i="20"/>
  <c r="E99" i="20"/>
  <c r="E185" i="20"/>
  <c r="E306" i="20"/>
  <c r="E12" i="20"/>
  <c r="E220" i="20"/>
  <c r="E339" i="20"/>
  <c r="E113" i="20"/>
  <c r="E282" i="20"/>
  <c r="E356" i="20"/>
  <c r="E345" i="20"/>
  <c r="E35" i="20"/>
  <c r="E313" i="20"/>
  <c r="E340" i="20"/>
  <c r="E161" i="20"/>
  <c r="E307" i="20"/>
  <c r="E13" i="20"/>
  <c r="E239" i="20"/>
  <c r="E346" i="20"/>
  <c r="E314" i="20"/>
  <c r="E95" i="20"/>
  <c r="E385" i="20"/>
  <c r="E358" i="20"/>
  <c r="E165" i="20"/>
  <c r="E181" i="20"/>
  <c r="E245" i="20"/>
  <c r="E46" i="20"/>
  <c r="E64" i="20"/>
  <c r="E221" i="20"/>
  <c r="E251" i="20"/>
  <c r="E193" i="20"/>
  <c r="E365" i="20"/>
  <c r="E374" i="20"/>
  <c r="E148" i="20"/>
  <c r="E30" i="20"/>
  <c r="E393" i="20"/>
  <c r="E293" i="20"/>
  <c r="E330" i="20"/>
  <c r="E331" i="20"/>
  <c r="E59" i="20"/>
  <c r="E252" i="20"/>
  <c r="E132" i="20"/>
  <c r="E369" i="20"/>
  <c r="E96" i="20"/>
  <c r="E394" i="20"/>
  <c r="E215" i="20"/>
  <c r="E226" i="20"/>
  <c r="E227" i="20"/>
  <c r="E375" i="20"/>
  <c r="E125" i="20"/>
  <c r="E155" i="20"/>
  <c r="E47" i="20"/>
  <c r="E107" i="20"/>
  <c r="E203" i="20"/>
  <c r="E19" i="20"/>
  <c r="E134" i="20"/>
  <c r="E386" i="20"/>
  <c r="E141" i="20"/>
  <c r="E325" i="20"/>
  <c r="E31" i="20"/>
  <c r="E71" i="20"/>
  <c r="E283" i="20"/>
  <c r="E100" i="20"/>
  <c r="E101" i="20"/>
  <c r="E384" i="20"/>
  <c r="J409" i="24" l="1"/>
  <c r="J410" i="24"/>
  <c r="H406" i="23"/>
  <c r="J404" i="23"/>
  <c r="F406" i="23"/>
  <c r="E406" i="23"/>
  <c r="J403" i="23"/>
  <c r="I406" i="23"/>
  <c r="J405" i="23"/>
  <c r="J402" i="23"/>
  <c r="D406" i="23"/>
  <c r="I47" i="20"/>
  <c r="J47" i="20"/>
  <c r="I155" i="20"/>
  <c r="J155" i="20"/>
  <c r="E5" i="20"/>
  <c r="I283" i="20"/>
  <c r="J283" i="20"/>
  <c r="I101" i="20"/>
  <c r="J101" i="20"/>
  <c r="I100" i="20"/>
  <c r="J100" i="20"/>
  <c r="E26" i="20"/>
  <c r="J26" i="20" s="1"/>
  <c r="E25" i="20"/>
  <c r="E54" i="20"/>
  <c r="I54" i="20" s="1"/>
  <c r="E128" i="20"/>
  <c r="J128" i="20" s="1"/>
  <c r="E295" i="20"/>
  <c r="J295" i="20" s="1"/>
  <c r="E277" i="20"/>
  <c r="J277" i="20" s="1"/>
  <c r="E188" i="20"/>
  <c r="J188" i="20" s="1"/>
  <c r="E140" i="20"/>
  <c r="J140" i="20" s="1"/>
  <c r="E108" i="20"/>
  <c r="I108" i="20" s="1"/>
  <c r="E162" i="20"/>
  <c r="I162" i="20" s="1"/>
  <c r="E52" i="20"/>
  <c r="J52" i="20" s="1"/>
  <c r="E202" i="20"/>
  <c r="J202" i="20" s="1"/>
  <c r="E357" i="20"/>
  <c r="I357" i="20" s="1"/>
  <c r="E102" i="20"/>
  <c r="J102" i="20" s="1"/>
  <c r="E301" i="20"/>
  <c r="J301" i="20" s="1"/>
  <c r="E53" i="20"/>
  <c r="J53" i="20" s="1"/>
  <c r="E300" i="20"/>
  <c r="I300" i="20" s="1"/>
  <c r="E234" i="20"/>
  <c r="I234" i="20" s="1"/>
  <c r="E87" i="20"/>
  <c r="I87" i="20" s="1"/>
  <c r="E216" i="20"/>
  <c r="I216" i="20" s="1"/>
  <c r="E166" i="20"/>
  <c r="I166" i="20" s="1"/>
  <c r="E82" i="20"/>
  <c r="I82" i="20" s="1"/>
  <c r="E176" i="20"/>
  <c r="I176" i="20" s="1"/>
  <c r="E139" i="20"/>
  <c r="I139" i="20" s="1"/>
  <c r="E133" i="20"/>
  <c r="J133" i="20" s="1"/>
  <c r="E289" i="20"/>
  <c r="I289" i="20" s="1"/>
  <c r="E260" i="20"/>
  <c r="I260" i="20" s="1"/>
  <c r="E127" i="20"/>
  <c r="J127" i="20" s="1"/>
  <c r="E271" i="20"/>
  <c r="J271" i="20" s="1"/>
  <c r="E41" i="20"/>
  <c r="J41" i="20" s="1"/>
  <c r="E36" i="20"/>
  <c r="J36" i="20" s="1"/>
  <c r="E382" i="20"/>
  <c r="I382" i="20" s="1"/>
  <c r="E150" i="20"/>
  <c r="I150" i="20" s="1"/>
  <c r="E296" i="20"/>
  <c r="J296" i="20" s="1"/>
  <c r="E88" i="20"/>
  <c r="J88" i="20" s="1"/>
  <c r="E149" i="20"/>
  <c r="I149" i="20" s="1"/>
  <c r="E204" i="20"/>
  <c r="J204" i="20" s="1"/>
  <c r="E332" i="20"/>
  <c r="I332" i="20" s="1"/>
  <c r="E222" i="20"/>
  <c r="J222" i="20" s="1"/>
  <c r="E294" i="20"/>
  <c r="J294" i="20" s="1"/>
  <c r="E75" i="20"/>
  <c r="J75" i="20" s="1"/>
  <c r="E370" i="20"/>
  <c r="J370" i="20" s="1"/>
  <c r="E194" i="20"/>
  <c r="I194" i="20" s="1"/>
  <c r="E284" i="20"/>
  <c r="I284" i="20" s="1"/>
  <c r="E387" i="20"/>
  <c r="I387" i="20" s="1"/>
  <c r="E352" i="20"/>
  <c r="I352" i="20" s="1"/>
  <c r="E278" i="20"/>
  <c r="I278" i="20" s="1"/>
  <c r="E347" i="20"/>
  <c r="I347" i="20" s="1"/>
  <c r="E266" i="20"/>
  <c r="I266" i="20" s="1"/>
  <c r="E320" i="20"/>
  <c r="I320" i="20" s="1"/>
  <c r="E83" i="20"/>
  <c r="I83" i="20" s="1"/>
  <c r="E81" i="20"/>
  <c r="I81" i="20" s="1"/>
  <c r="E319" i="20"/>
  <c r="I319" i="20" s="1"/>
  <c r="E290" i="20"/>
  <c r="J290" i="20" s="1"/>
  <c r="E253" i="20"/>
  <c r="J253" i="20" s="1"/>
  <c r="E65" i="20"/>
  <c r="I65" i="20" s="1"/>
  <c r="E182" i="20"/>
  <c r="J182" i="20" s="1"/>
  <c r="E60" i="20"/>
  <c r="I60" i="20" s="1"/>
  <c r="E272" i="20"/>
  <c r="J272" i="20" s="1"/>
  <c r="E246" i="20"/>
  <c r="I246" i="20" s="1"/>
  <c r="E48" i="20"/>
  <c r="I48" i="20" s="1"/>
  <c r="E156" i="20"/>
  <c r="J156" i="20" s="1"/>
  <c r="E114" i="20"/>
  <c r="J114" i="20" s="1"/>
  <c r="E126" i="20"/>
  <c r="J126" i="20" s="1"/>
  <c r="E276" i="20"/>
  <c r="I276" i="20" s="1"/>
  <c r="E254" i="20"/>
  <c r="I254" i="20" s="1"/>
  <c r="E115" i="20"/>
  <c r="I115" i="20" s="1"/>
  <c r="E376" i="20"/>
  <c r="J376" i="20" s="1"/>
  <c r="E187" i="20"/>
  <c r="J187" i="20" s="1"/>
  <c r="E86" i="20"/>
  <c r="J86" i="20" s="1"/>
  <c r="E42" i="20"/>
  <c r="J42" i="20" s="1"/>
  <c r="E288" i="20"/>
  <c r="J288" i="20" s="1"/>
  <c r="E186" i="20"/>
  <c r="J186" i="20" s="1"/>
  <c r="E240" i="20"/>
  <c r="I240" i="20" s="1"/>
  <c r="E395" i="20"/>
  <c r="I395" i="20" s="1"/>
  <c r="E228" i="20"/>
  <c r="J228" i="20" s="1"/>
  <c r="E259" i="20"/>
  <c r="J259" i="20" s="1"/>
  <c r="I313" i="20"/>
  <c r="J313" i="20"/>
  <c r="J368" i="20"/>
  <c r="I368" i="20"/>
  <c r="J265" i="20"/>
  <c r="I265" i="20"/>
  <c r="I164" i="20"/>
  <c r="J164" i="20"/>
  <c r="J344" i="20"/>
  <c r="I344" i="20"/>
  <c r="I112" i="20"/>
  <c r="J112" i="20"/>
  <c r="J201" i="20"/>
  <c r="I323" i="20"/>
  <c r="J323" i="20"/>
  <c r="J231" i="20"/>
  <c r="I231" i="20"/>
  <c r="I62" i="20"/>
  <c r="J62" i="20"/>
  <c r="I98" i="20"/>
  <c r="J98" i="20"/>
  <c r="J130" i="20"/>
  <c r="I130" i="20"/>
  <c r="J379" i="20"/>
  <c r="I379" i="20"/>
  <c r="J236" i="20"/>
  <c r="I236" i="20"/>
  <c r="J179" i="20"/>
  <c r="I179" i="20"/>
  <c r="I67" i="20"/>
  <c r="J67" i="20"/>
  <c r="J282" i="20"/>
  <c r="I282" i="20"/>
  <c r="I232" i="20"/>
  <c r="J232" i="20"/>
  <c r="J80" i="20"/>
  <c r="I80" i="20"/>
  <c r="I39" i="20"/>
  <c r="J39" i="20"/>
  <c r="J69" i="20"/>
  <c r="I69" i="20"/>
  <c r="I111" i="20"/>
  <c r="J111" i="20"/>
  <c r="J209" i="20"/>
  <c r="I209" i="20"/>
  <c r="J208" i="20"/>
  <c r="I208" i="20"/>
  <c r="I29" i="20"/>
  <c r="J29" i="20"/>
  <c r="I159" i="20"/>
  <c r="J159" i="20"/>
  <c r="J105" i="20"/>
  <c r="I105" i="20"/>
  <c r="J68" i="20"/>
  <c r="I68" i="20"/>
  <c r="I153" i="20"/>
  <c r="J153" i="20"/>
  <c r="J158" i="20"/>
  <c r="I158" i="20"/>
  <c r="J180" i="20"/>
  <c r="I180" i="20"/>
  <c r="I171" i="20"/>
  <c r="J171" i="20"/>
  <c r="I117" i="20"/>
  <c r="J117" i="20"/>
  <c r="I178" i="20"/>
  <c r="J178" i="20"/>
  <c r="J38" i="20"/>
  <c r="I38" i="20"/>
  <c r="J224" i="20"/>
  <c r="I224" i="20"/>
  <c r="J384" i="20"/>
  <c r="I384" i="20"/>
  <c r="E341" i="20"/>
  <c r="I341" i="20" s="1"/>
  <c r="E364" i="20"/>
  <c r="J346" i="20"/>
  <c r="I346" i="20"/>
  <c r="J307" i="20"/>
  <c r="I307" i="20"/>
  <c r="J35" i="20"/>
  <c r="I35" i="20"/>
  <c r="J113" i="20"/>
  <c r="I113" i="20"/>
  <c r="I306" i="20"/>
  <c r="J306" i="20"/>
  <c r="I381" i="20"/>
  <c r="J381" i="20"/>
  <c r="J124" i="20"/>
  <c r="I124" i="20"/>
  <c r="J238" i="20"/>
  <c r="I238" i="20"/>
  <c r="I191" i="20"/>
  <c r="J191" i="20"/>
  <c r="J174" i="20"/>
  <c r="I174" i="20"/>
  <c r="J63" i="20"/>
  <c r="I63" i="20"/>
  <c r="I305" i="20"/>
  <c r="J305" i="20"/>
  <c r="I106" i="20"/>
  <c r="J106" i="20"/>
  <c r="J350" i="20"/>
  <c r="I350" i="20"/>
  <c r="I318" i="20"/>
  <c r="J318" i="20"/>
  <c r="J244" i="20"/>
  <c r="I244" i="20"/>
  <c r="J198" i="20"/>
  <c r="I198" i="20"/>
  <c r="J119" i="20"/>
  <c r="I119" i="20"/>
  <c r="J213" i="20"/>
  <c r="I213" i="20"/>
  <c r="J212" i="20"/>
  <c r="I212" i="20"/>
  <c r="J33" i="20"/>
  <c r="I33" i="20"/>
  <c r="I94" i="20"/>
  <c r="J94" i="20"/>
  <c r="J44" i="20"/>
  <c r="I44" i="20"/>
  <c r="I264" i="20"/>
  <c r="J264" i="20"/>
  <c r="J311" i="20"/>
  <c r="I311" i="20"/>
  <c r="J118" i="20"/>
  <c r="I118" i="20"/>
  <c r="J23" i="20"/>
  <c r="I23" i="20"/>
  <c r="J349" i="20"/>
  <c r="I349" i="20"/>
  <c r="J93" i="20"/>
  <c r="I93" i="20"/>
  <c r="J268" i="20"/>
  <c r="I268" i="20"/>
  <c r="I21" i="20"/>
  <c r="J21" i="20"/>
  <c r="J287" i="20"/>
  <c r="I287" i="20"/>
  <c r="J16" i="20"/>
  <c r="I16" i="20"/>
  <c r="I57" i="20"/>
  <c r="J57" i="20"/>
  <c r="J28" i="20"/>
  <c r="I28" i="20"/>
  <c r="I280" i="20"/>
  <c r="J280" i="20"/>
  <c r="I328" i="20"/>
  <c r="J328" i="20"/>
  <c r="J327" i="20"/>
  <c r="I327" i="20"/>
  <c r="J218" i="20"/>
  <c r="I218" i="20"/>
  <c r="J104" i="20"/>
  <c r="I104" i="20"/>
  <c r="J143" i="20"/>
  <c r="I143" i="20"/>
  <c r="J292" i="20"/>
  <c r="I292" i="20"/>
  <c r="J206" i="20"/>
  <c r="I206" i="20"/>
  <c r="J322" i="20"/>
  <c r="I322" i="20"/>
  <c r="J56" i="20"/>
  <c r="I56" i="20"/>
  <c r="I211" i="20"/>
  <c r="J211" i="20"/>
  <c r="J314" i="20"/>
  <c r="I314" i="20"/>
  <c r="J12" i="20"/>
  <c r="I12" i="20"/>
  <c r="J192" i="20"/>
  <c r="I192" i="20"/>
  <c r="I70" i="20"/>
  <c r="J70" i="20"/>
  <c r="J154" i="20"/>
  <c r="I154" i="20"/>
  <c r="J317" i="20"/>
  <c r="I317" i="20"/>
  <c r="J138" i="20"/>
  <c r="I138" i="20"/>
  <c r="I51" i="20"/>
  <c r="J51" i="20"/>
  <c r="I131" i="20"/>
  <c r="J131" i="20"/>
  <c r="J161" i="20"/>
  <c r="I161" i="20"/>
  <c r="J345" i="20"/>
  <c r="I345" i="20"/>
  <c r="J339" i="20"/>
  <c r="I339" i="20"/>
  <c r="J185" i="20"/>
  <c r="I185" i="20"/>
  <c r="I121" i="20"/>
  <c r="J121" i="20"/>
  <c r="J329" i="20"/>
  <c r="I329" i="20"/>
  <c r="J175" i="20"/>
  <c r="I175" i="20"/>
  <c r="I299" i="20"/>
  <c r="J299" i="20"/>
  <c r="J373" i="20"/>
  <c r="I373" i="20"/>
  <c r="I372" i="20"/>
  <c r="J372" i="20"/>
  <c r="J58" i="20"/>
  <c r="I58" i="20"/>
  <c r="J363" i="20"/>
  <c r="I363" i="20"/>
  <c r="J147" i="20"/>
  <c r="I147" i="20"/>
  <c r="J120" i="20"/>
  <c r="I120" i="20"/>
  <c r="I24" i="20"/>
  <c r="J24" i="20"/>
  <c r="J11" i="20"/>
  <c r="I11" i="20"/>
  <c r="J73" i="20"/>
  <c r="I73" i="20"/>
  <c r="I6" i="20"/>
  <c r="J6" i="20"/>
  <c r="J144" i="20"/>
  <c r="I144" i="20"/>
  <c r="I298" i="20"/>
  <c r="J298" i="20"/>
  <c r="J303" i="20"/>
  <c r="I391" i="20"/>
  <c r="J391" i="20"/>
  <c r="I270" i="20"/>
  <c r="J270" i="20"/>
  <c r="J200" i="20"/>
  <c r="I200" i="20"/>
  <c r="J269" i="20"/>
  <c r="I269" i="20"/>
  <c r="I207" i="20"/>
  <c r="J207" i="20"/>
  <c r="J190" i="20"/>
  <c r="I190" i="20"/>
  <c r="J380" i="20"/>
  <c r="I380" i="20"/>
  <c r="J17" i="20"/>
  <c r="I17" i="20"/>
  <c r="J250" i="20"/>
  <c r="I250" i="20"/>
  <c r="I355" i="20"/>
  <c r="J355" i="20"/>
  <c r="J354" i="20"/>
  <c r="I354" i="20"/>
  <c r="J360" i="20"/>
  <c r="I360" i="20"/>
  <c r="I242" i="20"/>
  <c r="J242" i="20"/>
  <c r="I316" i="20"/>
  <c r="J316" i="20"/>
  <c r="J258" i="20"/>
  <c r="I258" i="20"/>
  <c r="J310" i="20"/>
  <c r="I310" i="20"/>
  <c r="I197" i="20"/>
  <c r="J197" i="20"/>
  <c r="I137" i="20"/>
  <c r="J137" i="20"/>
  <c r="I10" i="20"/>
  <c r="J10" i="20"/>
  <c r="I136" i="20"/>
  <c r="J136" i="20"/>
  <c r="J50" i="20"/>
  <c r="I50" i="20"/>
  <c r="I123" i="20"/>
  <c r="J123" i="20"/>
  <c r="I257" i="20"/>
  <c r="J257" i="20"/>
  <c r="I336" i="20"/>
  <c r="J336" i="20"/>
  <c r="J85" i="20"/>
  <c r="I85" i="20"/>
  <c r="I274" i="20"/>
  <c r="J274" i="20"/>
  <c r="J13" i="20"/>
  <c r="I13" i="20"/>
  <c r="J351" i="20"/>
  <c r="I351" i="20"/>
  <c r="I95" i="20"/>
  <c r="J95" i="20"/>
  <c r="J239" i="20"/>
  <c r="I239" i="20"/>
  <c r="I340" i="20"/>
  <c r="J340" i="20"/>
  <c r="J356" i="20"/>
  <c r="I356" i="20"/>
  <c r="I220" i="20"/>
  <c r="J220" i="20"/>
  <c r="J99" i="20"/>
  <c r="I99" i="20"/>
  <c r="J214" i="20"/>
  <c r="I214" i="20"/>
  <c r="J233" i="20"/>
  <c r="I233" i="20"/>
  <c r="J40" i="20"/>
  <c r="I40" i="20"/>
  <c r="I34" i="20"/>
  <c r="J34" i="20"/>
  <c r="J74" i="20"/>
  <c r="I74" i="20"/>
  <c r="J145" i="20"/>
  <c r="I145" i="20"/>
  <c r="I367" i="20"/>
  <c r="J367" i="20"/>
  <c r="J18" i="20"/>
  <c r="I18" i="20"/>
  <c r="J7" i="20"/>
  <c r="I7" i="20"/>
  <c r="I237" i="20"/>
  <c r="J237" i="20"/>
  <c r="I324" i="20"/>
  <c r="J324" i="20"/>
  <c r="I304" i="20"/>
  <c r="J304" i="20"/>
  <c r="J275" i="20"/>
  <c r="I275" i="20"/>
  <c r="I281" i="20"/>
  <c r="J281" i="20"/>
  <c r="I312" i="20"/>
  <c r="J312" i="20"/>
  <c r="J45" i="20"/>
  <c r="I45" i="20"/>
  <c r="I173" i="20"/>
  <c r="J173" i="20"/>
  <c r="J110" i="20"/>
  <c r="I110" i="20"/>
  <c r="J160" i="20"/>
  <c r="I160" i="20"/>
  <c r="I362" i="20"/>
  <c r="J362" i="20"/>
  <c r="J79" i="20"/>
  <c r="I79" i="20"/>
  <c r="J263" i="20"/>
  <c r="I263" i="20"/>
  <c r="J243" i="20"/>
  <c r="I243" i="20"/>
  <c r="J172" i="20"/>
  <c r="I172" i="20"/>
  <c r="I338" i="20"/>
  <c r="J338" i="20"/>
  <c r="J22" i="20"/>
  <c r="I22" i="20"/>
  <c r="I361" i="20"/>
  <c r="J361" i="20"/>
  <c r="J286" i="20"/>
  <c r="I286" i="20"/>
  <c r="I230" i="20"/>
  <c r="J230" i="20"/>
  <c r="I262" i="20"/>
  <c r="J262" i="20"/>
  <c r="I343" i="20"/>
  <c r="J343" i="20"/>
  <c r="I309" i="20"/>
  <c r="J309" i="20"/>
  <c r="J196" i="20"/>
  <c r="I196" i="20"/>
  <c r="J184" i="20"/>
  <c r="I184" i="20"/>
  <c r="J378" i="20"/>
  <c r="I378" i="20"/>
  <c r="I15" i="20"/>
  <c r="J15" i="20"/>
  <c r="I337" i="20"/>
  <c r="J337" i="20"/>
  <c r="J9" i="20"/>
  <c r="I9" i="20"/>
  <c r="I256" i="20"/>
  <c r="J256" i="20"/>
  <c r="J225" i="20"/>
  <c r="I225" i="20"/>
  <c r="E151" i="20"/>
  <c r="E167" i="20"/>
  <c r="E77" i="20"/>
  <c r="J325" i="20"/>
  <c r="I325" i="20"/>
  <c r="I386" i="20"/>
  <c r="J386" i="20"/>
  <c r="J134" i="20"/>
  <c r="I134" i="20"/>
  <c r="I107" i="20"/>
  <c r="J107" i="20"/>
  <c r="I215" i="20"/>
  <c r="J215" i="20"/>
  <c r="J330" i="20"/>
  <c r="I330" i="20"/>
  <c r="I245" i="20"/>
  <c r="J245" i="20"/>
  <c r="I394" i="20"/>
  <c r="J394" i="20"/>
  <c r="I374" i="20"/>
  <c r="J374" i="20"/>
  <c r="I221" i="20"/>
  <c r="J221" i="20"/>
  <c r="I181" i="20"/>
  <c r="J181" i="20"/>
  <c r="J31" i="20"/>
  <c r="I31" i="20"/>
  <c r="I19" i="20"/>
  <c r="J19" i="20"/>
  <c r="J125" i="20"/>
  <c r="I125" i="20"/>
  <c r="I251" i="20"/>
  <c r="J251" i="20"/>
  <c r="I252" i="20"/>
  <c r="J252" i="20"/>
  <c r="I71" i="20"/>
  <c r="J71" i="20"/>
  <c r="I141" i="20"/>
  <c r="J141" i="20"/>
  <c r="J203" i="20"/>
  <c r="I203" i="20"/>
  <c r="J132" i="20"/>
  <c r="I132" i="20"/>
  <c r="J148" i="20"/>
  <c r="I148" i="20"/>
  <c r="J375" i="20"/>
  <c r="I375" i="20"/>
  <c r="I293" i="20"/>
  <c r="J293" i="20"/>
  <c r="I227" i="20"/>
  <c r="J227" i="20"/>
  <c r="J96" i="20"/>
  <c r="I96" i="20"/>
  <c r="I59" i="20"/>
  <c r="J59" i="20"/>
  <c r="I393" i="20"/>
  <c r="J393" i="20"/>
  <c r="I365" i="20"/>
  <c r="J365" i="20"/>
  <c r="I64" i="20"/>
  <c r="J64" i="20"/>
  <c r="J165" i="20"/>
  <c r="I165" i="20"/>
  <c r="I385" i="20"/>
  <c r="J385" i="20"/>
  <c r="J226" i="20"/>
  <c r="I226" i="20"/>
  <c r="I369" i="20"/>
  <c r="J369" i="20"/>
  <c r="I331" i="20"/>
  <c r="J331" i="20"/>
  <c r="I30" i="20"/>
  <c r="J30" i="20"/>
  <c r="J193" i="20"/>
  <c r="I193" i="20"/>
  <c r="J46" i="20"/>
  <c r="I46" i="20"/>
  <c r="J358" i="20"/>
  <c r="I358" i="20"/>
  <c r="C408" i="20"/>
  <c r="E402" i="20"/>
  <c r="F402" i="20"/>
  <c r="H402" i="20"/>
  <c r="D402" i="20"/>
  <c r="I402" i="20"/>
  <c r="A366" i="18"/>
  <c r="E366" i="18"/>
  <c r="J366" i="18" s="1"/>
  <c r="A367" i="18"/>
  <c r="E367" i="18"/>
  <c r="I367" i="18" s="1"/>
  <c r="A343" i="18"/>
  <c r="A342" i="18"/>
  <c r="A341" i="18"/>
  <c r="A340" i="18"/>
  <c r="A347" i="18"/>
  <c r="A349" i="18"/>
  <c r="E349" i="18"/>
  <c r="J349" i="18" s="1"/>
  <c r="E343" i="18"/>
  <c r="E342" i="18"/>
  <c r="J342" i="18" s="1"/>
  <c r="E341" i="18"/>
  <c r="E340" i="18"/>
  <c r="A322" i="18"/>
  <c r="E322" i="18"/>
  <c r="A275" i="18"/>
  <c r="E275" i="18"/>
  <c r="J275" i="18" s="1"/>
  <c r="A208" i="18"/>
  <c r="E208" i="18"/>
  <c r="A186" i="18"/>
  <c r="E186" i="18"/>
  <c r="A158" i="18"/>
  <c r="E158" i="18"/>
  <c r="A127" i="18"/>
  <c r="E127" i="18"/>
  <c r="J127" i="18" s="1"/>
  <c r="A102" i="18"/>
  <c r="E102" i="18"/>
  <c r="A70" i="18"/>
  <c r="E70" i="18"/>
  <c r="A53" i="18"/>
  <c r="E53" i="18"/>
  <c r="A49" i="18"/>
  <c r="E49" i="18"/>
  <c r="A50" i="18"/>
  <c r="E50" i="18"/>
  <c r="A51" i="18"/>
  <c r="E51" i="18"/>
  <c r="A52" i="18"/>
  <c r="E52" i="18"/>
  <c r="I52" i="18" s="1"/>
  <c r="A55" i="18"/>
  <c r="E55" i="18"/>
  <c r="A56" i="18"/>
  <c r="E56" i="18"/>
  <c r="I56" i="18" s="1"/>
  <c r="A57" i="18"/>
  <c r="E57" i="18"/>
  <c r="A58" i="18"/>
  <c r="E58" i="18"/>
  <c r="I58" i="18" s="1"/>
  <c r="A59" i="18"/>
  <c r="E59" i="18"/>
  <c r="A61" i="18"/>
  <c r="E61" i="18"/>
  <c r="A62" i="18"/>
  <c r="E62" i="18"/>
  <c r="A63" i="18"/>
  <c r="E63" i="18"/>
  <c r="I63" i="18" s="1"/>
  <c r="A64" i="18"/>
  <c r="E64" i="18"/>
  <c r="A66" i="18"/>
  <c r="E66" i="18"/>
  <c r="A67" i="18"/>
  <c r="E67" i="18"/>
  <c r="I67" i="18" s="1"/>
  <c r="A68" i="18"/>
  <c r="E68" i="18"/>
  <c r="A69" i="18"/>
  <c r="E69" i="18"/>
  <c r="A72" i="18"/>
  <c r="E72" i="18"/>
  <c r="A73" i="18"/>
  <c r="E73" i="18"/>
  <c r="I73" i="18" s="1"/>
  <c r="A74" i="18"/>
  <c r="E74" i="18"/>
  <c r="C381" i="19"/>
  <c r="E381" i="19" s="1"/>
  <c r="J381" i="19" s="1"/>
  <c r="A381" i="19"/>
  <c r="C380" i="19"/>
  <c r="E380" i="19" s="1"/>
  <c r="I380" i="19" s="1"/>
  <c r="A380" i="19"/>
  <c r="C379" i="19"/>
  <c r="E379" i="19" s="1"/>
  <c r="I379" i="19" s="1"/>
  <c r="A379" i="19"/>
  <c r="C378" i="19"/>
  <c r="E378" i="19" s="1"/>
  <c r="J378" i="19" s="1"/>
  <c r="A378" i="19"/>
  <c r="C377" i="19"/>
  <c r="E377" i="19" s="1"/>
  <c r="A377" i="19"/>
  <c r="F374" i="19"/>
  <c r="E373" i="19"/>
  <c r="J373" i="19" s="1"/>
  <c r="A373" i="19"/>
  <c r="E372" i="19"/>
  <c r="I372" i="19" s="1"/>
  <c r="A372" i="19"/>
  <c r="E371" i="19"/>
  <c r="J371" i="19" s="1"/>
  <c r="A371" i="19"/>
  <c r="E370" i="19"/>
  <c r="J370" i="19" s="1"/>
  <c r="A370" i="19"/>
  <c r="E369" i="19"/>
  <c r="A369" i="19"/>
  <c r="E367" i="19"/>
  <c r="A367" i="19"/>
  <c r="E366" i="19"/>
  <c r="J366" i="19" s="1"/>
  <c r="A366" i="19"/>
  <c r="E365" i="19"/>
  <c r="I365" i="19" s="1"/>
  <c r="A365" i="19"/>
  <c r="E364" i="19"/>
  <c r="J364" i="19" s="1"/>
  <c r="A364" i="19"/>
  <c r="E363" i="19"/>
  <c r="A363" i="19"/>
  <c r="E361" i="19"/>
  <c r="A361" i="19"/>
  <c r="E360" i="19"/>
  <c r="J360" i="19" s="1"/>
  <c r="A360" i="19"/>
  <c r="E359" i="19"/>
  <c r="A359" i="19"/>
  <c r="E358" i="19"/>
  <c r="A358" i="19"/>
  <c r="E357" i="19"/>
  <c r="A357" i="19"/>
  <c r="E355" i="19"/>
  <c r="A355" i="19"/>
  <c r="E354" i="19"/>
  <c r="I354" i="19" s="1"/>
  <c r="A354" i="19"/>
  <c r="E353" i="19"/>
  <c r="A353" i="19"/>
  <c r="E351" i="19"/>
  <c r="A351" i="19"/>
  <c r="E350" i="19"/>
  <c r="I350" i="19" s="1"/>
  <c r="A350" i="19"/>
  <c r="E349" i="19"/>
  <c r="I349" i="19" s="1"/>
  <c r="A349" i="19"/>
  <c r="E348" i="19"/>
  <c r="A348" i="19"/>
  <c r="E347" i="19"/>
  <c r="J347" i="19" s="1"/>
  <c r="A347" i="19"/>
  <c r="E345" i="19"/>
  <c r="I345" i="19" s="1"/>
  <c r="A345" i="19"/>
  <c r="E344" i="19"/>
  <c r="J344" i="19" s="1"/>
  <c r="A344" i="19"/>
  <c r="E343" i="19"/>
  <c r="A343" i="19"/>
  <c r="E342" i="19"/>
  <c r="A342" i="19"/>
  <c r="E341" i="19"/>
  <c r="J341" i="19" s="1"/>
  <c r="A341" i="19"/>
  <c r="E340" i="19"/>
  <c r="A340" i="19"/>
  <c r="E338" i="19"/>
  <c r="A338" i="19"/>
  <c r="E337" i="19"/>
  <c r="A337" i="19"/>
  <c r="E336" i="19"/>
  <c r="A336" i="19"/>
  <c r="E335" i="19"/>
  <c r="J335" i="19" s="1"/>
  <c r="A335" i="19"/>
  <c r="E333" i="19"/>
  <c r="A333" i="19"/>
  <c r="E332" i="19"/>
  <c r="A332" i="19"/>
  <c r="E331" i="19"/>
  <c r="J331" i="19" s="1"/>
  <c r="A331" i="19"/>
  <c r="E330" i="19"/>
  <c r="I330" i="19" s="1"/>
  <c r="A330" i="19"/>
  <c r="E329" i="19"/>
  <c r="A329" i="19"/>
  <c r="E327" i="19"/>
  <c r="J327" i="19" s="1"/>
  <c r="A327" i="19"/>
  <c r="E326" i="19"/>
  <c r="I326" i="19" s="1"/>
  <c r="A326" i="19"/>
  <c r="E325" i="19"/>
  <c r="J325" i="19" s="1"/>
  <c r="A325" i="19"/>
  <c r="E324" i="19"/>
  <c r="A324" i="19"/>
  <c r="E323" i="19"/>
  <c r="A323" i="19"/>
  <c r="E322" i="19"/>
  <c r="J322" i="19" s="1"/>
  <c r="A322" i="19"/>
  <c r="F319" i="19"/>
  <c r="H389" i="19" s="1"/>
  <c r="E318" i="19"/>
  <c r="A318" i="19"/>
  <c r="E317" i="19"/>
  <c r="A317" i="19"/>
  <c r="E316" i="19"/>
  <c r="I316" i="19" s="1"/>
  <c r="A316" i="19"/>
  <c r="E315" i="19"/>
  <c r="I315" i="19" s="1"/>
  <c r="A315" i="19"/>
  <c r="E314" i="19"/>
  <c r="A314" i="19"/>
  <c r="E312" i="19"/>
  <c r="J312" i="19" s="1"/>
  <c r="A312" i="19"/>
  <c r="E311" i="19"/>
  <c r="I311" i="19" s="1"/>
  <c r="A311" i="19"/>
  <c r="E310" i="19"/>
  <c r="J310" i="19" s="1"/>
  <c r="A310" i="19"/>
  <c r="E309" i="19"/>
  <c r="A309" i="19"/>
  <c r="E307" i="19"/>
  <c r="A307" i="19"/>
  <c r="E306" i="19"/>
  <c r="J306" i="19" s="1"/>
  <c r="A306" i="19"/>
  <c r="E305" i="19"/>
  <c r="A305" i="19"/>
  <c r="E304" i="19"/>
  <c r="A304" i="19"/>
  <c r="E303" i="19"/>
  <c r="A303" i="19"/>
  <c r="E301" i="19"/>
  <c r="A301" i="19"/>
  <c r="E300" i="19"/>
  <c r="J300" i="19" s="1"/>
  <c r="A300" i="19"/>
  <c r="E299" i="19"/>
  <c r="A299" i="19"/>
  <c r="E298" i="19"/>
  <c r="A298" i="19"/>
  <c r="E297" i="19"/>
  <c r="J297" i="19" s="1"/>
  <c r="A297" i="19"/>
  <c r="E296" i="19"/>
  <c r="I296" i="19" s="1"/>
  <c r="A296" i="19"/>
  <c r="E294" i="19"/>
  <c r="A294" i="19"/>
  <c r="E293" i="19"/>
  <c r="J293" i="19" s="1"/>
  <c r="A293" i="19"/>
  <c r="E292" i="19"/>
  <c r="I292" i="19" s="1"/>
  <c r="A292" i="19"/>
  <c r="E291" i="19"/>
  <c r="J291" i="19" s="1"/>
  <c r="A291" i="19"/>
  <c r="E290" i="19"/>
  <c r="A290" i="19"/>
  <c r="E288" i="19"/>
  <c r="A288" i="19"/>
  <c r="E287" i="19"/>
  <c r="J287" i="19" s="1"/>
  <c r="A287" i="19"/>
  <c r="E286" i="19"/>
  <c r="A286" i="19"/>
  <c r="E285" i="19"/>
  <c r="A285" i="19"/>
  <c r="E284" i="19"/>
  <c r="A284" i="19"/>
  <c r="E282" i="19"/>
  <c r="A282" i="19"/>
  <c r="E281" i="19"/>
  <c r="I281" i="19" s="1"/>
  <c r="A281" i="19"/>
  <c r="E280" i="19"/>
  <c r="A280" i="19"/>
  <c r="E279" i="19"/>
  <c r="A279" i="19"/>
  <c r="E278" i="19"/>
  <c r="I278" i="19" s="1"/>
  <c r="A278" i="19"/>
  <c r="E276" i="19"/>
  <c r="I276" i="19" s="1"/>
  <c r="A276" i="19"/>
  <c r="E275" i="19"/>
  <c r="A275" i="19"/>
  <c r="E274" i="19"/>
  <c r="J274" i="19" s="1"/>
  <c r="A274" i="19"/>
  <c r="E273" i="19"/>
  <c r="I273" i="19" s="1"/>
  <c r="A273" i="19"/>
  <c r="E272" i="19"/>
  <c r="J272" i="19" s="1"/>
  <c r="A272" i="19"/>
  <c r="E270" i="19"/>
  <c r="A270" i="19"/>
  <c r="E269" i="19"/>
  <c r="A269" i="19"/>
  <c r="E268" i="19"/>
  <c r="J268" i="19" s="1"/>
  <c r="A268" i="19"/>
  <c r="E267" i="19"/>
  <c r="A267" i="19"/>
  <c r="E265" i="19"/>
  <c r="A265" i="19"/>
  <c r="E264" i="19"/>
  <c r="A264" i="19"/>
  <c r="E263" i="19"/>
  <c r="A263" i="19"/>
  <c r="E262" i="19"/>
  <c r="J262" i="19" s="1"/>
  <c r="A262" i="19"/>
  <c r="E260" i="19"/>
  <c r="J260" i="19" s="1"/>
  <c r="A260" i="19"/>
  <c r="E259" i="19"/>
  <c r="A259" i="19"/>
  <c r="E258" i="19"/>
  <c r="A258" i="19"/>
  <c r="E257" i="19"/>
  <c r="J257" i="19" s="1"/>
  <c r="A257" i="19"/>
  <c r="E256" i="19"/>
  <c r="J256" i="19" s="1"/>
  <c r="A256" i="19"/>
  <c r="E254" i="19"/>
  <c r="I254" i="19" s="1"/>
  <c r="A254" i="19"/>
  <c r="E253" i="19"/>
  <c r="J253" i="19" s="1"/>
  <c r="A253" i="19"/>
  <c r="E252" i="19"/>
  <c r="J252" i="19" s="1"/>
  <c r="A252" i="19"/>
  <c r="E251" i="19"/>
  <c r="I251" i="19" s="1"/>
  <c r="A251" i="19"/>
  <c r="E250" i="19"/>
  <c r="I250" i="19" s="1"/>
  <c r="A250" i="19"/>
  <c r="E248" i="19"/>
  <c r="J248" i="19" s="1"/>
  <c r="A248" i="19"/>
  <c r="E247" i="19"/>
  <c r="I247" i="19" s="1"/>
  <c r="A247" i="19"/>
  <c r="E246" i="19"/>
  <c r="A246" i="19"/>
  <c r="E245" i="19"/>
  <c r="A245" i="19"/>
  <c r="E244" i="19"/>
  <c r="A244" i="19"/>
  <c r="E242" i="19"/>
  <c r="A242" i="19"/>
  <c r="E241" i="19"/>
  <c r="J241" i="19" s="1"/>
  <c r="A241" i="19"/>
  <c r="E240" i="19"/>
  <c r="A240" i="19"/>
  <c r="E239" i="19"/>
  <c r="A239" i="19"/>
  <c r="E238" i="19"/>
  <c r="J238" i="19" s="1"/>
  <c r="A238" i="19"/>
  <c r="F235" i="19"/>
  <c r="F389" i="19" s="1"/>
  <c r="E234" i="19"/>
  <c r="I234" i="19" s="1"/>
  <c r="A234" i="19"/>
  <c r="E233" i="19"/>
  <c r="J233" i="19" s="1"/>
  <c r="A233" i="19"/>
  <c r="E232" i="19"/>
  <c r="I232" i="19" s="1"/>
  <c r="A232" i="19"/>
  <c r="E231" i="19"/>
  <c r="A231" i="19"/>
  <c r="E230" i="19"/>
  <c r="A230" i="19"/>
  <c r="E228" i="19"/>
  <c r="A228" i="19"/>
  <c r="E227" i="19"/>
  <c r="A227" i="19"/>
  <c r="E226" i="19"/>
  <c r="J226" i="19" s="1"/>
  <c r="A226" i="19"/>
  <c r="E225" i="19"/>
  <c r="A225" i="19"/>
  <c r="E224" i="19"/>
  <c r="A224" i="19"/>
  <c r="E222" i="19"/>
  <c r="J222" i="19" s="1"/>
  <c r="A222" i="19"/>
  <c r="E221" i="19"/>
  <c r="J221" i="19" s="1"/>
  <c r="A221" i="19"/>
  <c r="E220" i="19"/>
  <c r="I220" i="19" s="1"/>
  <c r="A220" i="19"/>
  <c r="E219" i="19"/>
  <c r="J219" i="19" s="1"/>
  <c r="A219" i="19"/>
  <c r="E218" i="19"/>
  <c r="I218" i="19" s="1"/>
  <c r="A218" i="19"/>
  <c r="E216" i="19"/>
  <c r="I216" i="19" s="1"/>
  <c r="A216" i="19"/>
  <c r="E215" i="19"/>
  <c r="I215" i="19" s="1"/>
  <c r="A215" i="19"/>
  <c r="E214" i="19"/>
  <c r="J214" i="19" s="1"/>
  <c r="A214" i="19"/>
  <c r="E213" i="19"/>
  <c r="I213" i="19" s="1"/>
  <c r="A213" i="19"/>
  <c r="E212" i="19"/>
  <c r="A212" i="19"/>
  <c r="E210" i="19"/>
  <c r="A210" i="19"/>
  <c r="E209" i="19"/>
  <c r="A209" i="19"/>
  <c r="E208" i="19"/>
  <c r="A208" i="19"/>
  <c r="E207" i="19"/>
  <c r="J207" i="19" s="1"/>
  <c r="A207" i="19"/>
  <c r="E206" i="19"/>
  <c r="J206" i="19" s="1"/>
  <c r="A206" i="19"/>
  <c r="E204" i="19"/>
  <c r="A204" i="19"/>
  <c r="E203" i="19"/>
  <c r="A203" i="19"/>
  <c r="E202" i="19"/>
  <c r="J202" i="19" s="1"/>
  <c r="A202" i="19"/>
  <c r="E201" i="19"/>
  <c r="J201" i="19" s="1"/>
  <c r="A201" i="19"/>
  <c r="E200" i="19"/>
  <c r="I200" i="19" s="1"/>
  <c r="A200" i="19"/>
  <c r="E198" i="19"/>
  <c r="J198" i="19" s="1"/>
  <c r="A198" i="19"/>
  <c r="E197" i="19"/>
  <c r="J197" i="19" s="1"/>
  <c r="A197" i="19"/>
  <c r="E196" i="19"/>
  <c r="I196" i="19" s="1"/>
  <c r="A196" i="19"/>
  <c r="E195" i="19"/>
  <c r="I195" i="19" s="1"/>
  <c r="A195" i="19"/>
  <c r="E193" i="19"/>
  <c r="J193" i="19" s="1"/>
  <c r="A193" i="19"/>
  <c r="E192" i="19"/>
  <c r="I192" i="19" s="1"/>
  <c r="A192" i="19"/>
  <c r="E191" i="19"/>
  <c r="A191" i="19"/>
  <c r="E190" i="19"/>
  <c r="A190" i="19"/>
  <c r="E189" i="19"/>
  <c r="A189" i="19"/>
  <c r="E187" i="19"/>
  <c r="A187" i="19"/>
  <c r="E186" i="19"/>
  <c r="J186" i="19" s="1"/>
  <c r="A186" i="19"/>
  <c r="E185" i="19"/>
  <c r="A185" i="19"/>
  <c r="E183" i="19"/>
  <c r="A183" i="19"/>
  <c r="E182" i="19"/>
  <c r="J182" i="19" s="1"/>
  <c r="A182" i="19"/>
  <c r="E181" i="19"/>
  <c r="I181" i="19" s="1"/>
  <c r="A181" i="19"/>
  <c r="E180" i="19"/>
  <c r="I180" i="19" s="1"/>
  <c r="A180" i="19"/>
  <c r="E178" i="19"/>
  <c r="J178" i="19" s="1"/>
  <c r="A178" i="19"/>
  <c r="E177" i="19"/>
  <c r="I177" i="19" s="1"/>
  <c r="A177" i="19"/>
  <c r="E176" i="19"/>
  <c r="I176" i="19" s="1"/>
  <c r="A176" i="19"/>
  <c r="E175" i="19"/>
  <c r="I175" i="19" s="1"/>
  <c r="A175" i="19"/>
  <c r="E174" i="19"/>
  <c r="J174" i="19" s="1"/>
  <c r="A174" i="19"/>
  <c r="E172" i="19"/>
  <c r="I172" i="19" s="1"/>
  <c r="A172" i="19"/>
  <c r="E171" i="19"/>
  <c r="A171" i="19"/>
  <c r="E170" i="19"/>
  <c r="A170" i="19"/>
  <c r="E169" i="19"/>
  <c r="A169" i="19"/>
  <c r="E168" i="19"/>
  <c r="A168" i="19"/>
  <c r="E167" i="19"/>
  <c r="J167" i="19" s="1"/>
  <c r="A167" i="19"/>
  <c r="E165" i="19"/>
  <c r="A165" i="19"/>
  <c r="E164" i="19"/>
  <c r="A164" i="19"/>
  <c r="E163" i="19"/>
  <c r="J163" i="19" s="1"/>
  <c r="A163" i="19"/>
  <c r="E162" i="19"/>
  <c r="J162" i="19" s="1"/>
  <c r="A162" i="19"/>
  <c r="E161" i="19"/>
  <c r="I161" i="19" s="1"/>
  <c r="A161" i="19"/>
  <c r="E160" i="19"/>
  <c r="J160" i="19" s="1"/>
  <c r="A160" i="19"/>
  <c r="F157" i="19"/>
  <c r="E389" i="19" s="1"/>
  <c r="E156" i="19"/>
  <c r="I156" i="19" s="1"/>
  <c r="A156" i="19"/>
  <c r="E155" i="19"/>
  <c r="I155" i="19" s="1"/>
  <c r="A155" i="19"/>
  <c r="E154" i="19"/>
  <c r="J154" i="19" s="1"/>
  <c r="A154" i="19"/>
  <c r="E153" i="19"/>
  <c r="I153" i="19" s="1"/>
  <c r="A153" i="19"/>
  <c r="E152" i="19"/>
  <c r="A152" i="19"/>
  <c r="E150" i="19"/>
  <c r="A150" i="19"/>
  <c r="E149" i="19"/>
  <c r="A149" i="19"/>
  <c r="E148" i="19"/>
  <c r="A148" i="19"/>
  <c r="E147" i="19"/>
  <c r="J147" i="19" s="1"/>
  <c r="A147" i="19"/>
  <c r="E146" i="19"/>
  <c r="A146" i="19"/>
  <c r="E144" i="19"/>
  <c r="A144" i="19"/>
  <c r="E143" i="19"/>
  <c r="J143" i="19" s="1"/>
  <c r="A143" i="19"/>
  <c r="E142" i="19"/>
  <c r="I142" i="19" s="1"/>
  <c r="A142" i="19"/>
  <c r="E141" i="19"/>
  <c r="I141" i="19" s="1"/>
  <c r="A141" i="19"/>
  <c r="E140" i="19"/>
  <c r="J140" i="19" s="1"/>
  <c r="A140" i="19"/>
  <c r="E139" i="19"/>
  <c r="I139" i="19" s="1"/>
  <c r="A139" i="19"/>
  <c r="E137" i="19"/>
  <c r="I137" i="19" s="1"/>
  <c r="A137" i="19"/>
  <c r="E136" i="19"/>
  <c r="I136" i="19" s="1"/>
  <c r="A136" i="19"/>
  <c r="E135" i="19"/>
  <c r="J135" i="19" s="1"/>
  <c r="A135" i="19"/>
  <c r="E134" i="19"/>
  <c r="I134" i="19" s="1"/>
  <c r="A134" i="19"/>
  <c r="E133" i="19"/>
  <c r="A133" i="19"/>
  <c r="E131" i="19"/>
  <c r="A131" i="19"/>
  <c r="E130" i="19"/>
  <c r="A130" i="19"/>
  <c r="E129" i="19"/>
  <c r="A129" i="19"/>
  <c r="E128" i="19"/>
  <c r="J128" i="19" s="1"/>
  <c r="A128" i="19"/>
  <c r="E127" i="19"/>
  <c r="A127" i="19"/>
  <c r="E125" i="19"/>
  <c r="A125" i="19"/>
  <c r="E124" i="19"/>
  <c r="J124" i="19" s="1"/>
  <c r="A124" i="19"/>
  <c r="E123" i="19"/>
  <c r="I123" i="19" s="1"/>
  <c r="A123" i="19"/>
  <c r="E122" i="19"/>
  <c r="I122" i="19" s="1"/>
  <c r="A122" i="19"/>
  <c r="E121" i="19"/>
  <c r="J121" i="19" s="1"/>
  <c r="A121" i="19"/>
  <c r="E119" i="19"/>
  <c r="I119" i="19" s="1"/>
  <c r="A119" i="19"/>
  <c r="E118" i="19"/>
  <c r="I118" i="19" s="1"/>
  <c r="A118" i="19"/>
  <c r="E117" i="19"/>
  <c r="I117" i="19" s="1"/>
  <c r="A117" i="19"/>
  <c r="E116" i="19"/>
  <c r="J116" i="19" s="1"/>
  <c r="A116" i="19"/>
  <c r="E115" i="19"/>
  <c r="I115" i="19" s="1"/>
  <c r="A115" i="19"/>
  <c r="E113" i="19"/>
  <c r="A113" i="19"/>
  <c r="E112" i="19"/>
  <c r="A112" i="19"/>
  <c r="E111" i="19"/>
  <c r="A111" i="19"/>
  <c r="E110" i="19"/>
  <c r="A110" i="19"/>
  <c r="E109" i="19"/>
  <c r="J109" i="19" s="1"/>
  <c r="A109" i="19"/>
  <c r="E107" i="19"/>
  <c r="A107" i="19"/>
  <c r="E106" i="19"/>
  <c r="A106" i="19"/>
  <c r="E105" i="19"/>
  <c r="J105" i="19" s="1"/>
  <c r="A105" i="19"/>
  <c r="E104" i="19"/>
  <c r="I104" i="19" s="1"/>
  <c r="A104" i="19"/>
  <c r="E103" i="19"/>
  <c r="I103" i="19" s="1"/>
  <c r="A103" i="19"/>
  <c r="E101" i="19"/>
  <c r="J101" i="19" s="1"/>
  <c r="A101" i="19"/>
  <c r="E100" i="19"/>
  <c r="I100" i="19" s="1"/>
  <c r="A100" i="19"/>
  <c r="E99" i="19"/>
  <c r="I99" i="19" s="1"/>
  <c r="A99" i="19"/>
  <c r="E98" i="19"/>
  <c r="I98" i="19" s="1"/>
  <c r="A98" i="19"/>
  <c r="E97" i="19"/>
  <c r="J97" i="19" s="1"/>
  <c r="A97" i="19"/>
  <c r="E95" i="19"/>
  <c r="I95" i="19" s="1"/>
  <c r="A95" i="19"/>
  <c r="E94" i="19"/>
  <c r="A94" i="19"/>
  <c r="E93" i="19"/>
  <c r="A93" i="19"/>
  <c r="E92" i="19"/>
  <c r="A92" i="19"/>
  <c r="E91" i="19"/>
  <c r="A91" i="19"/>
  <c r="F88" i="19"/>
  <c r="D389" i="19" s="1"/>
  <c r="E87" i="19"/>
  <c r="I87" i="19" s="1"/>
  <c r="A87" i="19"/>
  <c r="E86" i="19"/>
  <c r="J86" i="19" s="1"/>
  <c r="A86" i="19"/>
  <c r="E85" i="19"/>
  <c r="J85" i="19" s="1"/>
  <c r="A85" i="19"/>
  <c r="E84" i="19"/>
  <c r="I84" i="19" s="1"/>
  <c r="A84" i="19"/>
  <c r="E82" i="19"/>
  <c r="I82" i="19" s="1"/>
  <c r="A82" i="19"/>
  <c r="E81" i="19"/>
  <c r="J81" i="19" s="1"/>
  <c r="A81" i="19"/>
  <c r="E80" i="19"/>
  <c r="I80" i="19" s="1"/>
  <c r="A80" i="19"/>
  <c r="E79" i="19"/>
  <c r="A79" i="19"/>
  <c r="E78" i="19"/>
  <c r="A78" i="19"/>
  <c r="E76" i="19"/>
  <c r="J76" i="19" s="1"/>
  <c r="E75" i="19"/>
  <c r="I75" i="19" s="1"/>
  <c r="A75" i="19"/>
  <c r="E74" i="19"/>
  <c r="J74" i="19" s="1"/>
  <c r="A74" i="19"/>
  <c r="E73" i="19"/>
  <c r="I73" i="19" s="1"/>
  <c r="A73" i="19"/>
  <c r="E72" i="19"/>
  <c r="A72" i="19"/>
  <c r="E70" i="19"/>
  <c r="J70" i="19" s="1"/>
  <c r="A70" i="19"/>
  <c r="E69" i="19"/>
  <c r="I69" i="19" s="1"/>
  <c r="A69" i="19"/>
  <c r="E68" i="19"/>
  <c r="I68" i="19" s="1"/>
  <c r="A68" i="19"/>
  <c r="E67" i="19"/>
  <c r="A67" i="19"/>
  <c r="E65" i="19"/>
  <c r="J65" i="19" s="1"/>
  <c r="A65" i="19"/>
  <c r="E64" i="19"/>
  <c r="J64" i="19" s="1"/>
  <c r="A64" i="19"/>
  <c r="E63" i="19"/>
  <c r="I63" i="19" s="1"/>
  <c r="A63" i="19"/>
  <c r="E62" i="19"/>
  <c r="A62" i="19"/>
  <c r="E61" i="19"/>
  <c r="J61" i="19" s="1"/>
  <c r="A61" i="19"/>
  <c r="E59" i="19"/>
  <c r="I59" i="19" s="1"/>
  <c r="A59" i="19"/>
  <c r="E58" i="19"/>
  <c r="I58" i="19" s="1"/>
  <c r="A58" i="19"/>
  <c r="E57" i="19"/>
  <c r="A57" i="19"/>
  <c r="E56" i="19"/>
  <c r="J56" i="19" s="1"/>
  <c r="A56" i="19"/>
  <c r="E55" i="19"/>
  <c r="J55" i="19" s="1"/>
  <c r="A55" i="19"/>
  <c r="E53" i="19"/>
  <c r="I53" i="19" s="1"/>
  <c r="A53" i="19"/>
  <c r="E52" i="19"/>
  <c r="A52" i="19"/>
  <c r="E51" i="19"/>
  <c r="J51" i="19" s="1"/>
  <c r="A51" i="19"/>
  <c r="E50" i="19"/>
  <c r="I50" i="19" s="1"/>
  <c r="A50" i="19"/>
  <c r="E48" i="19"/>
  <c r="I48" i="19" s="1"/>
  <c r="A48" i="19"/>
  <c r="E47" i="19"/>
  <c r="A47" i="19"/>
  <c r="E46" i="19"/>
  <c r="J46" i="19" s="1"/>
  <c r="A46" i="19"/>
  <c r="E45" i="19"/>
  <c r="J45" i="19" s="1"/>
  <c r="A45" i="19"/>
  <c r="E44" i="19"/>
  <c r="I44" i="19" s="1"/>
  <c r="A44" i="19"/>
  <c r="E42" i="19"/>
  <c r="A42" i="19"/>
  <c r="E41" i="19"/>
  <c r="J41" i="19" s="1"/>
  <c r="A41" i="19"/>
  <c r="E40" i="19"/>
  <c r="I40" i="19" s="1"/>
  <c r="A40" i="19"/>
  <c r="E39" i="19"/>
  <c r="I39" i="19" s="1"/>
  <c r="A39" i="19"/>
  <c r="E37" i="19"/>
  <c r="A37" i="19"/>
  <c r="E36" i="19"/>
  <c r="J36" i="19" s="1"/>
  <c r="A36" i="19"/>
  <c r="E35" i="19"/>
  <c r="J35" i="19" s="1"/>
  <c r="A35" i="19"/>
  <c r="E34" i="19"/>
  <c r="I34" i="19" s="1"/>
  <c r="A34" i="19"/>
  <c r="E32" i="19"/>
  <c r="A32" i="19"/>
  <c r="E31" i="19"/>
  <c r="J31" i="19" s="1"/>
  <c r="A31" i="19"/>
  <c r="E30" i="19"/>
  <c r="I30" i="19" s="1"/>
  <c r="A30" i="19"/>
  <c r="E29" i="19"/>
  <c r="I29" i="19" s="1"/>
  <c r="A29" i="19"/>
  <c r="E27" i="19"/>
  <c r="A27" i="19"/>
  <c r="E26" i="19"/>
  <c r="J26" i="19" s="1"/>
  <c r="A26" i="19"/>
  <c r="E25" i="19"/>
  <c r="J25" i="19" s="1"/>
  <c r="A25" i="19"/>
  <c r="E24" i="19"/>
  <c r="I24" i="19" s="1"/>
  <c r="A24" i="19"/>
  <c r="E23" i="19"/>
  <c r="A23" i="19"/>
  <c r="E22" i="19"/>
  <c r="J22" i="19" s="1"/>
  <c r="A22" i="19"/>
  <c r="E20" i="19"/>
  <c r="I20" i="19" s="1"/>
  <c r="A20" i="19"/>
  <c r="E19" i="19"/>
  <c r="I19" i="19" s="1"/>
  <c r="A19" i="19"/>
  <c r="E18" i="19"/>
  <c r="A18" i="19"/>
  <c r="E17" i="19"/>
  <c r="J17" i="19" s="1"/>
  <c r="A17" i="19"/>
  <c r="E16" i="19"/>
  <c r="J16" i="19" s="1"/>
  <c r="A16" i="19"/>
  <c r="E14" i="19"/>
  <c r="I14" i="19" s="1"/>
  <c r="A14" i="19"/>
  <c r="E13" i="19"/>
  <c r="A13" i="19"/>
  <c r="E12" i="19"/>
  <c r="J12" i="19" s="1"/>
  <c r="A12" i="19"/>
  <c r="E11" i="19"/>
  <c r="I11" i="19" s="1"/>
  <c r="A11" i="19"/>
  <c r="E10" i="19"/>
  <c r="I10" i="19" s="1"/>
  <c r="A10" i="19"/>
  <c r="E8" i="19"/>
  <c r="A8" i="19"/>
  <c r="E7" i="19"/>
  <c r="J7" i="19" s="1"/>
  <c r="A7" i="19"/>
  <c r="E6" i="19"/>
  <c r="J6" i="19" s="1"/>
  <c r="A6" i="19"/>
  <c r="E5" i="19"/>
  <c r="I5" i="19" s="1"/>
  <c r="A5" i="19"/>
  <c r="J406" i="23" l="1"/>
  <c r="J407" i="23"/>
  <c r="J119" i="19"/>
  <c r="I26" i="20"/>
  <c r="I5" i="20"/>
  <c r="J5" i="20"/>
  <c r="J25" i="20"/>
  <c r="I25" i="20"/>
  <c r="I295" i="20"/>
  <c r="I140" i="20"/>
  <c r="I277" i="20"/>
  <c r="I202" i="20"/>
  <c r="I53" i="20"/>
  <c r="I128" i="20"/>
  <c r="I52" i="20"/>
  <c r="J108" i="20"/>
  <c r="J54" i="20"/>
  <c r="I188" i="20"/>
  <c r="J162" i="20"/>
  <c r="I301" i="20"/>
  <c r="J300" i="20"/>
  <c r="J82" i="20"/>
  <c r="I102" i="20"/>
  <c r="J357" i="20"/>
  <c r="J166" i="20"/>
  <c r="J87" i="20"/>
  <c r="J234" i="20"/>
  <c r="J176" i="20"/>
  <c r="J216" i="20"/>
  <c r="J139" i="20"/>
  <c r="I41" i="20"/>
  <c r="I271" i="20"/>
  <c r="J289" i="20"/>
  <c r="I88" i="20"/>
  <c r="I41" i="19"/>
  <c r="J365" i="19"/>
  <c r="J213" i="19"/>
  <c r="I300" i="19"/>
  <c r="J11" i="19"/>
  <c r="I133" i="20"/>
  <c r="J260" i="20"/>
  <c r="I127" i="20"/>
  <c r="J19" i="19"/>
  <c r="J99" i="19"/>
  <c r="J177" i="19"/>
  <c r="J350" i="19"/>
  <c r="I51" i="19"/>
  <c r="I85" i="19"/>
  <c r="J123" i="19"/>
  <c r="J216" i="19"/>
  <c r="I297" i="19"/>
  <c r="I75" i="20"/>
  <c r="I114" i="20"/>
  <c r="I36" i="20"/>
  <c r="I222" i="20"/>
  <c r="J150" i="20"/>
  <c r="I204" i="20"/>
  <c r="I259" i="20"/>
  <c r="I182" i="20"/>
  <c r="I186" i="20"/>
  <c r="J319" i="20"/>
  <c r="I187" i="20"/>
  <c r="J266" i="20"/>
  <c r="J276" i="20"/>
  <c r="J48" i="20"/>
  <c r="J387" i="20"/>
  <c r="J382" i="20"/>
  <c r="I370" i="20"/>
  <c r="I296" i="20"/>
  <c r="J352" i="20"/>
  <c r="J332" i="20"/>
  <c r="J320" i="20"/>
  <c r="I294" i="20"/>
  <c r="J149" i="20"/>
  <c r="I253" i="20"/>
  <c r="J81" i="20"/>
  <c r="J278" i="20"/>
  <c r="I42" i="20"/>
  <c r="I376" i="20"/>
  <c r="J83" i="20"/>
  <c r="J246" i="20"/>
  <c r="I228" i="20"/>
  <c r="J194" i="20"/>
  <c r="J347" i="20"/>
  <c r="J395" i="20"/>
  <c r="I288" i="20"/>
  <c r="J115" i="20"/>
  <c r="I126" i="20"/>
  <c r="I272" i="20"/>
  <c r="J65" i="20"/>
  <c r="J284" i="20"/>
  <c r="J240" i="20"/>
  <c r="I86" i="20"/>
  <c r="J254" i="20"/>
  <c r="I156" i="20"/>
  <c r="J60" i="20"/>
  <c r="I290" i="20"/>
  <c r="J341" i="20"/>
  <c r="J364" i="20"/>
  <c r="I364" i="20"/>
  <c r="J77" i="20"/>
  <c r="I77" i="20"/>
  <c r="J167" i="20"/>
  <c r="I167" i="20"/>
  <c r="I151" i="20"/>
  <c r="J151" i="20"/>
  <c r="F407" i="20"/>
  <c r="F405" i="20"/>
  <c r="F406" i="20"/>
  <c r="I406" i="20"/>
  <c r="I405" i="20"/>
  <c r="I407" i="20"/>
  <c r="I408" i="20"/>
  <c r="D408" i="20"/>
  <c r="H408" i="20"/>
  <c r="F408" i="20"/>
  <c r="E408" i="20"/>
  <c r="E406" i="20"/>
  <c r="E407" i="20"/>
  <c r="E405" i="20"/>
  <c r="D406" i="20"/>
  <c r="J402" i="20"/>
  <c r="D407" i="20"/>
  <c r="D405" i="20"/>
  <c r="H407" i="20"/>
  <c r="H405" i="20"/>
  <c r="H406" i="20"/>
  <c r="J29" i="19"/>
  <c r="J50" i="19"/>
  <c r="J58" i="19"/>
  <c r="J134" i="19"/>
  <c r="J181" i="19"/>
  <c r="I291" i="19"/>
  <c r="I12" i="19"/>
  <c r="J84" i="19"/>
  <c r="J95" i="19"/>
  <c r="J176" i="19"/>
  <c r="J215" i="19"/>
  <c r="I221" i="19"/>
  <c r="I222" i="19"/>
  <c r="I252" i="19"/>
  <c r="I256" i="19"/>
  <c r="I262" i="19"/>
  <c r="J326" i="19"/>
  <c r="J354" i="19"/>
  <c r="J380" i="19"/>
  <c r="I366" i="18"/>
  <c r="J367" i="18"/>
  <c r="I349" i="18"/>
  <c r="I340" i="18"/>
  <c r="J340" i="18"/>
  <c r="J341" i="18"/>
  <c r="I341" i="18"/>
  <c r="J343" i="18"/>
  <c r="I343" i="18"/>
  <c r="I342" i="18"/>
  <c r="J322" i="18"/>
  <c r="I322" i="18"/>
  <c r="I275" i="18"/>
  <c r="J208" i="18"/>
  <c r="I208" i="18"/>
  <c r="J186" i="18"/>
  <c r="I186" i="18"/>
  <c r="J158" i="18"/>
  <c r="I158" i="18"/>
  <c r="I127" i="18"/>
  <c r="J102" i="18"/>
  <c r="I102" i="18"/>
  <c r="J70" i="18"/>
  <c r="I70" i="18"/>
  <c r="J53" i="18"/>
  <c r="I53" i="18"/>
  <c r="I69" i="18"/>
  <c r="J69" i="18"/>
  <c r="I50" i="18"/>
  <c r="J50" i="18"/>
  <c r="I61" i="18"/>
  <c r="J61" i="18"/>
  <c r="J56" i="18"/>
  <c r="J68" i="18"/>
  <c r="I68" i="18"/>
  <c r="I62" i="18"/>
  <c r="J62" i="18"/>
  <c r="I72" i="18"/>
  <c r="J72" i="18"/>
  <c r="J59" i="18"/>
  <c r="I59" i="18"/>
  <c r="I51" i="18"/>
  <c r="J51" i="18"/>
  <c r="J49" i="18"/>
  <c r="I49" i="18"/>
  <c r="J64" i="18"/>
  <c r="I64" i="18"/>
  <c r="I57" i="18"/>
  <c r="J57" i="18"/>
  <c r="J74" i="18"/>
  <c r="I74" i="18"/>
  <c r="I66" i="18"/>
  <c r="J66" i="18"/>
  <c r="J55" i="18"/>
  <c r="I55" i="18"/>
  <c r="J73" i="18"/>
  <c r="J67" i="18"/>
  <c r="J63" i="18"/>
  <c r="J58" i="18"/>
  <c r="J52" i="18"/>
  <c r="I31" i="19"/>
  <c r="J40" i="19"/>
  <c r="I70" i="19"/>
  <c r="J80" i="19"/>
  <c r="J118" i="19"/>
  <c r="I162" i="19"/>
  <c r="I197" i="19"/>
  <c r="J232" i="19"/>
  <c r="J251" i="19"/>
  <c r="J273" i="19"/>
  <c r="J311" i="19"/>
  <c r="I325" i="19"/>
  <c r="I331" i="19"/>
  <c r="I335" i="19"/>
  <c r="I364" i="19"/>
  <c r="I373" i="19"/>
  <c r="J20" i="19"/>
  <c r="J59" i="19"/>
  <c r="J68" i="19"/>
  <c r="J100" i="19"/>
  <c r="J104" i="19"/>
  <c r="J137" i="19"/>
  <c r="J139" i="19"/>
  <c r="J142" i="19"/>
  <c r="J192" i="19"/>
  <c r="J218" i="19"/>
  <c r="J278" i="19"/>
  <c r="J281" i="19"/>
  <c r="J292" i="19"/>
  <c r="J316" i="19"/>
  <c r="I344" i="19"/>
  <c r="J10" i="19"/>
  <c r="J48" i="19"/>
  <c r="J156" i="19"/>
  <c r="J172" i="19"/>
  <c r="I201" i="19"/>
  <c r="J220" i="19"/>
  <c r="I370" i="19"/>
  <c r="I22" i="19"/>
  <c r="J30" i="19"/>
  <c r="J39" i="19"/>
  <c r="I61" i="19"/>
  <c r="J69" i="19"/>
  <c r="J115" i="19"/>
  <c r="J153" i="19"/>
  <c r="J196" i="19"/>
  <c r="I219" i="19"/>
  <c r="J234" i="19"/>
  <c r="J247" i="19"/>
  <c r="I272" i="19"/>
  <c r="I310" i="19"/>
  <c r="J345" i="19"/>
  <c r="J18" i="19"/>
  <c r="I18" i="19"/>
  <c r="J23" i="19"/>
  <c r="I23" i="19"/>
  <c r="J57" i="19"/>
  <c r="I57" i="19"/>
  <c r="J62" i="19"/>
  <c r="I62" i="19"/>
  <c r="I127" i="19"/>
  <c r="J127" i="19"/>
  <c r="I204" i="19"/>
  <c r="J204" i="19"/>
  <c r="I240" i="19"/>
  <c r="J240" i="19"/>
  <c r="J27" i="19"/>
  <c r="I27" i="19"/>
  <c r="J32" i="19"/>
  <c r="I32" i="19"/>
  <c r="J67" i="19"/>
  <c r="I67" i="19"/>
  <c r="J72" i="19"/>
  <c r="I72" i="19"/>
  <c r="I146" i="19"/>
  <c r="J146" i="19"/>
  <c r="J224" i="19"/>
  <c r="I224" i="19"/>
  <c r="I259" i="19"/>
  <c r="J259" i="19"/>
  <c r="J37" i="19"/>
  <c r="I37" i="19"/>
  <c r="J42" i="19"/>
  <c r="I42" i="19"/>
  <c r="I165" i="19"/>
  <c r="J165" i="19"/>
  <c r="J8" i="19"/>
  <c r="I8" i="19"/>
  <c r="J13" i="19"/>
  <c r="I13" i="19"/>
  <c r="J47" i="19"/>
  <c r="I47" i="19"/>
  <c r="J52" i="19"/>
  <c r="I52" i="19"/>
  <c r="I107" i="19"/>
  <c r="J107" i="19"/>
  <c r="I185" i="19"/>
  <c r="J185" i="19"/>
  <c r="I225" i="19"/>
  <c r="J225" i="19"/>
  <c r="I270" i="19"/>
  <c r="J270" i="19"/>
  <c r="I290" i="19"/>
  <c r="J290" i="19"/>
  <c r="I309" i="19"/>
  <c r="J309" i="19"/>
  <c r="I324" i="19"/>
  <c r="J324" i="19"/>
  <c r="I343" i="19"/>
  <c r="J343" i="19"/>
  <c r="I363" i="19"/>
  <c r="J363" i="19"/>
  <c r="J106" i="19"/>
  <c r="I106" i="19"/>
  <c r="J125" i="19"/>
  <c r="I125" i="19"/>
  <c r="J144" i="19"/>
  <c r="I144" i="19"/>
  <c r="J164" i="19"/>
  <c r="I164" i="19"/>
  <c r="J183" i="19"/>
  <c r="I183" i="19"/>
  <c r="J203" i="19"/>
  <c r="I203" i="19"/>
  <c r="J208" i="19"/>
  <c r="I208" i="19"/>
  <c r="I210" i="19"/>
  <c r="J210" i="19"/>
  <c r="J227" i="19"/>
  <c r="I227" i="19"/>
  <c r="I230" i="19"/>
  <c r="J230" i="19"/>
  <c r="J239" i="19"/>
  <c r="I239" i="19"/>
  <c r="J258" i="19"/>
  <c r="I258" i="19"/>
  <c r="J269" i="19"/>
  <c r="I269" i="19"/>
  <c r="I280" i="19"/>
  <c r="J280" i="19"/>
  <c r="I294" i="19"/>
  <c r="J294" i="19"/>
  <c r="J307" i="19"/>
  <c r="I307" i="19"/>
  <c r="I318" i="19"/>
  <c r="J318" i="19"/>
  <c r="I329" i="19"/>
  <c r="J329" i="19"/>
  <c r="J342" i="19"/>
  <c r="I342" i="19"/>
  <c r="I353" i="19"/>
  <c r="J353" i="19"/>
  <c r="I367" i="19"/>
  <c r="J367" i="19"/>
  <c r="J377" i="19"/>
  <c r="I377" i="19"/>
  <c r="I6" i="19"/>
  <c r="I16" i="19"/>
  <c r="I25" i="19"/>
  <c r="I35" i="19"/>
  <c r="I45" i="19"/>
  <c r="I55" i="19"/>
  <c r="I64" i="19"/>
  <c r="I74" i="19"/>
  <c r="I78" i="19"/>
  <c r="J78" i="19"/>
  <c r="J82" i="19"/>
  <c r="I86" i="19"/>
  <c r="J87" i="19"/>
  <c r="J91" i="19"/>
  <c r="I91" i="19"/>
  <c r="I93" i="19"/>
  <c r="J93" i="19"/>
  <c r="J98" i="19"/>
  <c r="I101" i="19"/>
  <c r="J103" i="19"/>
  <c r="I105" i="19"/>
  <c r="J110" i="19"/>
  <c r="I110" i="19"/>
  <c r="I112" i="19"/>
  <c r="J112" i="19"/>
  <c r="J117" i="19"/>
  <c r="I121" i="19"/>
  <c r="J122" i="19"/>
  <c r="I124" i="19"/>
  <c r="J129" i="19"/>
  <c r="I129" i="19"/>
  <c r="I131" i="19"/>
  <c r="J131" i="19"/>
  <c r="J136" i="19"/>
  <c r="I140" i="19"/>
  <c r="J141" i="19"/>
  <c r="I143" i="19"/>
  <c r="J148" i="19"/>
  <c r="I148" i="19"/>
  <c r="I150" i="19"/>
  <c r="J150" i="19"/>
  <c r="J155" i="19"/>
  <c r="I160" i="19"/>
  <c r="J161" i="19"/>
  <c r="I163" i="19"/>
  <c r="J168" i="19"/>
  <c r="I168" i="19"/>
  <c r="I170" i="19"/>
  <c r="J170" i="19"/>
  <c r="J175" i="19"/>
  <c r="I178" i="19"/>
  <c r="J180" i="19"/>
  <c r="I182" i="19"/>
  <c r="J187" i="19"/>
  <c r="I187" i="19"/>
  <c r="I190" i="19"/>
  <c r="J190" i="19"/>
  <c r="J195" i="19"/>
  <c r="I198" i="19"/>
  <c r="J200" i="19"/>
  <c r="I202" i="19"/>
  <c r="I214" i="19"/>
  <c r="I226" i="19"/>
  <c r="I233" i="19"/>
  <c r="I238" i="19"/>
  <c r="J242" i="19"/>
  <c r="I242" i="19"/>
  <c r="I245" i="19"/>
  <c r="J245" i="19"/>
  <c r="J250" i="19"/>
  <c r="I253" i="19"/>
  <c r="J254" i="19"/>
  <c r="I257" i="19"/>
  <c r="J263" i="19"/>
  <c r="I263" i="19"/>
  <c r="I265" i="19"/>
  <c r="J265" i="19"/>
  <c r="J276" i="19"/>
  <c r="J279" i="19"/>
  <c r="I279" i="19"/>
  <c r="J284" i="19"/>
  <c r="I284" i="19"/>
  <c r="J286" i="19"/>
  <c r="I286" i="19"/>
  <c r="J301" i="19"/>
  <c r="I301" i="19"/>
  <c r="I304" i="19"/>
  <c r="J304" i="19"/>
  <c r="J315" i="19"/>
  <c r="J317" i="19"/>
  <c r="I317" i="19"/>
  <c r="J336" i="19"/>
  <c r="I336" i="19"/>
  <c r="I338" i="19"/>
  <c r="J338" i="19"/>
  <c r="J349" i="19"/>
  <c r="J351" i="19"/>
  <c r="I351" i="19"/>
  <c r="J357" i="19"/>
  <c r="I357" i="19"/>
  <c r="J359" i="19"/>
  <c r="I359" i="19"/>
  <c r="J5" i="19"/>
  <c r="I7" i="19"/>
  <c r="J14" i="19"/>
  <c r="I17" i="19"/>
  <c r="J24" i="19"/>
  <c r="I26" i="19"/>
  <c r="J34" i="19"/>
  <c r="I36" i="19"/>
  <c r="J44" i="19"/>
  <c r="I46" i="19"/>
  <c r="J53" i="19"/>
  <c r="I56" i="19"/>
  <c r="J63" i="19"/>
  <c r="I65" i="19"/>
  <c r="J73" i="19"/>
  <c r="J75" i="19"/>
  <c r="I81" i="19"/>
  <c r="I97" i="19"/>
  <c r="I109" i="19"/>
  <c r="I116" i="19"/>
  <c r="I128" i="19"/>
  <c r="I135" i="19"/>
  <c r="I147" i="19"/>
  <c r="I154" i="19"/>
  <c r="I167" i="19"/>
  <c r="I174" i="19"/>
  <c r="I186" i="19"/>
  <c r="I193" i="19"/>
  <c r="I206" i="19"/>
  <c r="J209" i="19"/>
  <c r="I209" i="19"/>
  <c r="J212" i="19"/>
  <c r="I212" i="19"/>
  <c r="J228" i="19"/>
  <c r="I228" i="19"/>
  <c r="J231" i="19"/>
  <c r="I231" i="19"/>
  <c r="I241" i="19"/>
  <c r="I248" i="19"/>
  <c r="I260" i="19"/>
  <c r="I275" i="19"/>
  <c r="J275" i="19"/>
  <c r="J288" i="19"/>
  <c r="I288" i="19"/>
  <c r="I299" i="19"/>
  <c r="J299" i="19"/>
  <c r="I314" i="19"/>
  <c r="J314" i="19"/>
  <c r="J323" i="19"/>
  <c r="I323" i="19"/>
  <c r="I333" i="19"/>
  <c r="J333" i="19"/>
  <c r="I348" i="19"/>
  <c r="J348" i="19"/>
  <c r="J361" i="19"/>
  <c r="I361" i="19"/>
  <c r="I369" i="19"/>
  <c r="J369" i="19"/>
  <c r="J79" i="19"/>
  <c r="I79" i="19"/>
  <c r="J92" i="19"/>
  <c r="I92" i="19"/>
  <c r="J94" i="19"/>
  <c r="I94" i="19"/>
  <c r="J111" i="19"/>
  <c r="I111" i="19"/>
  <c r="J113" i="19"/>
  <c r="I113" i="19"/>
  <c r="J130" i="19"/>
  <c r="I130" i="19"/>
  <c r="J133" i="19"/>
  <c r="I133" i="19"/>
  <c r="J149" i="19"/>
  <c r="I149" i="19"/>
  <c r="J152" i="19"/>
  <c r="I152" i="19"/>
  <c r="J169" i="19"/>
  <c r="I169" i="19"/>
  <c r="J171" i="19"/>
  <c r="I171" i="19"/>
  <c r="J189" i="19"/>
  <c r="I189" i="19"/>
  <c r="J191" i="19"/>
  <c r="I191" i="19"/>
  <c r="J244" i="19"/>
  <c r="I244" i="19"/>
  <c r="J246" i="19"/>
  <c r="I246" i="19"/>
  <c r="J264" i="19"/>
  <c r="I264" i="19"/>
  <c r="J267" i="19"/>
  <c r="I267" i="19"/>
  <c r="J282" i="19"/>
  <c r="I282" i="19"/>
  <c r="I285" i="19"/>
  <c r="J285" i="19"/>
  <c r="J296" i="19"/>
  <c r="J298" i="19"/>
  <c r="I298" i="19"/>
  <c r="J303" i="19"/>
  <c r="I303" i="19"/>
  <c r="J305" i="19"/>
  <c r="I305" i="19"/>
  <c r="J330" i="19"/>
  <c r="J332" i="19"/>
  <c r="I332" i="19"/>
  <c r="J337" i="19"/>
  <c r="I337" i="19"/>
  <c r="J340" i="19"/>
  <c r="I340" i="19"/>
  <c r="J355" i="19"/>
  <c r="I355" i="19"/>
  <c r="I358" i="19"/>
  <c r="J358" i="19"/>
  <c r="I371" i="19"/>
  <c r="J372" i="19"/>
  <c r="J379" i="19"/>
  <c r="I381" i="19"/>
  <c r="I76" i="19"/>
  <c r="I268" i="19"/>
  <c r="I274" i="19"/>
  <c r="I287" i="19"/>
  <c r="I293" i="19"/>
  <c r="I306" i="19"/>
  <c r="I312" i="19"/>
  <c r="I322" i="19"/>
  <c r="I327" i="19"/>
  <c r="I341" i="19"/>
  <c r="I347" i="19"/>
  <c r="I360" i="19"/>
  <c r="I366" i="19"/>
  <c r="F384" i="19"/>
  <c r="I389" i="19"/>
  <c r="A292" i="18"/>
  <c r="E292" i="18"/>
  <c r="A287" i="18"/>
  <c r="E287" i="18"/>
  <c r="I287" i="18" s="1"/>
  <c r="A377" i="18"/>
  <c r="E377" i="18"/>
  <c r="E87" i="18"/>
  <c r="A87" i="18"/>
  <c r="H409" i="20" l="1"/>
  <c r="J408" i="20"/>
  <c r="J406" i="20"/>
  <c r="J405" i="20"/>
  <c r="D409" i="20"/>
  <c r="E409" i="20"/>
  <c r="F409" i="20"/>
  <c r="J407" i="20"/>
  <c r="I409" i="20"/>
  <c r="J389" i="19"/>
  <c r="J292" i="18"/>
  <c r="I292" i="18"/>
  <c r="J287" i="18"/>
  <c r="J377" i="18"/>
  <c r="I377" i="18"/>
  <c r="I87" i="18"/>
  <c r="J87" i="18"/>
  <c r="J410" i="20" l="1"/>
  <c r="J409" i="20"/>
  <c r="C394" i="19"/>
  <c r="F388" i="19"/>
  <c r="E388" i="19"/>
  <c r="D388" i="19"/>
  <c r="H388" i="19"/>
  <c r="I388" i="19"/>
  <c r="E320" i="2"/>
  <c r="F320" i="2"/>
  <c r="I320" i="2"/>
  <c r="J320" i="2"/>
  <c r="E392" i="19" l="1"/>
  <c r="E391" i="19"/>
  <c r="E393" i="19"/>
  <c r="I391" i="19"/>
  <c r="I393" i="19"/>
  <c r="I392" i="19"/>
  <c r="F393" i="19"/>
  <c r="F392" i="19"/>
  <c r="F391" i="19"/>
  <c r="H393" i="19"/>
  <c r="H391" i="19"/>
  <c r="H392" i="19"/>
  <c r="I394" i="19"/>
  <c r="D394" i="19"/>
  <c r="E394" i="19"/>
  <c r="H394" i="19"/>
  <c r="F394" i="19"/>
  <c r="J388" i="19"/>
  <c r="D392" i="19"/>
  <c r="D391" i="19"/>
  <c r="D393" i="19"/>
  <c r="C386" i="18"/>
  <c r="E386" i="18" s="1"/>
  <c r="J386" i="18" s="1"/>
  <c r="A386" i="18"/>
  <c r="C385" i="18"/>
  <c r="E385" i="18" s="1"/>
  <c r="A385" i="18"/>
  <c r="C384" i="18"/>
  <c r="E384" i="18" s="1"/>
  <c r="A384" i="18"/>
  <c r="C383" i="18"/>
  <c r="E383" i="18" s="1"/>
  <c r="J383" i="18" s="1"/>
  <c r="A383" i="18"/>
  <c r="C382" i="18"/>
  <c r="E382" i="18" s="1"/>
  <c r="A382" i="18"/>
  <c r="F379" i="18"/>
  <c r="I394" i="18" s="1"/>
  <c r="E378" i="18"/>
  <c r="I378" i="18" s="1"/>
  <c r="A378" i="18"/>
  <c r="E376" i="18"/>
  <c r="A376" i="18"/>
  <c r="E375" i="18"/>
  <c r="A375" i="18"/>
  <c r="E373" i="18"/>
  <c r="I373" i="18" s="1"/>
  <c r="A373" i="18"/>
  <c r="E372" i="18"/>
  <c r="J372" i="18" s="1"/>
  <c r="A372" i="18"/>
  <c r="E371" i="18"/>
  <c r="A371" i="18"/>
  <c r="E370" i="18"/>
  <c r="A370" i="18"/>
  <c r="E369" i="18"/>
  <c r="I369" i="18" s="1"/>
  <c r="A369" i="18"/>
  <c r="E365" i="18"/>
  <c r="J365" i="18" s="1"/>
  <c r="A365" i="18"/>
  <c r="E364" i="18"/>
  <c r="A364" i="18"/>
  <c r="E363" i="18"/>
  <c r="A363" i="18"/>
  <c r="E361" i="18"/>
  <c r="J361" i="18" s="1"/>
  <c r="A361" i="18"/>
  <c r="E360" i="18"/>
  <c r="A360" i="18"/>
  <c r="E359" i="18"/>
  <c r="A359" i="18"/>
  <c r="E358" i="18"/>
  <c r="I358" i="18" s="1"/>
  <c r="A358" i="18"/>
  <c r="E332" i="18"/>
  <c r="J332" i="18" s="1"/>
  <c r="A332" i="18"/>
  <c r="E329" i="18"/>
  <c r="A329" i="18"/>
  <c r="E356" i="18"/>
  <c r="I356" i="18" s="1"/>
  <c r="A356" i="18"/>
  <c r="E355" i="18"/>
  <c r="J355" i="18" s="1"/>
  <c r="A355" i="18"/>
  <c r="E354" i="18"/>
  <c r="A354" i="18"/>
  <c r="E353" i="18"/>
  <c r="A353" i="18"/>
  <c r="E352" i="18"/>
  <c r="I352" i="18" s="1"/>
  <c r="A352" i="18"/>
  <c r="E351" i="18"/>
  <c r="J351" i="18" s="1"/>
  <c r="A351" i="18"/>
  <c r="E348" i="18"/>
  <c r="A348" i="18"/>
  <c r="E347" i="18"/>
  <c r="E346" i="18"/>
  <c r="I346" i="18" s="1"/>
  <c r="A346" i="18"/>
  <c r="E345" i="18"/>
  <c r="J345" i="18" s="1"/>
  <c r="A345" i="18"/>
  <c r="E338" i="18"/>
  <c r="A338" i="18"/>
  <c r="E337" i="18"/>
  <c r="A337" i="18"/>
  <c r="E336" i="18"/>
  <c r="I336" i="18" s="1"/>
  <c r="A336" i="18"/>
  <c r="E335" i="18"/>
  <c r="J335" i="18" s="1"/>
  <c r="A335" i="18"/>
  <c r="E334" i="18"/>
  <c r="A334" i="18"/>
  <c r="E331" i="18"/>
  <c r="A331" i="18"/>
  <c r="E330" i="18"/>
  <c r="I330" i="18" s="1"/>
  <c r="A330" i="18"/>
  <c r="E328" i="18"/>
  <c r="J328" i="18" s="1"/>
  <c r="A328" i="18"/>
  <c r="E327" i="18"/>
  <c r="A327" i="18"/>
  <c r="E286" i="18"/>
  <c r="A286" i="18"/>
  <c r="E323" i="18"/>
  <c r="A323" i="18"/>
  <c r="E316" i="18"/>
  <c r="A316" i="18"/>
  <c r="E284" i="18"/>
  <c r="I284" i="18" s="1"/>
  <c r="A284" i="18"/>
  <c r="E320" i="18"/>
  <c r="J320" i="18" s="1"/>
  <c r="A320" i="18"/>
  <c r="E311" i="18"/>
  <c r="A311" i="18"/>
  <c r="E310" i="18"/>
  <c r="A310" i="18"/>
  <c r="E309" i="18"/>
  <c r="I309" i="18" s="1"/>
  <c r="A309" i="18"/>
  <c r="E308" i="18"/>
  <c r="J308" i="18" s="1"/>
  <c r="A308" i="18"/>
  <c r="E307" i="18"/>
  <c r="A307" i="18"/>
  <c r="E303" i="18"/>
  <c r="A303" i="18"/>
  <c r="E302" i="18"/>
  <c r="I302" i="18" s="1"/>
  <c r="A302" i="18"/>
  <c r="E319" i="18"/>
  <c r="J319" i="18" s="1"/>
  <c r="A319" i="18"/>
  <c r="E300" i="18"/>
  <c r="A300" i="18"/>
  <c r="E318" i="18"/>
  <c r="A318" i="18"/>
  <c r="E298" i="18"/>
  <c r="I298" i="18" s="1"/>
  <c r="A298" i="18"/>
  <c r="E297" i="18"/>
  <c r="J297" i="18" s="1"/>
  <c r="A297" i="18"/>
  <c r="E296" i="18"/>
  <c r="A296" i="18"/>
  <c r="E295" i="18"/>
  <c r="A295" i="18"/>
  <c r="E294" i="18"/>
  <c r="I294" i="18" s="1"/>
  <c r="A294" i="18"/>
  <c r="E291" i="18"/>
  <c r="J291" i="18" s="1"/>
  <c r="A291" i="18"/>
  <c r="E321" i="18"/>
  <c r="A321" i="18"/>
  <c r="E305" i="18"/>
  <c r="A305" i="18"/>
  <c r="E290" i="18"/>
  <c r="J290" i="18" s="1"/>
  <c r="A290" i="18"/>
  <c r="E289" i="18"/>
  <c r="A289" i="18"/>
  <c r="E285" i="18"/>
  <c r="A285" i="18"/>
  <c r="E315" i="18"/>
  <c r="I315" i="18" s="1"/>
  <c r="A315" i="18"/>
  <c r="E314" i="18"/>
  <c r="J314" i="18" s="1"/>
  <c r="A314" i="18"/>
  <c r="E283" i="18"/>
  <c r="A283" i="18"/>
  <c r="E313" i="18"/>
  <c r="A313" i="18"/>
  <c r="E246" i="18"/>
  <c r="I246" i="18" s="1"/>
  <c r="A246" i="18"/>
  <c r="E245" i="18"/>
  <c r="J245" i="18" s="1"/>
  <c r="A245" i="18"/>
  <c r="E244" i="18"/>
  <c r="A244" i="18"/>
  <c r="E242" i="18"/>
  <c r="A242" i="18"/>
  <c r="E277" i="18"/>
  <c r="I277" i="18" s="1"/>
  <c r="A277" i="18"/>
  <c r="E274" i="18"/>
  <c r="J274" i="18" s="1"/>
  <c r="A274" i="18"/>
  <c r="E273" i="18"/>
  <c r="A273" i="18"/>
  <c r="E272" i="18"/>
  <c r="A272" i="18"/>
  <c r="E271" i="18"/>
  <c r="I271" i="18" s="1"/>
  <c r="A271" i="18"/>
  <c r="E269" i="18"/>
  <c r="J269" i="18" s="1"/>
  <c r="A269" i="18"/>
  <c r="E268" i="18"/>
  <c r="A268" i="18"/>
  <c r="E267" i="18"/>
  <c r="A267" i="18"/>
  <c r="E256" i="18"/>
  <c r="I256" i="18" s="1"/>
  <c r="A256" i="18"/>
  <c r="E255" i="18"/>
  <c r="J255" i="18" s="1"/>
  <c r="A255" i="18"/>
  <c r="E254" i="18"/>
  <c r="A254" i="18"/>
  <c r="E266" i="18"/>
  <c r="A266" i="18"/>
  <c r="E264" i="18"/>
  <c r="A264" i="18"/>
  <c r="E263" i="18"/>
  <c r="I263" i="18" s="1"/>
  <c r="A263" i="18"/>
  <c r="E243" i="18"/>
  <c r="A243" i="18"/>
  <c r="E262" i="18"/>
  <c r="A262" i="18"/>
  <c r="E261" i="18"/>
  <c r="A261" i="18"/>
  <c r="E258" i="18"/>
  <c r="J258" i="18" s="1"/>
  <c r="A258" i="18"/>
  <c r="E304" i="18"/>
  <c r="A304" i="18"/>
  <c r="E257" i="18"/>
  <c r="A257" i="18"/>
  <c r="E260" i="18"/>
  <c r="A260" i="18"/>
  <c r="E301" i="18"/>
  <c r="J301" i="18" s="1"/>
  <c r="A301" i="18"/>
  <c r="E280" i="18"/>
  <c r="A280" i="18"/>
  <c r="E252" i="18"/>
  <c r="A252" i="18"/>
  <c r="E278" i="18"/>
  <c r="I278" i="18" s="1"/>
  <c r="A278" i="18"/>
  <c r="E250" i="18"/>
  <c r="J250" i="18" s="1"/>
  <c r="A250" i="18"/>
  <c r="E249" i="18"/>
  <c r="A249" i="18"/>
  <c r="E281" i="18"/>
  <c r="A281" i="18"/>
  <c r="E279" i="18"/>
  <c r="I279" i="18" s="1"/>
  <c r="A279" i="18"/>
  <c r="E251" i="18"/>
  <c r="J251" i="18" s="1"/>
  <c r="A251" i="18"/>
  <c r="E248" i="18"/>
  <c r="A248" i="18"/>
  <c r="F239" i="18"/>
  <c r="F394" i="18" s="1"/>
  <c r="E238" i="18"/>
  <c r="A238" i="18"/>
  <c r="E237" i="18"/>
  <c r="A237" i="18"/>
  <c r="E236" i="18"/>
  <c r="A236" i="18"/>
  <c r="E235" i="18"/>
  <c r="A235" i="18"/>
  <c r="E234" i="18"/>
  <c r="A234" i="18"/>
  <c r="E232" i="18"/>
  <c r="A232" i="18"/>
  <c r="E231" i="18"/>
  <c r="A231" i="18"/>
  <c r="E230" i="18"/>
  <c r="A230" i="18"/>
  <c r="E229" i="18"/>
  <c r="A229" i="18"/>
  <c r="E228" i="18"/>
  <c r="A228" i="18"/>
  <c r="E226" i="18"/>
  <c r="A226" i="18"/>
  <c r="E225" i="18"/>
  <c r="A225" i="18"/>
  <c r="E224" i="18"/>
  <c r="A224" i="18"/>
  <c r="E223" i="18"/>
  <c r="A223" i="18"/>
  <c r="E222" i="18"/>
  <c r="A222" i="18"/>
  <c r="E220" i="18"/>
  <c r="A220" i="18"/>
  <c r="E219" i="18"/>
  <c r="A219" i="18"/>
  <c r="E218" i="18"/>
  <c r="A218" i="18"/>
  <c r="E217" i="18"/>
  <c r="A217" i="18"/>
  <c r="E216" i="18"/>
  <c r="A216" i="18"/>
  <c r="E214" i="18"/>
  <c r="A214" i="18"/>
  <c r="E213" i="18"/>
  <c r="A213" i="18"/>
  <c r="E212" i="18"/>
  <c r="A212" i="18"/>
  <c r="E211" i="18"/>
  <c r="J211" i="18" s="1"/>
  <c r="A211" i="18"/>
  <c r="E210" i="18"/>
  <c r="J210" i="18" s="1"/>
  <c r="A210" i="18"/>
  <c r="E207" i="18"/>
  <c r="A207" i="18"/>
  <c r="E206" i="18"/>
  <c r="A206" i="18"/>
  <c r="E205" i="18"/>
  <c r="A205" i="18"/>
  <c r="E204" i="18"/>
  <c r="I204" i="18" s="1"/>
  <c r="A204" i="18"/>
  <c r="E203" i="18"/>
  <c r="I203" i="18" s="1"/>
  <c r="A203" i="18"/>
  <c r="E201" i="18"/>
  <c r="A201" i="18"/>
  <c r="E200" i="18"/>
  <c r="I200" i="18" s="1"/>
  <c r="A200" i="18"/>
  <c r="E199" i="18"/>
  <c r="A199" i="18"/>
  <c r="E198" i="18"/>
  <c r="A198" i="18"/>
  <c r="E196" i="18"/>
  <c r="A196" i="18"/>
  <c r="E195" i="18"/>
  <c r="J195" i="18" s="1"/>
  <c r="A195" i="18"/>
  <c r="E194" i="18"/>
  <c r="I194" i="18" s="1"/>
  <c r="A194" i="18"/>
  <c r="E193" i="18"/>
  <c r="I193" i="18" s="1"/>
  <c r="A193" i="18"/>
  <c r="E192" i="18"/>
  <c r="J192" i="18" s="1"/>
  <c r="A192" i="18"/>
  <c r="E190" i="18"/>
  <c r="A190" i="18"/>
  <c r="E189" i="18"/>
  <c r="J189" i="18" s="1"/>
  <c r="A189" i="18"/>
  <c r="E188" i="18"/>
  <c r="A188" i="18"/>
  <c r="E185" i="18"/>
  <c r="A185" i="18"/>
  <c r="E184" i="18"/>
  <c r="J184" i="18" s="1"/>
  <c r="A184" i="18"/>
  <c r="E183" i="18"/>
  <c r="I183" i="18" s="1"/>
  <c r="A183" i="18"/>
  <c r="E182" i="18"/>
  <c r="I182" i="18" s="1"/>
  <c r="A182" i="18"/>
  <c r="E180" i="18"/>
  <c r="J180" i="18" s="1"/>
  <c r="A180" i="18"/>
  <c r="E179" i="18"/>
  <c r="A179" i="18"/>
  <c r="E178" i="18"/>
  <c r="A178" i="18"/>
  <c r="E177" i="18"/>
  <c r="A177" i="18"/>
  <c r="E176" i="18"/>
  <c r="A176" i="18"/>
  <c r="E174" i="18"/>
  <c r="I174" i="18" s="1"/>
  <c r="A174" i="18"/>
  <c r="E173" i="18"/>
  <c r="I173" i="18" s="1"/>
  <c r="A173" i="18"/>
  <c r="E172" i="18"/>
  <c r="A172" i="18"/>
  <c r="E171" i="18"/>
  <c r="I171" i="18" s="1"/>
  <c r="A171" i="18"/>
  <c r="E170" i="18"/>
  <c r="J170" i="18" s="1"/>
  <c r="A170" i="18"/>
  <c r="E168" i="18"/>
  <c r="I168" i="18" s="1"/>
  <c r="A168" i="18"/>
  <c r="E167" i="18"/>
  <c r="J167" i="18" s="1"/>
  <c r="A167" i="18"/>
  <c r="E166" i="18"/>
  <c r="I166" i="18" s="1"/>
  <c r="A166" i="18"/>
  <c r="E165" i="18"/>
  <c r="J165" i="18" s="1"/>
  <c r="A165" i="18"/>
  <c r="E164" i="18"/>
  <c r="A164" i="18"/>
  <c r="E163" i="18"/>
  <c r="A163" i="18"/>
  <c r="F160" i="18"/>
  <c r="E394" i="18" s="1"/>
  <c r="E159" i="18"/>
  <c r="A159" i="18"/>
  <c r="E157" i="18"/>
  <c r="I157" i="18" s="1"/>
  <c r="A157" i="18"/>
  <c r="E156" i="18"/>
  <c r="J156" i="18" s="1"/>
  <c r="A156" i="18"/>
  <c r="E155" i="18"/>
  <c r="I155" i="18" s="1"/>
  <c r="A155" i="18"/>
  <c r="E154" i="18"/>
  <c r="J154" i="18" s="1"/>
  <c r="A154" i="18"/>
  <c r="E152" i="18"/>
  <c r="I152" i="18" s="1"/>
  <c r="A152" i="18"/>
  <c r="E151" i="18"/>
  <c r="J151" i="18" s="1"/>
  <c r="A151" i="18"/>
  <c r="E150" i="18"/>
  <c r="A150" i="18"/>
  <c r="E149" i="18"/>
  <c r="A149" i="18"/>
  <c r="E148" i="18"/>
  <c r="I148" i="18" s="1"/>
  <c r="A148" i="18"/>
  <c r="E146" i="18"/>
  <c r="J146" i="18" s="1"/>
  <c r="A146" i="18"/>
  <c r="E145" i="18"/>
  <c r="I145" i="18" s="1"/>
  <c r="A145" i="18"/>
  <c r="E144" i="18"/>
  <c r="J144" i="18" s="1"/>
  <c r="A144" i="18"/>
  <c r="E143" i="18"/>
  <c r="I143" i="18" s="1"/>
  <c r="A143" i="18"/>
  <c r="E142" i="18"/>
  <c r="J142" i="18" s="1"/>
  <c r="A142" i="18"/>
  <c r="E141" i="18"/>
  <c r="A141" i="18"/>
  <c r="E139" i="18"/>
  <c r="A139" i="18"/>
  <c r="E138" i="18"/>
  <c r="I138" i="18" s="1"/>
  <c r="A138" i="18"/>
  <c r="E137" i="18"/>
  <c r="J137" i="18" s="1"/>
  <c r="A137" i="18"/>
  <c r="E136" i="18"/>
  <c r="I136" i="18" s="1"/>
  <c r="A136" i="18"/>
  <c r="E135" i="18"/>
  <c r="J135" i="18" s="1"/>
  <c r="A135" i="18"/>
  <c r="E133" i="18"/>
  <c r="I133" i="18" s="1"/>
  <c r="A133" i="18"/>
  <c r="E132" i="18"/>
  <c r="J132" i="18" s="1"/>
  <c r="A132" i="18"/>
  <c r="E131" i="18"/>
  <c r="A131" i="18"/>
  <c r="E130" i="18"/>
  <c r="A130" i="18"/>
  <c r="E129" i="18"/>
  <c r="I129" i="18" s="1"/>
  <c r="A129" i="18"/>
  <c r="E126" i="18"/>
  <c r="J126" i="18" s="1"/>
  <c r="A126" i="18"/>
  <c r="E125" i="18"/>
  <c r="I125" i="18" s="1"/>
  <c r="A125" i="18"/>
  <c r="E124" i="18"/>
  <c r="J124" i="18" s="1"/>
  <c r="A124" i="18"/>
  <c r="E123" i="18"/>
  <c r="I123" i="18" s="1"/>
  <c r="A123" i="18"/>
  <c r="E122" i="18"/>
  <c r="J122" i="18" s="1"/>
  <c r="A122" i="18"/>
  <c r="E120" i="18"/>
  <c r="A120" i="18"/>
  <c r="E119" i="18"/>
  <c r="A119" i="18"/>
  <c r="E118" i="18"/>
  <c r="I118" i="18" s="1"/>
  <c r="A118" i="18"/>
  <c r="E117" i="18"/>
  <c r="J117" i="18" s="1"/>
  <c r="A117" i="18"/>
  <c r="E116" i="18"/>
  <c r="I116" i="18" s="1"/>
  <c r="A116" i="18"/>
  <c r="E114" i="18"/>
  <c r="J114" i="18" s="1"/>
  <c r="A114" i="18"/>
  <c r="E113" i="18"/>
  <c r="I113" i="18" s="1"/>
  <c r="A113" i="18"/>
  <c r="E112" i="18"/>
  <c r="J112" i="18" s="1"/>
  <c r="A112" i="18"/>
  <c r="E111" i="18"/>
  <c r="A111" i="18"/>
  <c r="E110" i="18"/>
  <c r="A110" i="18"/>
  <c r="E108" i="18"/>
  <c r="I108" i="18" s="1"/>
  <c r="A108" i="18"/>
  <c r="E107" i="18"/>
  <c r="J107" i="18" s="1"/>
  <c r="A107" i="18"/>
  <c r="A106" i="18"/>
  <c r="E105" i="18"/>
  <c r="J105" i="18" s="1"/>
  <c r="A105" i="18"/>
  <c r="E104" i="18"/>
  <c r="I104" i="18" s="1"/>
  <c r="A104" i="18"/>
  <c r="E101" i="18"/>
  <c r="J101" i="18" s="1"/>
  <c r="A101" i="18"/>
  <c r="E100" i="18"/>
  <c r="A100" i="18"/>
  <c r="E99" i="18"/>
  <c r="A99" i="18"/>
  <c r="E98" i="18"/>
  <c r="I98" i="18" s="1"/>
  <c r="A98" i="18"/>
  <c r="E97" i="18"/>
  <c r="J97" i="18" s="1"/>
  <c r="A97" i="18"/>
  <c r="E95" i="18"/>
  <c r="I95" i="18" s="1"/>
  <c r="A95" i="18"/>
  <c r="E94" i="18"/>
  <c r="J94" i="18" s="1"/>
  <c r="A94" i="18"/>
  <c r="E93" i="18"/>
  <c r="I93" i="18" s="1"/>
  <c r="A93" i="18"/>
  <c r="E92" i="18"/>
  <c r="J92" i="18" s="1"/>
  <c r="A92" i="18"/>
  <c r="E91" i="18"/>
  <c r="A91" i="18"/>
  <c r="F88" i="18"/>
  <c r="D394" i="18" s="1"/>
  <c r="E82" i="18"/>
  <c r="I82" i="18" s="1"/>
  <c r="A82" i="18"/>
  <c r="E81" i="18"/>
  <c r="J81" i="18" s="1"/>
  <c r="A81" i="18"/>
  <c r="E80" i="18"/>
  <c r="A80" i="18"/>
  <c r="E79" i="18"/>
  <c r="A79" i="18"/>
  <c r="E78" i="18"/>
  <c r="I78" i="18" s="1"/>
  <c r="A78" i="18"/>
  <c r="E76" i="18"/>
  <c r="J76" i="18" s="1"/>
  <c r="E75" i="18"/>
  <c r="A75" i="18"/>
  <c r="E85" i="18"/>
  <c r="J85" i="18" s="1"/>
  <c r="A85" i="18"/>
  <c r="E84" i="18"/>
  <c r="J84" i="18" s="1"/>
  <c r="A84" i="18"/>
  <c r="E47" i="18"/>
  <c r="I47" i="18" s="1"/>
  <c r="A47" i="18"/>
  <c r="E46" i="18"/>
  <c r="J46" i="18" s="1"/>
  <c r="A46" i="18"/>
  <c r="E45" i="18"/>
  <c r="J45" i="18" s="1"/>
  <c r="A45" i="18"/>
  <c r="E44" i="18"/>
  <c r="I44" i="18" s="1"/>
  <c r="A44" i="18"/>
  <c r="E42" i="18"/>
  <c r="I42" i="18" s="1"/>
  <c r="A42" i="18"/>
  <c r="E41" i="18"/>
  <c r="J41" i="18" s="1"/>
  <c r="A41" i="18"/>
  <c r="E40" i="18"/>
  <c r="A40" i="18"/>
  <c r="E39" i="18"/>
  <c r="J39" i="18" s="1"/>
  <c r="A39" i="18"/>
  <c r="E37" i="18"/>
  <c r="A37" i="18"/>
  <c r="E36" i="18"/>
  <c r="A36" i="18"/>
  <c r="E35" i="18"/>
  <c r="J35" i="18" s="1"/>
  <c r="A35" i="18"/>
  <c r="E34" i="18"/>
  <c r="J34" i="18" s="1"/>
  <c r="A34" i="18"/>
  <c r="E32" i="18"/>
  <c r="A32" i="18"/>
  <c r="E86" i="18"/>
  <c r="A86" i="18"/>
  <c r="E31" i="18"/>
  <c r="I31" i="18" s="1"/>
  <c r="A31" i="18"/>
  <c r="E30" i="18"/>
  <c r="I30" i="18" s="1"/>
  <c r="A30" i="18"/>
  <c r="E29" i="18"/>
  <c r="I29" i="18" s="1"/>
  <c r="A29" i="18"/>
  <c r="E27" i="18"/>
  <c r="J27" i="18" s="1"/>
  <c r="A27" i="18"/>
  <c r="E26" i="18"/>
  <c r="J26" i="18" s="1"/>
  <c r="A26" i="18"/>
  <c r="E25" i="18"/>
  <c r="I25" i="18" s="1"/>
  <c r="A25" i="18"/>
  <c r="E24" i="18"/>
  <c r="I24" i="18" s="1"/>
  <c r="A24" i="18"/>
  <c r="E23" i="18"/>
  <c r="J23" i="18" s="1"/>
  <c r="A23" i="18"/>
  <c r="E22" i="18"/>
  <c r="A22" i="18"/>
  <c r="E20" i="18"/>
  <c r="J20" i="18" s="1"/>
  <c r="A20" i="18"/>
  <c r="E19" i="18"/>
  <c r="A19" i="18"/>
  <c r="E18" i="18"/>
  <c r="A18" i="18"/>
  <c r="E17" i="18"/>
  <c r="J17" i="18" s="1"/>
  <c r="A17" i="18"/>
  <c r="E16" i="18"/>
  <c r="I16" i="18" s="1"/>
  <c r="A16" i="18"/>
  <c r="E14" i="18"/>
  <c r="A14" i="18"/>
  <c r="E13" i="18"/>
  <c r="A13" i="18"/>
  <c r="E12" i="18"/>
  <c r="J12" i="18" s="1"/>
  <c r="A12" i="18"/>
  <c r="E11" i="18"/>
  <c r="J11" i="18" s="1"/>
  <c r="A11" i="18"/>
  <c r="E10" i="18"/>
  <c r="I10" i="18" s="1"/>
  <c r="A10" i="18"/>
  <c r="E8" i="18"/>
  <c r="J8" i="18" s="1"/>
  <c r="A8" i="18"/>
  <c r="E7" i="18"/>
  <c r="J7" i="18" s="1"/>
  <c r="A7" i="18"/>
  <c r="E6" i="18"/>
  <c r="I6" i="18" s="1"/>
  <c r="A6" i="18"/>
  <c r="E5" i="18"/>
  <c r="I5" i="18" s="1"/>
  <c r="A5" i="18"/>
  <c r="F312" i="17"/>
  <c r="E106" i="18" l="1"/>
  <c r="I106" i="18" s="1"/>
  <c r="J394" i="19"/>
  <c r="E395" i="19"/>
  <c r="J393" i="19"/>
  <c r="F395" i="19"/>
  <c r="I395" i="19"/>
  <c r="J392" i="19"/>
  <c r="H395" i="19"/>
  <c r="J391" i="19"/>
  <c r="D395" i="19"/>
  <c r="I76" i="18"/>
  <c r="I101" i="18"/>
  <c r="I189" i="18"/>
  <c r="J24" i="18"/>
  <c r="J93" i="18"/>
  <c r="J113" i="18"/>
  <c r="I142" i="18"/>
  <c r="J152" i="18"/>
  <c r="I122" i="18"/>
  <c r="J133" i="18"/>
  <c r="J42" i="18"/>
  <c r="I301" i="18"/>
  <c r="I92" i="18"/>
  <c r="J123" i="18"/>
  <c r="I132" i="18"/>
  <c r="I184" i="18"/>
  <c r="J6" i="18"/>
  <c r="J104" i="18"/>
  <c r="I112" i="18"/>
  <c r="J143" i="18"/>
  <c r="I151" i="18"/>
  <c r="J278" i="18"/>
  <c r="I258" i="18"/>
  <c r="I22" i="18"/>
  <c r="J22" i="18"/>
  <c r="I40" i="18"/>
  <c r="J40" i="18"/>
  <c r="I45" i="18"/>
  <c r="J183" i="18"/>
  <c r="I11" i="18"/>
  <c r="J30" i="18"/>
  <c r="I81" i="18"/>
  <c r="I195" i="18"/>
  <c r="J279" i="18"/>
  <c r="I386" i="18"/>
  <c r="I26" i="18"/>
  <c r="J82" i="18"/>
  <c r="J203" i="18"/>
  <c r="I210" i="18"/>
  <c r="I250" i="18"/>
  <c r="J263" i="18"/>
  <c r="I165" i="18"/>
  <c r="J173" i="18"/>
  <c r="J194" i="18"/>
  <c r="I251" i="18"/>
  <c r="I80" i="18"/>
  <c r="J80" i="18"/>
  <c r="I75" i="18"/>
  <c r="J75" i="18"/>
  <c r="I91" i="18"/>
  <c r="J91" i="18"/>
  <c r="I100" i="18"/>
  <c r="J100" i="18"/>
  <c r="I111" i="18"/>
  <c r="J111" i="18"/>
  <c r="I120" i="18"/>
  <c r="J120" i="18"/>
  <c r="I131" i="18"/>
  <c r="J131" i="18"/>
  <c r="I141" i="18"/>
  <c r="J141" i="18"/>
  <c r="I150" i="18"/>
  <c r="J150" i="18"/>
  <c r="J163" i="18"/>
  <c r="I163" i="18"/>
  <c r="J172" i="18"/>
  <c r="I172" i="18"/>
  <c r="I190" i="18"/>
  <c r="J190" i="18"/>
  <c r="J213" i="18"/>
  <c r="I213" i="18"/>
  <c r="J223" i="18"/>
  <c r="I223" i="18"/>
  <c r="J232" i="18"/>
  <c r="I232" i="18"/>
  <c r="I7" i="18"/>
  <c r="I23" i="18"/>
  <c r="J44" i="18"/>
  <c r="J99" i="18"/>
  <c r="I99" i="18"/>
  <c r="J110" i="18"/>
  <c r="I110" i="18"/>
  <c r="J119" i="18"/>
  <c r="I119" i="18"/>
  <c r="J130" i="18"/>
  <c r="I130" i="18"/>
  <c r="J139" i="18"/>
  <c r="I139" i="18"/>
  <c r="J149" i="18"/>
  <c r="I149" i="18"/>
  <c r="J159" i="18"/>
  <c r="I159" i="18"/>
  <c r="J166" i="18"/>
  <c r="J199" i="18"/>
  <c r="I199" i="18"/>
  <c r="J205" i="18"/>
  <c r="I205" i="18"/>
  <c r="I219" i="18"/>
  <c r="J219" i="18"/>
  <c r="I229" i="18"/>
  <c r="J229" i="18"/>
  <c r="I238" i="18"/>
  <c r="J238" i="18"/>
  <c r="I260" i="18"/>
  <c r="J260" i="18"/>
  <c r="I179" i="18"/>
  <c r="J179" i="18"/>
  <c r="J201" i="18"/>
  <c r="I201" i="18"/>
  <c r="J218" i="18"/>
  <c r="I218" i="18"/>
  <c r="J228" i="18"/>
  <c r="I228" i="18"/>
  <c r="J237" i="18"/>
  <c r="I237" i="18"/>
  <c r="I261" i="18"/>
  <c r="J261" i="18"/>
  <c r="J5" i="18"/>
  <c r="J25" i="18"/>
  <c r="I41" i="18"/>
  <c r="J79" i="18"/>
  <c r="I79" i="18"/>
  <c r="I164" i="18"/>
  <c r="J164" i="18"/>
  <c r="J178" i="18"/>
  <c r="I178" i="18"/>
  <c r="I214" i="18"/>
  <c r="J214" i="18"/>
  <c r="I224" i="18"/>
  <c r="J224" i="18"/>
  <c r="I234" i="18"/>
  <c r="J234" i="18"/>
  <c r="J264" i="18"/>
  <c r="I264" i="18"/>
  <c r="I255" i="18"/>
  <c r="J256" i="18"/>
  <c r="I269" i="18"/>
  <c r="J271" i="18"/>
  <c r="I274" i="18"/>
  <c r="J277" i="18"/>
  <c r="I245" i="18"/>
  <c r="J246" i="18"/>
  <c r="I314" i="18"/>
  <c r="J315" i="18"/>
  <c r="I290" i="18"/>
  <c r="I291" i="18"/>
  <c r="J294" i="18"/>
  <c r="I297" i="18"/>
  <c r="J298" i="18"/>
  <c r="I319" i="18"/>
  <c r="J302" i="18"/>
  <c r="I308" i="18"/>
  <c r="J309" i="18"/>
  <c r="I320" i="18"/>
  <c r="J284" i="18"/>
  <c r="I328" i="18"/>
  <c r="J330" i="18"/>
  <c r="I335" i="18"/>
  <c r="J336" i="18"/>
  <c r="I345" i="18"/>
  <c r="J346" i="18"/>
  <c r="I351" i="18"/>
  <c r="J352" i="18"/>
  <c r="I355" i="18"/>
  <c r="J356" i="18"/>
  <c r="I332" i="18"/>
  <c r="J358" i="18"/>
  <c r="I361" i="18"/>
  <c r="I365" i="18"/>
  <c r="J369" i="18"/>
  <c r="I372" i="18"/>
  <c r="J373" i="18"/>
  <c r="J378" i="18"/>
  <c r="I19" i="18"/>
  <c r="J19" i="18"/>
  <c r="J36" i="18"/>
  <c r="I36" i="18"/>
  <c r="J13" i="18"/>
  <c r="I13" i="18"/>
  <c r="I32" i="18"/>
  <c r="J32" i="18"/>
  <c r="J18" i="18"/>
  <c r="I18" i="18"/>
  <c r="I37" i="18"/>
  <c r="J37" i="18"/>
  <c r="I14" i="18"/>
  <c r="J14" i="18"/>
  <c r="J86" i="18"/>
  <c r="I86" i="18"/>
  <c r="J185" i="18"/>
  <c r="I185" i="18"/>
  <c r="I327" i="18"/>
  <c r="J327" i="18"/>
  <c r="I334" i="18"/>
  <c r="J334" i="18"/>
  <c r="I348" i="18"/>
  <c r="J348" i="18"/>
  <c r="I360" i="18"/>
  <c r="J360" i="18"/>
  <c r="I371" i="18"/>
  <c r="J371" i="18"/>
  <c r="I376" i="18"/>
  <c r="J376" i="18"/>
  <c r="J384" i="18"/>
  <c r="I384" i="18"/>
  <c r="J10" i="18"/>
  <c r="I12" i="18"/>
  <c r="I27" i="18"/>
  <c r="I34" i="18"/>
  <c r="J47" i="18"/>
  <c r="I84" i="18"/>
  <c r="I97" i="18"/>
  <c r="J98" i="18"/>
  <c r="I107" i="18"/>
  <c r="J108" i="18"/>
  <c r="I117" i="18"/>
  <c r="J118" i="18"/>
  <c r="I126" i="18"/>
  <c r="J129" i="18"/>
  <c r="I137" i="18"/>
  <c r="J138" i="18"/>
  <c r="I146" i="18"/>
  <c r="J148" i="18"/>
  <c r="I156" i="18"/>
  <c r="J157" i="18"/>
  <c r="I170" i="18"/>
  <c r="J171" i="18"/>
  <c r="J176" i="18"/>
  <c r="I176" i="18"/>
  <c r="J182" i="18"/>
  <c r="J193" i="18"/>
  <c r="J200" i="18"/>
  <c r="I207" i="18"/>
  <c r="J207" i="18"/>
  <c r="I248" i="18"/>
  <c r="J248" i="18"/>
  <c r="I249" i="18"/>
  <c r="J249" i="18"/>
  <c r="I280" i="18"/>
  <c r="J280" i="18"/>
  <c r="I304" i="18"/>
  <c r="J304" i="18"/>
  <c r="I243" i="18"/>
  <c r="J243" i="18"/>
  <c r="J16" i="18"/>
  <c r="I17" i="18"/>
  <c r="I20" i="18"/>
  <c r="J31" i="18"/>
  <c r="I35" i="18"/>
  <c r="I39" i="18"/>
  <c r="I85" i="18"/>
  <c r="I94" i="18"/>
  <c r="J95" i="18"/>
  <c r="I105" i="18"/>
  <c r="J106" i="18"/>
  <c r="I114" i="18"/>
  <c r="J116" i="18"/>
  <c r="I124" i="18"/>
  <c r="J125" i="18"/>
  <c r="I135" i="18"/>
  <c r="J136" i="18"/>
  <c r="I144" i="18"/>
  <c r="J145" i="18"/>
  <c r="I154" i="18"/>
  <c r="J155" i="18"/>
  <c r="I167" i="18"/>
  <c r="J168" i="18"/>
  <c r="J174" i="18"/>
  <c r="I180" i="18"/>
  <c r="I192" i="18"/>
  <c r="I198" i="18"/>
  <c r="J198" i="18"/>
  <c r="J204" i="18"/>
  <c r="J206" i="18"/>
  <c r="I206" i="18"/>
  <c r="I212" i="18"/>
  <c r="J212" i="18"/>
  <c r="I217" i="18"/>
  <c r="J217" i="18"/>
  <c r="I222" i="18"/>
  <c r="J222" i="18"/>
  <c r="I226" i="18"/>
  <c r="J226" i="18"/>
  <c r="I231" i="18"/>
  <c r="J231" i="18"/>
  <c r="I236" i="18"/>
  <c r="J236" i="18"/>
  <c r="J281" i="18"/>
  <c r="I281" i="18"/>
  <c r="J252" i="18"/>
  <c r="I252" i="18"/>
  <c r="J257" i="18"/>
  <c r="I257" i="18"/>
  <c r="J262" i="18"/>
  <c r="I262" i="18"/>
  <c r="I254" i="18"/>
  <c r="J254" i="18"/>
  <c r="I268" i="18"/>
  <c r="J268" i="18"/>
  <c r="I273" i="18"/>
  <c r="J273" i="18"/>
  <c r="I244" i="18"/>
  <c r="J244" i="18"/>
  <c r="I283" i="18"/>
  <c r="J283" i="18"/>
  <c r="I289" i="18"/>
  <c r="J289" i="18"/>
  <c r="I321" i="18"/>
  <c r="J321" i="18"/>
  <c r="I296" i="18"/>
  <c r="J296" i="18"/>
  <c r="I300" i="18"/>
  <c r="J300" i="18"/>
  <c r="I307" i="18"/>
  <c r="J307" i="18"/>
  <c r="I311" i="18"/>
  <c r="J311" i="18"/>
  <c r="I323" i="18"/>
  <c r="J323" i="18"/>
  <c r="I177" i="18"/>
  <c r="J177" i="18"/>
  <c r="I338" i="18"/>
  <c r="J338" i="18"/>
  <c r="I354" i="18"/>
  <c r="J354" i="18"/>
  <c r="I364" i="18"/>
  <c r="J364" i="18"/>
  <c r="I8" i="18"/>
  <c r="J29" i="18"/>
  <c r="I46" i="18"/>
  <c r="J78" i="18"/>
  <c r="I188" i="18"/>
  <c r="J188" i="18"/>
  <c r="J196" i="18"/>
  <c r="I196" i="18"/>
  <c r="J216" i="18"/>
  <c r="I216" i="18"/>
  <c r="J220" i="18"/>
  <c r="I220" i="18"/>
  <c r="J225" i="18"/>
  <c r="I225" i="18"/>
  <c r="J230" i="18"/>
  <c r="I230" i="18"/>
  <c r="J235" i="18"/>
  <c r="I235" i="18"/>
  <c r="J266" i="18"/>
  <c r="I266" i="18"/>
  <c r="J267" i="18"/>
  <c r="I267" i="18"/>
  <c r="J272" i="18"/>
  <c r="I272" i="18"/>
  <c r="J242" i="18"/>
  <c r="I242" i="18"/>
  <c r="J313" i="18"/>
  <c r="I313" i="18"/>
  <c r="J285" i="18"/>
  <c r="I285" i="18"/>
  <c r="J305" i="18"/>
  <c r="I305" i="18"/>
  <c r="J295" i="18"/>
  <c r="I295" i="18"/>
  <c r="J318" i="18"/>
  <c r="I318" i="18"/>
  <c r="J303" i="18"/>
  <c r="I303" i="18"/>
  <c r="J310" i="18"/>
  <c r="I310" i="18"/>
  <c r="J316" i="18"/>
  <c r="I316" i="18"/>
  <c r="I382" i="18"/>
  <c r="J382" i="18"/>
  <c r="I385" i="18"/>
  <c r="J385" i="18"/>
  <c r="F324" i="18"/>
  <c r="J286" i="18"/>
  <c r="J331" i="18"/>
  <c r="I331" i="18"/>
  <c r="J337" i="18"/>
  <c r="I337" i="18"/>
  <c r="J347" i="18"/>
  <c r="I347" i="18"/>
  <c r="J353" i="18"/>
  <c r="I353" i="18"/>
  <c r="J329" i="18"/>
  <c r="I329" i="18"/>
  <c r="J359" i="18"/>
  <c r="I359" i="18"/>
  <c r="J363" i="18"/>
  <c r="I363" i="18"/>
  <c r="J370" i="18"/>
  <c r="I370" i="18"/>
  <c r="J375" i="18"/>
  <c r="I375" i="18"/>
  <c r="I286" i="18"/>
  <c r="F368" i="17"/>
  <c r="J395" i="19" l="1"/>
  <c r="J396" i="19"/>
  <c r="F389" i="18"/>
  <c r="H394" i="18"/>
  <c r="C375" i="17"/>
  <c r="E375" i="17" s="1"/>
  <c r="A375" i="17"/>
  <c r="C374" i="17"/>
  <c r="E374" i="17" s="1"/>
  <c r="A374" i="17"/>
  <c r="C373" i="17"/>
  <c r="E373" i="17" s="1"/>
  <c r="I373" i="17" s="1"/>
  <c r="A373" i="17"/>
  <c r="C372" i="17"/>
  <c r="E372" i="17" s="1"/>
  <c r="J372" i="17" s="1"/>
  <c r="A372" i="17"/>
  <c r="C371" i="17"/>
  <c r="E371" i="17" s="1"/>
  <c r="J371" i="17" s="1"/>
  <c r="A371" i="17"/>
  <c r="E367" i="17"/>
  <c r="E366" i="17"/>
  <c r="I366" i="17" s="1"/>
  <c r="E365" i="17"/>
  <c r="E364" i="17"/>
  <c r="J364" i="17" s="1"/>
  <c r="E362" i="17"/>
  <c r="E361" i="17"/>
  <c r="E360" i="17"/>
  <c r="E359" i="17"/>
  <c r="J359" i="17" s="1"/>
  <c r="E357" i="17"/>
  <c r="E356" i="17"/>
  <c r="E355" i="17"/>
  <c r="J355" i="17" s="1"/>
  <c r="E354" i="17"/>
  <c r="E353" i="17"/>
  <c r="E351" i="17"/>
  <c r="I351" i="17" s="1"/>
  <c r="E350" i="17"/>
  <c r="E349" i="17"/>
  <c r="J349" i="17" s="1"/>
  <c r="E347" i="17"/>
  <c r="E346" i="17"/>
  <c r="E345" i="17"/>
  <c r="J345" i="17" s="1"/>
  <c r="E344" i="17"/>
  <c r="E343" i="17"/>
  <c r="E341" i="17"/>
  <c r="E340" i="17"/>
  <c r="J340" i="17" s="1"/>
  <c r="E339" i="17"/>
  <c r="E337" i="17"/>
  <c r="E336" i="17"/>
  <c r="E335" i="17"/>
  <c r="E334" i="17"/>
  <c r="J334" i="17" s="1"/>
  <c r="E333" i="17"/>
  <c r="E332" i="17"/>
  <c r="E330" i="17"/>
  <c r="J330" i="17" s="1"/>
  <c r="E329" i="17"/>
  <c r="E328" i="17"/>
  <c r="E327" i="17"/>
  <c r="E325" i="17"/>
  <c r="E324" i="17"/>
  <c r="E323" i="17"/>
  <c r="E322" i="17"/>
  <c r="E321" i="17"/>
  <c r="J321" i="17" s="1"/>
  <c r="E319" i="17"/>
  <c r="J319" i="17" s="1"/>
  <c r="E318" i="17"/>
  <c r="E317" i="17"/>
  <c r="E316" i="17"/>
  <c r="J316" i="17" s="1"/>
  <c r="F313" i="17"/>
  <c r="H383" i="17" s="1"/>
  <c r="E312" i="17"/>
  <c r="E311" i="17"/>
  <c r="E310" i="17"/>
  <c r="J310" i="17" s="1"/>
  <c r="E309" i="17"/>
  <c r="J309" i="17" s="1"/>
  <c r="E308" i="17"/>
  <c r="E306" i="17"/>
  <c r="E305" i="17"/>
  <c r="J305" i="17" s="1"/>
  <c r="E304" i="17"/>
  <c r="J304" i="17" s="1"/>
  <c r="E303" i="17"/>
  <c r="E302" i="17"/>
  <c r="I302" i="17" s="1"/>
  <c r="E300" i="17"/>
  <c r="E299" i="17"/>
  <c r="I299" i="17" s="1"/>
  <c r="E298" i="17"/>
  <c r="E297" i="17"/>
  <c r="E296" i="17"/>
  <c r="J296" i="17" s="1"/>
  <c r="E294" i="17"/>
  <c r="I294" i="17" s="1"/>
  <c r="E293" i="17"/>
  <c r="E292" i="17"/>
  <c r="E291" i="17"/>
  <c r="J291" i="17" s="1"/>
  <c r="E290" i="17"/>
  <c r="I290" i="17" s="1"/>
  <c r="E288" i="17"/>
  <c r="E287" i="17"/>
  <c r="I287" i="17" s="1"/>
  <c r="E286" i="17"/>
  <c r="E285" i="17"/>
  <c r="J285" i="17" s="1"/>
  <c r="E284" i="17"/>
  <c r="E283" i="17"/>
  <c r="E281" i="17"/>
  <c r="J281" i="17" s="1"/>
  <c r="E280" i="17"/>
  <c r="J280" i="17" s="1"/>
  <c r="E279" i="17"/>
  <c r="E278" i="17"/>
  <c r="E277" i="17"/>
  <c r="J277" i="17" s="1"/>
  <c r="E275" i="17"/>
  <c r="J275" i="17" s="1"/>
  <c r="E274" i="17"/>
  <c r="E273" i="17"/>
  <c r="E272" i="17"/>
  <c r="J272" i="17" s="1"/>
  <c r="E271" i="17"/>
  <c r="J271" i="17" s="1"/>
  <c r="E269" i="17"/>
  <c r="E268" i="17"/>
  <c r="E267" i="17"/>
  <c r="E266" i="17"/>
  <c r="I266" i="17" s="1"/>
  <c r="E264" i="17"/>
  <c r="J264" i="17" s="1"/>
  <c r="E263" i="17"/>
  <c r="E262" i="17"/>
  <c r="E261" i="17"/>
  <c r="J261" i="17" s="1"/>
  <c r="E260" i="17"/>
  <c r="J260" i="17" s="1"/>
  <c r="E259" i="17"/>
  <c r="E258" i="17"/>
  <c r="E256" i="17"/>
  <c r="J256" i="17" s="1"/>
  <c r="E255" i="17"/>
  <c r="E254" i="17"/>
  <c r="E253" i="17"/>
  <c r="J253" i="17" s="1"/>
  <c r="E252" i="17"/>
  <c r="E250" i="17"/>
  <c r="E249" i="17"/>
  <c r="E248" i="17"/>
  <c r="E247" i="17"/>
  <c r="J247" i="17" s="1"/>
  <c r="E246" i="17"/>
  <c r="E244" i="17"/>
  <c r="E243" i="17"/>
  <c r="E242" i="17"/>
  <c r="J242" i="17" s="1"/>
  <c r="E241" i="17"/>
  <c r="E240" i="17"/>
  <c r="E238" i="17"/>
  <c r="J238" i="17" s="1"/>
  <c r="E237" i="17"/>
  <c r="J237" i="17" s="1"/>
  <c r="E236" i="17"/>
  <c r="I236" i="17" s="1"/>
  <c r="E235" i="17"/>
  <c r="F232" i="17"/>
  <c r="F383" i="17" s="1"/>
  <c r="E231" i="17"/>
  <c r="E230" i="17"/>
  <c r="E229" i="17"/>
  <c r="E228" i="17"/>
  <c r="J228" i="17" s="1"/>
  <c r="E227" i="17"/>
  <c r="E225" i="17"/>
  <c r="J225" i="17" s="1"/>
  <c r="E224" i="17"/>
  <c r="E223" i="17"/>
  <c r="E222" i="17"/>
  <c r="E221" i="17"/>
  <c r="J221" i="17" s="1"/>
  <c r="E219" i="17"/>
  <c r="E218" i="17"/>
  <c r="J218" i="17" s="1"/>
  <c r="E217" i="17"/>
  <c r="E216" i="17"/>
  <c r="J216" i="17" s="1"/>
  <c r="E215" i="17"/>
  <c r="E213" i="17"/>
  <c r="E212" i="17"/>
  <c r="E211" i="17"/>
  <c r="J211" i="17" s="1"/>
  <c r="E210" i="17"/>
  <c r="E209" i="17"/>
  <c r="J209" i="17" s="1"/>
  <c r="E207" i="17"/>
  <c r="E206" i="17"/>
  <c r="J206" i="17" s="1"/>
  <c r="E205" i="17"/>
  <c r="E204" i="17"/>
  <c r="J204" i="17" s="1"/>
  <c r="E203" i="17"/>
  <c r="J203" i="17" s="1"/>
  <c r="E201" i="17"/>
  <c r="E200" i="17"/>
  <c r="J200" i="17" s="1"/>
  <c r="E199" i="17"/>
  <c r="E198" i="17"/>
  <c r="E197" i="17"/>
  <c r="J197" i="17" s="1"/>
  <c r="E195" i="17"/>
  <c r="J195" i="17" s="1"/>
  <c r="E194" i="17"/>
  <c r="E193" i="17"/>
  <c r="J193" i="17" s="1"/>
  <c r="E192" i="17"/>
  <c r="E190" i="17"/>
  <c r="J190" i="17" s="1"/>
  <c r="E189" i="17"/>
  <c r="E188" i="17"/>
  <c r="E187" i="17"/>
  <c r="J187" i="17" s="1"/>
  <c r="E186" i="17"/>
  <c r="J186" i="17" s="1"/>
  <c r="E184" i="17"/>
  <c r="E183" i="17"/>
  <c r="J183" i="17" s="1"/>
  <c r="E182" i="17"/>
  <c r="E180" i="17"/>
  <c r="J180" i="17" s="1"/>
  <c r="E179" i="17"/>
  <c r="E178" i="17"/>
  <c r="E177" i="17"/>
  <c r="E175" i="17"/>
  <c r="J175" i="17" s="1"/>
  <c r="E174" i="17"/>
  <c r="E173" i="17"/>
  <c r="J173" i="17" s="1"/>
  <c r="E172" i="17"/>
  <c r="E171" i="17"/>
  <c r="J171" i="17" s="1"/>
  <c r="E169" i="17"/>
  <c r="E168" i="17"/>
  <c r="E167" i="17"/>
  <c r="E166" i="17"/>
  <c r="J166" i="17" s="1"/>
  <c r="E165" i="17"/>
  <c r="E164" i="17"/>
  <c r="J164" i="17" s="1"/>
  <c r="E162" i="17"/>
  <c r="E161" i="17"/>
  <c r="J161" i="17" s="1"/>
  <c r="E160" i="17"/>
  <c r="E159" i="17"/>
  <c r="E158" i="17"/>
  <c r="J158" i="17" s="1"/>
  <c r="E157" i="17"/>
  <c r="I157" i="17" s="1"/>
  <c r="F154" i="17"/>
  <c r="E383" i="17" s="1"/>
  <c r="E153" i="17"/>
  <c r="E152" i="17"/>
  <c r="E151" i="17"/>
  <c r="J151" i="17" s="1"/>
  <c r="E150" i="17"/>
  <c r="J150" i="17" s="1"/>
  <c r="E149" i="17"/>
  <c r="I149" i="17" s="1"/>
  <c r="E147" i="17"/>
  <c r="J147" i="17" s="1"/>
  <c r="E146" i="17"/>
  <c r="J146" i="17" s="1"/>
  <c r="E145" i="17"/>
  <c r="J145" i="17" s="1"/>
  <c r="E144" i="17"/>
  <c r="E143" i="17"/>
  <c r="E141" i="17"/>
  <c r="J141" i="17" s="1"/>
  <c r="E140" i="17"/>
  <c r="J140" i="17" s="1"/>
  <c r="E139" i="17"/>
  <c r="I139" i="17" s="1"/>
  <c r="E138" i="17"/>
  <c r="J138" i="17" s="1"/>
  <c r="E137" i="17"/>
  <c r="J137" i="17" s="1"/>
  <c r="E136" i="17"/>
  <c r="J136" i="17" s="1"/>
  <c r="E134" i="17"/>
  <c r="E133" i="17"/>
  <c r="E132" i="17"/>
  <c r="J132" i="17" s="1"/>
  <c r="E131" i="17"/>
  <c r="E130" i="17"/>
  <c r="E128" i="17"/>
  <c r="E127" i="17"/>
  <c r="J127" i="17" s="1"/>
  <c r="E126" i="17"/>
  <c r="E125" i="17"/>
  <c r="I125" i="17" s="1"/>
  <c r="E124" i="17"/>
  <c r="E122" i="17"/>
  <c r="J122" i="17" s="1"/>
  <c r="E121" i="17"/>
  <c r="E120" i="17"/>
  <c r="E119" i="17"/>
  <c r="E118" i="17"/>
  <c r="J118" i="17" s="1"/>
  <c r="E116" i="17"/>
  <c r="E115" i="17"/>
  <c r="I115" i="17" s="1"/>
  <c r="E114" i="17"/>
  <c r="E113" i="17"/>
  <c r="J113" i="17" s="1"/>
  <c r="E112" i="17"/>
  <c r="E110" i="17"/>
  <c r="E109" i="17"/>
  <c r="E108" i="17"/>
  <c r="J108" i="17" s="1"/>
  <c r="E107" i="17"/>
  <c r="E106" i="17"/>
  <c r="I106" i="17" s="1"/>
  <c r="E104" i="17"/>
  <c r="E103" i="17"/>
  <c r="J103" i="17" s="1"/>
  <c r="E102" i="17"/>
  <c r="E101" i="17"/>
  <c r="E100" i="17"/>
  <c r="E98" i="17"/>
  <c r="J98" i="17" s="1"/>
  <c r="E97" i="17"/>
  <c r="E96" i="17"/>
  <c r="E95" i="17"/>
  <c r="I95" i="17" s="1"/>
  <c r="E94" i="17"/>
  <c r="E92" i="17"/>
  <c r="E91" i="17"/>
  <c r="E90" i="17"/>
  <c r="I90" i="17" s="1"/>
  <c r="E89" i="17"/>
  <c r="J89" i="17" s="1"/>
  <c r="E88" i="17"/>
  <c r="F85" i="17"/>
  <c r="D383" i="17" s="1"/>
  <c r="E84" i="17"/>
  <c r="I84" i="17" s="1"/>
  <c r="E83" i="17"/>
  <c r="J83" i="17" s="1"/>
  <c r="E82" i="17"/>
  <c r="E81" i="17"/>
  <c r="E80" i="17"/>
  <c r="I80" i="17" s="1"/>
  <c r="E78" i="17"/>
  <c r="J78" i="17" s="1"/>
  <c r="E77" i="17"/>
  <c r="I77" i="17" s="1"/>
  <c r="E76" i="17"/>
  <c r="J76" i="17" s="1"/>
  <c r="E75" i="17"/>
  <c r="E74" i="17"/>
  <c r="E72" i="17"/>
  <c r="I72" i="17" s="1"/>
  <c r="E71" i="17"/>
  <c r="J71" i="17" s="1"/>
  <c r="E70" i="17"/>
  <c r="E69" i="17"/>
  <c r="E67" i="17"/>
  <c r="I67" i="17" s="1"/>
  <c r="E66" i="17"/>
  <c r="E65" i="17"/>
  <c r="E64" i="17"/>
  <c r="E62" i="17"/>
  <c r="I62" i="17" s="1"/>
  <c r="E61" i="17"/>
  <c r="J61" i="17" s="1"/>
  <c r="E60" i="17"/>
  <c r="E59" i="17"/>
  <c r="E58" i="17"/>
  <c r="I58" i="17" s="1"/>
  <c r="E56" i="17"/>
  <c r="E55" i="17"/>
  <c r="E54" i="17"/>
  <c r="E53" i="17"/>
  <c r="I53" i="17" s="1"/>
  <c r="E52" i="17"/>
  <c r="J52" i="17" s="1"/>
  <c r="E51" i="17"/>
  <c r="E49" i="17"/>
  <c r="E48" i="17"/>
  <c r="I48" i="17" s="1"/>
  <c r="E47" i="17"/>
  <c r="E46" i="17"/>
  <c r="E45" i="17"/>
  <c r="E43" i="17"/>
  <c r="E42" i="17"/>
  <c r="J42" i="17" s="1"/>
  <c r="E41" i="17"/>
  <c r="I41" i="17" s="1"/>
  <c r="E40" i="17"/>
  <c r="E38" i="17"/>
  <c r="E37" i="17"/>
  <c r="J37" i="17" s="1"/>
  <c r="E36" i="17"/>
  <c r="I36" i="17" s="1"/>
  <c r="E35" i="17"/>
  <c r="E33" i="17"/>
  <c r="E32" i="17"/>
  <c r="J32" i="17" s="1"/>
  <c r="E31" i="17"/>
  <c r="J31" i="17" s="1"/>
  <c r="E30" i="17"/>
  <c r="I30" i="17" s="1"/>
  <c r="E29" i="17"/>
  <c r="E27" i="17"/>
  <c r="E26" i="17"/>
  <c r="I26" i="17" s="1"/>
  <c r="E25" i="17"/>
  <c r="E24" i="17"/>
  <c r="E23" i="17"/>
  <c r="J23" i="17" s="1"/>
  <c r="E22" i="17"/>
  <c r="J22" i="17" s="1"/>
  <c r="E20" i="17"/>
  <c r="I20" i="17" s="1"/>
  <c r="E19" i="17"/>
  <c r="J19" i="17" s="1"/>
  <c r="E18" i="17"/>
  <c r="J18" i="17" s="1"/>
  <c r="E17" i="17"/>
  <c r="J17" i="17" s="1"/>
  <c r="E16" i="17"/>
  <c r="E14" i="17"/>
  <c r="E13" i="17"/>
  <c r="J13" i="17" s="1"/>
  <c r="E12" i="17"/>
  <c r="E11" i="17"/>
  <c r="E10" i="17"/>
  <c r="E8" i="17"/>
  <c r="I8" i="17" s="1"/>
  <c r="E7" i="17"/>
  <c r="E6" i="17"/>
  <c r="I6" i="17" s="1"/>
  <c r="E5" i="17"/>
  <c r="I78" i="17" l="1"/>
  <c r="J394" i="18"/>
  <c r="I22" i="17"/>
  <c r="I150" i="17"/>
  <c r="I255" i="17"/>
  <c r="J255" i="17"/>
  <c r="J26" i="17"/>
  <c r="J290" i="17"/>
  <c r="J299" i="17"/>
  <c r="I140" i="17"/>
  <c r="I260" i="17"/>
  <c r="J266" i="17"/>
  <c r="J294" i="17"/>
  <c r="I101" i="17"/>
  <c r="J101" i="17"/>
  <c r="J230" i="17"/>
  <c r="I230" i="17"/>
  <c r="J324" i="17"/>
  <c r="I324" i="17"/>
  <c r="J47" i="17"/>
  <c r="I47" i="17"/>
  <c r="J66" i="17"/>
  <c r="I66" i="17"/>
  <c r="J267" i="17"/>
  <c r="I267" i="17"/>
  <c r="J286" i="17"/>
  <c r="I286" i="17"/>
  <c r="J339" i="17"/>
  <c r="I339" i="17"/>
  <c r="I120" i="17"/>
  <c r="J120" i="17"/>
  <c r="I250" i="17"/>
  <c r="J250" i="17"/>
  <c r="J329" i="17"/>
  <c r="I329" i="17"/>
  <c r="I110" i="17"/>
  <c r="J110" i="17"/>
  <c r="I130" i="17"/>
  <c r="J130" i="17"/>
  <c r="I241" i="17"/>
  <c r="J241" i="17"/>
  <c r="I11" i="17"/>
  <c r="J11" i="17"/>
  <c r="J27" i="17"/>
  <c r="I27" i="17"/>
  <c r="J56" i="17"/>
  <c r="I56" i="17"/>
  <c r="J94" i="17"/>
  <c r="I94" i="17"/>
  <c r="I246" i="17"/>
  <c r="J246" i="17"/>
  <c r="J300" i="17"/>
  <c r="I300" i="17"/>
  <c r="J354" i="17"/>
  <c r="I354" i="17"/>
  <c r="I18" i="17"/>
  <c r="J30" i="17"/>
  <c r="I52" i="17"/>
  <c r="I71" i="17"/>
  <c r="I89" i="17"/>
  <c r="J115" i="17"/>
  <c r="I137" i="17"/>
  <c r="I271" i="17"/>
  <c r="I275" i="17"/>
  <c r="I280" i="17"/>
  <c r="I285" i="17"/>
  <c r="I304" i="17"/>
  <c r="I309" i="17"/>
  <c r="I319" i="17"/>
  <c r="J6" i="17"/>
  <c r="I32" i="17"/>
  <c r="J36" i="17"/>
  <c r="I37" i="17"/>
  <c r="J41" i="17"/>
  <c r="I42" i="17"/>
  <c r="I61" i="17"/>
  <c r="I83" i="17"/>
  <c r="J106" i="17"/>
  <c r="J125" i="17"/>
  <c r="I146" i="17"/>
  <c r="I158" i="17"/>
  <c r="I195" i="17"/>
  <c r="J236" i="17"/>
  <c r="I237" i="17"/>
  <c r="I25" i="17"/>
  <c r="J25" i="17"/>
  <c r="J12" i="17"/>
  <c r="I12" i="17"/>
  <c r="J10" i="17"/>
  <c r="I10" i="17"/>
  <c r="I29" i="17"/>
  <c r="J29" i="17"/>
  <c r="I7" i="17"/>
  <c r="J7" i="17"/>
  <c r="J14" i="17"/>
  <c r="I14" i="17"/>
  <c r="I5" i="17"/>
  <c r="J5" i="17"/>
  <c r="I16" i="17"/>
  <c r="J16" i="17"/>
  <c r="J24" i="17"/>
  <c r="I24" i="17"/>
  <c r="J8" i="17"/>
  <c r="I19" i="17"/>
  <c r="J20" i="17"/>
  <c r="I23" i="17"/>
  <c r="J35" i="17"/>
  <c r="I35" i="17"/>
  <c r="J40" i="17"/>
  <c r="I40" i="17"/>
  <c r="J45" i="17"/>
  <c r="I45" i="17"/>
  <c r="J55" i="17"/>
  <c r="I55" i="17"/>
  <c r="J64" i="17"/>
  <c r="I64" i="17"/>
  <c r="J75" i="17"/>
  <c r="I75" i="17"/>
  <c r="J92" i="17"/>
  <c r="I92" i="17"/>
  <c r="I100" i="17"/>
  <c r="J100" i="17"/>
  <c r="J112" i="17"/>
  <c r="I112" i="17"/>
  <c r="I119" i="17"/>
  <c r="J119" i="17"/>
  <c r="J131" i="17"/>
  <c r="I131" i="17"/>
  <c r="I153" i="17"/>
  <c r="J153" i="17"/>
  <c r="J51" i="17"/>
  <c r="I51" i="17"/>
  <c r="J59" i="17"/>
  <c r="I59" i="17"/>
  <c r="J70" i="17"/>
  <c r="I70" i="17"/>
  <c r="J81" i="17"/>
  <c r="I81" i="17"/>
  <c r="J88" i="17"/>
  <c r="I88" i="17"/>
  <c r="J96" i="17"/>
  <c r="I96" i="17"/>
  <c r="J107" i="17"/>
  <c r="I107" i="17"/>
  <c r="I114" i="17"/>
  <c r="J114" i="17"/>
  <c r="J126" i="17"/>
  <c r="I126" i="17"/>
  <c r="J133" i="17"/>
  <c r="I133" i="17"/>
  <c r="I144" i="17"/>
  <c r="J144" i="17"/>
  <c r="I13" i="17"/>
  <c r="I17" i="17"/>
  <c r="I31" i="17"/>
  <c r="I33" i="17"/>
  <c r="J33" i="17"/>
  <c r="I38" i="17"/>
  <c r="J38" i="17"/>
  <c r="I43" i="17"/>
  <c r="J43" i="17"/>
  <c r="J46" i="17"/>
  <c r="I46" i="17"/>
  <c r="J54" i="17"/>
  <c r="I54" i="17"/>
  <c r="J65" i="17"/>
  <c r="I65" i="17"/>
  <c r="J74" i="17"/>
  <c r="I74" i="17"/>
  <c r="J91" i="17"/>
  <c r="I91" i="17"/>
  <c r="J102" i="17"/>
  <c r="I102" i="17"/>
  <c r="I109" i="17"/>
  <c r="J109" i="17"/>
  <c r="J121" i="17"/>
  <c r="I121" i="17"/>
  <c r="I128" i="17"/>
  <c r="J128" i="17"/>
  <c r="J152" i="17"/>
  <c r="I152" i="17"/>
  <c r="J49" i="17"/>
  <c r="I49" i="17"/>
  <c r="J60" i="17"/>
  <c r="I60" i="17"/>
  <c r="J69" i="17"/>
  <c r="I69" i="17"/>
  <c r="J82" i="17"/>
  <c r="I82" i="17"/>
  <c r="J97" i="17"/>
  <c r="I97" i="17"/>
  <c r="I104" i="17"/>
  <c r="J104" i="17"/>
  <c r="J116" i="17"/>
  <c r="I116" i="17"/>
  <c r="I124" i="17"/>
  <c r="J124" i="17"/>
  <c r="I134" i="17"/>
  <c r="J134" i="17"/>
  <c r="J143" i="17"/>
  <c r="I143" i="17"/>
  <c r="J48" i="17"/>
  <c r="J53" i="17"/>
  <c r="J58" i="17"/>
  <c r="J62" i="17"/>
  <c r="J67" i="17"/>
  <c r="J72" i="17"/>
  <c r="J77" i="17"/>
  <c r="J80" i="17"/>
  <c r="J84" i="17"/>
  <c r="J90" i="17"/>
  <c r="J95" i="17"/>
  <c r="I138" i="17"/>
  <c r="J139" i="17"/>
  <c r="I141" i="17"/>
  <c r="I145" i="17"/>
  <c r="J157" i="17"/>
  <c r="J162" i="17"/>
  <c r="I162" i="17"/>
  <c r="J168" i="17"/>
  <c r="I168" i="17"/>
  <c r="I174" i="17"/>
  <c r="J174" i="17"/>
  <c r="J198" i="17"/>
  <c r="I198" i="17"/>
  <c r="I210" i="17"/>
  <c r="J210" i="17"/>
  <c r="J222" i="17"/>
  <c r="I222" i="17"/>
  <c r="I224" i="17"/>
  <c r="J224" i="17"/>
  <c r="J231" i="17"/>
  <c r="I231" i="17"/>
  <c r="I240" i="17"/>
  <c r="J240" i="17"/>
  <c r="I244" i="17"/>
  <c r="J244" i="17"/>
  <c r="I249" i="17"/>
  <c r="J249" i="17"/>
  <c r="J159" i="17"/>
  <c r="I159" i="17"/>
  <c r="I165" i="17"/>
  <c r="J165" i="17"/>
  <c r="J177" i="17"/>
  <c r="I177" i="17"/>
  <c r="I179" i="17"/>
  <c r="J179" i="17"/>
  <c r="I189" i="17"/>
  <c r="J189" i="17"/>
  <c r="J212" i="17"/>
  <c r="I212" i="17"/>
  <c r="I215" i="17"/>
  <c r="J215" i="17"/>
  <c r="J227" i="17"/>
  <c r="I227" i="17"/>
  <c r="J258" i="17"/>
  <c r="I258" i="17"/>
  <c r="I263" i="17"/>
  <c r="J263" i="17"/>
  <c r="I76" i="17"/>
  <c r="I98" i="17"/>
  <c r="I103" i="17"/>
  <c r="I108" i="17"/>
  <c r="I113" i="17"/>
  <c r="I118" i="17"/>
  <c r="I122" i="17"/>
  <c r="I127" i="17"/>
  <c r="I132" i="17"/>
  <c r="I136" i="17"/>
  <c r="I147" i="17"/>
  <c r="J149" i="17"/>
  <c r="I151" i="17"/>
  <c r="J167" i="17"/>
  <c r="I167" i="17"/>
  <c r="I169" i="17"/>
  <c r="J169" i="17"/>
  <c r="J182" i="17"/>
  <c r="I182" i="17"/>
  <c r="J192" i="17"/>
  <c r="I192" i="17"/>
  <c r="I199" i="17"/>
  <c r="J199" i="17"/>
  <c r="I205" i="17"/>
  <c r="J205" i="17"/>
  <c r="J217" i="17"/>
  <c r="I217" i="17"/>
  <c r="J223" i="17"/>
  <c r="I223" i="17"/>
  <c r="I229" i="17"/>
  <c r="J229" i="17"/>
  <c r="J243" i="17"/>
  <c r="I243" i="17"/>
  <c r="J248" i="17"/>
  <c r="I248" i="17"/>
  <c r="J252" i="17"/>
  <c r="I252" i="17"/>
  <c r="I160" i="17"/>
  <c r="J160" i="17"/>
  <c r="J172" i="17"/>
  <c r="I172" i="17"/>
  <c r="J178" i="17"/>
  <c r="I178" i="17"/>
  <c r="I184" i="17"/>
  <c r="J184" i="17"/>
  <c r="J188" i="17"/>
  <c r="I188" i="17"/>
  <c r="I194" i="17"/>
  <c r="J194" i="17"/>
  <c r="J201" i="17"/>
  <c r="I201" i="17"/>
  <c r="J207" i="17"/>
  <c r="I207" i="17"/>
  <c r="J213" i="17"/>
  <c r="I213" i="17"/>
  <c r="I219" i="17"/>
  <c r="J219" i="17"/>
  <c r="I235" i="17"/>
  <c r="J235" i="17"/>
  <c r="I254" i="17"/>
  <c r="J254" i="17"/>
  <c r="I259" i="17"/>
  <c r="J259" i="17"/>
  <c r="J262" i="17"/>
  <c r="I262" i="17"/>
  <c r="I161" i="17"/>
  <c r="I166" i="17"/>
  <c r="I171" i="17"/>
  <c r="I175" i="17"/>
  <c r="I180" i="17"/>
  <c r="I186" i="17"/>
  <c r="I190" i="17"/>
  <c r="I200" i="17"/>
  <c r="I206" i="17"/>
  <c r="I211" i="17"/>
  <c r="I216" i="17"/>
  <c r="I221" i="17"/>
  <c r="I225" i="17"/>
  <c r="J323" i="17"/>
  <c r="I323" i="17"/>
  <c r="I327" i="17"/>
  <c r="J327" i="17"/>
  <c r="I336" i="17"/>
  <c r="J336" i="17"/>
  <c r="I346" i="17"/>
  <c r="J346" i="17"/>
  <c r="J353" i="17"/>
  <c r="I353" i="17"/>
  <c r="J360" i="17"/>
  <c r="I360" i="17"/>
  <c r="J362" i="17"/>
  <c r="I362" i="17"/>
  <c r="I187" i="17"/>
  <c r="I197" i="17"/>
  <c r="I242" i="17"/>
  <c r="I247" i="17"/>
  <c r="I256" i="17"/>
  <c r="J269" i="17"/>
  <c r="I269" i="17"/>
  <c r="J274" i="17"/>
  <c r="I274" i="17"/>
  <c r="J279" i="17"/>
  <c r="I279" i="17"/>
  <c r="J284" i="17"/>
  <c r="I284" i="17"/>
  <c r="I292" i="17"/>
  <c r="J292" i="17"/>
  <c r="I297" i="17"/>
  <c r="J297" i="17"/>
  <c r="J303" i="17"/>
  <c r="I303" i="17"/>
  <c r="J308" i="17"/>
  <c r="I308" i="17"/>
  <c r="J312" i="17"/>
  <c r="I312" i="17"/>
  <c r="J318" i="17"/>
  <c r="I318" i="17"/>
  <c r="J333" i="17"/>
  <c r="I333" i="17"/>
  <c r="J343" i="17"/>
  <c r="I343" i="17"/>
  <c r="I356" i="17"/>
  <c r="J356" i="17"/>
  <c r="J365" i="17"/>
  <c r="I365" i="17"/>
  <c r="J374" i="17"/>
  <c r="I374" i="17"/>
  <c r="I164" i="17"/>
  <c r="I173" i="17"/>
  <c r="I183" i="17"/>
  <c r="I193" i="17"/>
  <c r="I203" i="17"/>
  <c r="I209" i="17"/>
  <c r="I218" i="17"/>
  <c r="I228" i="17"/>
  <c r="I238" i="17"/>
  <c r="I253" i="17"/>
  <c r="I261" i="17"/>
  <c r="I264" i="17"/>
  <c r="I322" i="17"/>
  <c r="J322" i="17"/>
  <c r="J325" i="17"/>
  <c r="I325" i="17"/>
  <c r="J328" i="17"/>
  <c r="I328" i="17"/>
  <c r="J335" i="17"/>
  <c r="I335" i="17"/>
  <c r="J337" i="17"/>
  <c r="I337" i="17"/>
  <c r="J347" i="17"/>
  <c r="I347" i="17"/>
  <c r="I361" i="17"/>
  <c r="J361" i="17"/>
  <c r="J367" i="17"/>
  <c r="I367" i="17"/>
  <c r="I268" i="17"/>
  <c r="J268" i="17"/>
  <c r="I273" i="17"/>
  <c r="J273" i="17"/>
  <c r="I278" i="17"/>
  <c r="J278" i="17"/>
  <c r="I283" i="17"/>
  <c r="J283" i="17"/>
  <c r="J288" i="17"/>
  <c r="I288" i="17"/>
  <c r="J293" i="17"/>
  <c r="I293" i="17"/>
  <c r="J298" i="17"/>
  <c r="I298" i="17"/>
  <c r="I306" i="17"/>
  <c r="J306" i="17"/>
  <c r="I311" i="17"/>
  <c r="J311" i="17"/>
  <c r="I317" i="17"/>
  <c r="J317" i="17"/>
  <c r="I332" i="17"/>
  <c r="J332" i="17"/>
  <c r="I341" i="17"/>
  <c r="J341" i="17"/>
  <c r="J344" i="17"/>
  <c r="I344" i="17"/>
  <c r="J350" i="17"/>
  <c r="I350" i="17"/>
  <c r="J357" i="17"/>
  <c r="I357" i="17"/>
  <c r="F378" i="17"/>
  <c r="J375" i="17"/>
  <c r="I375" i="17"/>
  <c r="J287" i="17"/>
  <c r="J302" i="17"/>
  <c r="J351" i="17"/>
  <c r="J366" i="17"/>
  <c r="J373" i="17"/>
  <c r="I334" i="17"/>
  <c r="I349" i="17"/>
  <c r="I359" i="17"/>
  <c r="I364" i="17"/>
  <c r="I272" i="17"/>
  <c r="I277" i="17"/>
  <c r="I281" i="17"/>
  <c r="I291" i="17"/>
  <c r="I296" i="17"/>
  <c r="I305" i="17"/>
  <c r="I310" i="17"/>
  <c r="I316" i="17"/>
  <c r="I321" i="17"/>
  <c r="I330" i="17"/>
  <c r="I340" i="17"/>
  <c r="I345" i="17"/>
  <c r="I355" i="17"/>
  <c r="I371" i="17"/>
  <c r="I383" i="17"/>
  <c r="C399" i="18" l="1"/>
  <c r="E393" i="18"/>
  <c r="I393" i="18"/>
  <c r="F393" i="18"/>
  <c r="D393" i="18"/>
  <c r="H393" i="18"/>
  <c r="J383" i="17"/>
  <c r="I397" i="18" l="1"/>
  <c r="I398" i="18"/>
  <c r="I396" i="18"/>
  <c r="H398" i="18"/>
  <c r="H396" i="18"/>
  <c r="H397" i="18"/>
  <c r="E397" i="18"/>
  <c r="E398" i="18"/>
  <c r="E396" i="18"/>
  <c r="D397" i="18"/>
  <c r="D398" i="18"/>
  <c r="D396" i="18"/>
  <c r="J393" i="18"/>
  <c r="H399" i="18"/>
  <c r="E399" i="18"/>
  <c r="I399" i="18"/>
  <c r="D399" i="18"/>
  <c r="F399" i="18"/>
  <c r="F398" i="18"/>
  <c r="F396" i="18"/>
  <c r="F397" i="18"/>
  <c r="C388" i="17"/>
  <c r="E382" i="17"/>
  <c r="E387" i="17" s="1"/>
  <c r="F382" i="17"/>
  <c r="F387" i="17" s="1"/>
  <c r="D382" i="17"/>
  <c r="D387" i="17" s="1"/>
  <c r="H382" i="17"/>
  <c r="H387" i="17" s="1"/>
  <c r="I382" i="17"/>
  <c r="I387" i="17" s="1"/>
  <c r="F474" i="16"/>
  <c r="E472" i="16"/>
  <c r="E471" i="16"/>
  <c r="E470" i="16"/>
  <c r="E469" i="16"/>
  <c r="I469" i="16" s="1"/>
  <c r="E468" i="16"/>
  <c r="E466" i="16"/>
  <c r="I466" i="16" s="1"/>
  <c r="E465" i="16"/>
  <c r="E464" i="16"/>
  <c r="E463" i="16"/>
  <c r="E460" i="16"/>
  <c r="E459" i="16"/>
  <c r="E458" i="16"/>
  <c r="E457" i="16"/>
  <c r="H457" i="16" s="1"/>
  <c r="E456" i="16"/>
  <c r="I456" i="16" s="1"/>
  <c r="E453" i="16"/>
  <c r="H453" i="16" s="1"/>
  <c r="E452" i="16"/>
  <c r="H452" i="16" s="1"/>
  <c r="E451" i="16"/>
  <c r="H451" i="16" s="1"/>
  <c r="E450" i="16"/>
  <c r="I450" i="16" s="1"/>
  <c r="E447" i="16"/>
  <c r="E446" i="16"/>
  <c r="E445" i="16"/>
  <c r="E444" i="16"/>
  <c r="E443" i="16"/>
  <c r="H443" i="16" s="1"/>
  <c r="E440" i="16"/>
  <c r="E438" i="16"/>
  <c r="E437" i="16"/>
  <c r="E434" i="16"/>
  <c r="E433" i="16"/>
  <c r="E432" i="16"/>
  <c r="H432" i="16" s="1"/>
  <c r="E429" i="16"/>
  <c r="I429" i="16" s="1"/>
  <c r="E428" i="16"/>
  <c r="H428" i="16" s="1"/>
  <c r="E427" i="16"/>
  <c r="H427" i="16" s="1"/>
  <c r="E426" i="16"/>
  <c r="E423" i="16"/>
  <c r="I423" i="16" s="1"/>
  <c r="E422" i="16"/>
  <c r="H422" i="16" s="1"/>
  <c r="E421" i="16"/>
  <c r="E420" i="16"/>
  <c r="H420" i="16" s="1"/>
  <c r="E417" i="16"/>
  <c r="E416" i="16"/>
  <c r="E415" i="16"/>
  <c r="I415" i="16" s="1"/>
  <c r="E414" i="16"/>
  <c r="E411" i="16"/>
  <c r="E410" i="16"/>
  <c r="E409" i="16"/>
  <c r="E408" i="16"/>
  <c r="F404" i="16"/>
  <c r="E402" i="16"/>
  <c r="E401" i="16"/>
  <c r="E400" i="16"/>
  <c r="E399" i="16"/>
  <c r="I399" i="16" s="1"/>
  <c r="E398" i="16"/>
  <c r="E395" i="16"/>
  <c r="H395" i="16" s="1"/>
  <c r="E394" i="16"/>
  <c r="E393" i="16"/>
  <c r="I393" i="16" s="1"/>
  <c r="E392" i="16"/>
  <c r="E391" i="16"/>
  <c r="E387" i="16"/>
  <c r="H387" i="16" s="1"/>
  <c r="E386" i="16"/>
  <c r="E385" i="16"/>
  <c r="H385" i="16" s="1"/>
  <c r="E384" i="16"/>
  <c r="E383" i="16"/>
  <c r="E380" i="16"/>
  <c r="E379" i="16"/>
  <c r="E378" i="16"/>
  <c r="E377" i="16"/>
  <c r="E376" i="16"/>
  <c r="E373" i="16"/>
  <c r="H373" i="16" s="1"/>
  <c r="E372" i="16"/>
  <c r="I372" i="16" s="1"/>
  <c r="E371" i="16"/>
  <c r="H371" i="16" s="1"/>
  <c r="E370" i="16"/>
  <c r="I370" i="16" s="1"/>
  <c r="E369" i="16"/>
  <c r="H369" i="16" s="1"/>
  <c r="E366" i="16"/>
  <c r="I366" i="16" s="1"/>
  <c r="E365" i="16"/>
  <c r="E364" i="16"/>
  <c r="I364" i="16" s="1"/>
  <c r="E363" i="16"/>
  <c r="E362" i="16"/>
  <c r="I362" i="16" s="1"/>
  <c r="E359" i="16"/>
  <c r="E358" i="16"/>
  <c r="E357" i="16"/>
  <c r="E356" i="16"/>
  <c r="E351" i="16"/>
  <c r="E350" i="16"/>
  <c r="I350" i="16" s="1"/>
  <c r="E349" i="16"/>
  <c r="E348" i="16"/>
  <c r="H348" i="16" s="1"/>
  <c r="E345" i="16"/>
  <c r="H345" i="16" s="1"/>
  <c r="E344" i="16"/>
  <c r="I344" i="16" s="1"/>
  <c r="E343" i="16"/>
  <c r="H343" i="16" s="1"/>
  <c r="E342" i="16"/>
  <c r="E341" i="16"/>
  <c r="E334" i="16"/>
  <c r="E333" i="16"/>
  <c r="H333" i="16" s="1"/>
  <c r="E332" i="16"/>
  <c r="I332" i="16" s="1"/>
  <c r="E331" i="16"/>
  <c r="E330" i="16"/>
  <c r="E327" i="16"/>
  <c r="E326" i="16"/>
  <c r="E325" i="16"/>
  <c r="H325" i="16" s="1"/>
  <c r="E324" i="16"/>
  <c r="E321" i="16"/>
  <c r="H321" i="16" s="1"/>
  <c r="E320" i="16"/>
  <c r="E319" i="16"/>
  <c r="H319" i="16" s="1"/>
  <c r="E318" i="16"/>
  <c r="E317" i="16"/>
  <c r="I317" i="16" s="1"/>
  <c r="F310" i="16"/>
  <c r="E308" i="16"/>
  <c r="H308" i="16" s="1"/>
  <c r="E307" i="16"/>
  <c r="E306" i="16"/>
  <c r="H306" i="16" s="1"/>
  <c r="E305" i="16"/>
  <c r="E304" i="16"/>
  <c r="H304" i="16" s="1"/>
  <c r="E301" i="16"/>
  <c r="E300" i="16"/>
  <c r="E299" i="16"/>
  <c r="H299" i="16" s="1"/>
  <c r="E297" i="16"/>
  <c r="E294" i="16"/>
  <c r="I294" i="16" s="1"/>
  <c r="E293" i="16"/>
  <c r="E292" i="16"/>
  <c r="I292" i="16" s="1"/>
  <c r="E291" i="16"/>
  <c r="E290" i="16"/>
  <c r="I290" i="16" s="1"/>
  <c r="E287" i="16"/>
  <c r="E286" i="16"/>
  <c r="I286" i="16" s="1"/>
  <c r="E285" i="16"/>
  <c r="I285" i="16" s="1"/>
  <c r="E284" i="16"/>
  <c r="E283" i="16"/>
  <c r="E282" i="16"/>
  <c r="E279" i="16"/>
  <c r="E278" i="16"/>
  <c r="I278" i="16" s="1"/>
  <c r="E277" i="16"/>
  <c r="E276" i="16"/>
  <c r="H276" i="16" s="1"/>
  <c r="E273" i="16"/>
  <c r="I273" i="16" s="1"/>
  <c r="E272" i="16"/>
  <c r="E271" i="16"/>
  <c r="E270" i="16"/>
  <c r="H270" i="16" s="1"/>
  <c r="E269" i="16"/>
  <c r="E264" i="16"/>
  <c r="I264" i="16" s="1"/>
  <c r="E263" i="16"/>
  <c r="E262" i="16"/>
  <c r="I262" i="16" s="1"/>
  <c r="E259" i="16"/>
  <c r="I259" i="16" s="1"/>
  <c r="E258" i="16"/>
  <c r="E257" i="16"/>
  <c r="E255" i="16"/>
  <c r="E254" i="16"/>
  <c r="E251" i="16"/>
  <c r="I251" i="16" s="1"/>
  <c r="E250" i="16"/>
  <c r="E249" i="16"/>
  <c r="H249" i="16" s="1"/>
  <c r="E248" i="16"/>
  <c r="I248" i="16" s="1"/>
  <c r="E244" i="16"/>
  <c r="E243" i="16"/>
  <c r="I242" i="16"/>
  <c r="E242" i="16"/>
  <c r="H242" i="16" s="1"/>
  <c r="E241" i="16"/>
  <c r="E240" i="16"/>
  <c r="I240" i="16" s="1"/>
  <c r="E236" i="16"/>
  <c r="E235" i="16"/>
  <c r="I235" i="16" s="1"/>
  <c r="E234" i="16"/>
  <c r="I234" i="16" s="1"/>
  <c r="E233" i="16"/>
  <c r="E232" i="16"/>
  <c r="E226" i="16"/>
  <c r="E225" i="16"/>
  <c r="E224" i="16"/>
  <c r="I224" i="16" s="1"/>
  <c r="E222" i="16"/>
  <c r="E221" i="16"/>
  <c r="H221" i="16" s="1"/>
  <c r="E218" i="16"/>
  <c r="I218" i="16" s="1"/>
  <c r="E217" i="16"/>
  <c r="E216" i="16"/>
  <c r="E215" i="16"/>
  <c r="H215" i="16" s="1"/>
  <c r="E214" i="16"/>
  <c r="F205" i="16"/>
  <c r="E203" i="16"/>
  <c r="I203" i="16" s="1"/>
  <c r="E202" i="16"/>
  <c r="E201" i="16"/>
  <c r="E200" i="16"/>
  <c r="E197" i="16"/>
  <c r="I197" i="16" s="1"/>
  <c r="E196" i="16"/>
  <c r="E195" i="16"/>
  <c r="H195" i="16" s="1"/>
  <c r="E194" i="16"/>
  <c r="E193" i="16"/>
  <c r="I193" i="16" s="1"/>
  <c r="E187" i="16"/>
  <c r="E186" i="16"/>
  <c r="E185" i="16"/>
  <c r="H185" i="16" s="1"/>
  <c r="E184" i="16"/>
  <c r="E181" i="16"/>
  <c r="E180" i="16"/>
  <c r="E179" i="16"/>
  <c r="E178" i="16"/>
  <c r="I178" i="16" s="1"/>
  <c r="E174" i="16"/>
  <c r="E173" i="16"/>
  <c r="E172" i="16"/>
  <c r="H172" i="16" s="1"/>
  <c r="E171" i="16"/>
  <c r="E168" i="16"/>
  <c r="E167" i="16"/>
  <c r="I167" i="16" s="1"/>
  <c r="E166" i="16"/>
  <c r="E165" i="16"/>
  <c r="I165" i="16" s="1"/>
  <c r="E164" i="16"/>
  <c r="E161" i="16"/>
  <c r="E160" i="16"/>
  <c r="E159" i="16"/>
  <c r="E157" i="16"/>
  <c r="E156" i="16"/>
  <c r="E150" i="16"/>
  <c r="I150" i="16" s="1"/>
  <c r="E149" i="16"/>
  <c r="I149" i="16" s="1"/>
  <c r="E148" i="16"/>
  <c r="E147" i="16"/>
  <c r="H147" i="16" s="1"/>
  <c r="E144" i="16"/>
  <c r="E143" i="16"/>
  <c r="I143" i="16" s="1"/>
  <c r="E142" i="16"/>
  <c r="E141" i="16"/>
  <c r="E140" i="16"/>
  <c r="H140" i="16" s="1"/>
  <c r="E139" i="16"/>
  <c r="I139" i="16" s="1"/>
  <c r="E136" i="16"/>
  <c r="E135" i="16"/>
  <c r="H135" i="16" s="1"/>
  <c r="E134" i="16"/>
  <c r="H134" i="16" s="1"/>
  <c r="E133" i="16"/>
  <c r="E132" i="16"/>
  <c r="E131" i="16"/>
  <c r="E128" i="16"/>
  <c r="H128" i="16" s="1"/>
  <c r="E127" i="16"/>
  <c r="I127" i="16" s="1"/>
  <c r="E126" i="16"/>
  <c r="E125" i="16"/>
  <c r="E124" i="16"/>
  <c r="F115" i="16"/>
  <c r="E113" i="16"/>
  <c r="E112" i="16"/>
  <c r="E111" i="16"/>
  <c r="H111" i="16" s="1"/>
  <c r="E110" i="16"/>
  <c r="I110" i="16" s="1"/>
  <c r="E109" i="16"/>
  <c r="E106" i="16"/>
  <c r="E105" i="16"/>
  <c r="H105" i="16" s="1"/>
  <c r="E104" i="16"/>
  <c r="E103" i="16"/>
  <c r="E100" i="16"/>
  <c r="I100" i="16" s="1"/>
  <c r="E99" i="16"/>
  <c r="E98" i="16"/>
  <c r="I98" i="16" s="1"/>
  <c r="E97" i="16"/>
  <c r="E96" i="16"/>
  <c r="E93" i="16"/>
  <c r="E92" i="16"/>
  <c r="I92" i="16" s="1"/>
  <c r="E91" i="16"/>
  <c r="E89" i="16"/>
  <c r="I89" i="16" s="1"/>
  <c r="E88" i="16"/>
  <c r="I88" i="16" s="1"/>
  <c r="E80" i="16"/>
  <c r="I80" i="16" s="1"/>
  <c r="E79" i="16"/>
  <c r="E78" i="16"/>
  <c r="E77" i="16"/>
  <c r="E75" i="16"/>
  <c r="I75" i="16" s="1"/>
  <c r="E73" i="16"/>
  <c r="E70" i="16"/>
  <c r="H70" i="16" s="1"/>
  <c r="E69" i="16"/>
  <c r="E68" i="16"/>
  <c r="I68" i="16" s="1"/>
  <c r="E67" i="16"/>
  <c r="H67" i="16" s="1"/>
  <c r="E65" i="16"/>
  <c r="I65" i="16" s="1"/>
  <c r="E62" i="16"/>
  <c r="I62" i="16" s="1"/>
  <c r="E61" i="16"/>
  <c r="I61" i="16" s="1"/>
  <c r="E56" i="16"/>
  <c r="H56" i="16" s="1"/>
  <c r="E55" i="16"/>
  <c r="E54" i="16"/>
  <c r="H54" i="16" s="1"/>
  <c r="E51" i="16"/>
  <c r="I51" i="16" s="1"/>
  <c r="E50" i="16"/>
  <c r="H50" i="16" s="1"/>
  <c r="E49" i="16"/>
  <c r="H49" i="16" s="1"/>
  <c r="E46" i="16"/>
  <c r="I46" i="16" s="1"/>
  <c r="E45" i="16"/>
  <c r="I45" i="16" s="1"/>
  <c r="E42" i="16"/>
  <c r="H42" i="16" s="1"/>
  <c r="E41" i="16"/>
  <c r="E40" i="16"/>
  <c r="H40" i="16" s="1"/>
  <c r="E39" i="16"/>
  <c r="E38" i="16"/>
  <c r="I38" i="16" s="1"/>
  <c r="E37" i="16"/>
  <c r="I37" i="16" s="1"/>
  <c r="E34" i="16"/>
  <c r="H34" i="16" s="1"/>
  <c r="E33" i="16"/>
  <c r="E32" i="16"/>
  <c r="I32" i="16" s="1"/>
  <c r="E31" i="16"/>
  <c r="I31" i="16" s="1"/>
  <c r="E30" i="16"/>
  <c r="H30" i="16" s="1"/>
  <c r="E27" i="16"/>
  <c r="E26" i="16"/>
  <c r="I26" i="16" s="1"/>
  <c r="E25" i="16"/>
  <c r="I25" i="16" s="1"/>
  <c r="E24" i="16"/>
  <c r="H24" i="16" s="1"/>
  <c r="E23" i="16"/>
  <c r="E20" i="16"/>
  <c r="I20" i="16" s="1"/>
  <c r="E19" i="16"/>
  <c r="E18" i="16"/>
  <c r="H18" i="16" s="1"/>
  <c r="E17" i="16"/>
  <c r="E16" i="16"/>
  <c r="I16" i="16" s="1"/>
  <c r="E13" i="16"/>
  <c r="E12" i="16"/>
  <c r="E11" i="16"/>
  <c r="F415" i="15"/>
  <c r="E414" i="15"/>
  <c r="I414" i="15" s="1"/>
  <c r="E413" i="15"/>
  <c r="E412" i="15"/>
  <c r="I412" i="15" s="1"/>
  <c r="E411" i="15"/>
  <c r="I411" i="15" s="1"/>
  <c r="E410" i="15"/>
  <c r="I410" i="15" s="1"/>
  <c r="E407" i="15"/>
  <c r="E406" i="15"/>
  <c r="I406" i="15" s="1"/>
  <c r="E405" i="15"/>
  <c r="I405" i="15" s="1"/>
  <c r="E404" i="15"/>
  <c r="E401" i="15"/>
  <c r="E400" i="15"/>
  <c r="H400" i="15" s="1"/>
  <c r="E399" i="15"/>
  <c r="I399" i="15" s="1"/>
  <c r="E398" i="15"/>
  <c r="E397" i="15"/>
  <c r="E394" i="15"/>
  <c r="I394" i="15" s="1"/>
  <c r="E393" i="15"/>
  <c r="H393" i="15" s="1"/>
  <c r="E392" i="15"/>
  <c r="I392" i="15" s="1"/>
  <c r="E391" i="15"/>
  <c r="E388" i="15"/>
  <c r="E387" i="15"/>
  <c r="I387" i="15" s="1"/>
  <c r="E386" i="15"/>
  <c r="I386" i="15" s="1"/>
  <c r="E385" i="15"/>
  <c r="E384" i="15"/>
  <c r="H384" i="15" s="1"/>
  <c r="E381" i="15"/>
  <c r="I381" i="15" s="1"/>
  <c r="E380" i="15"/>
  <c r="E379" i="15"/>
  <c r="E376" i="15"/>
  <c r="H376" i="15" s="1"/>
  <c r="E375" i="15"/>
  <c r="E374" i="15"/>
  <c r="E371" i="15"/>
  <c r="E370" i="15"/>
  <c r="E369" i="15"/>
  <c r="H369" i="15" s="1"/>
  <c r="E368" i="15"/>
  <c r="E365" i="15"/>
  <c r="E364" i="15"/>
  <c r="E363" i="15"/>
  <c r="H363" i="15" s="1"/>
  <c r="E362" i="15"/>
  <c r="I362" i="15" s="1"/>
  <c r="E359" i="15"/>
  <c r="E358" i="15"/>
  <c r="E357" i="15"/>
  <c r="I357" i="15" s="1"/>
  <c r="E356" i="15"/>
  <c r="I356" i="15" s="1"/>
  <c r="E353" i="15"/>
  <c r="E352" i="15"/>
  <c r="E351" i="15"/>
  <c r="E350" i="15"/>
  <c r="I350" i="15" s="1"/>
  <c r="F346" i="15"/>
  <c r="E345" i="15"/>
  <c r="I345" i="15" s="1"/>
  <c r="E344" i="15"/>
  <c r="E343" i="15"/>
  <c r="H343" i="15" s="1"/>
  <c r="E342" i="15"/>
  <c r="E341" i="15"/>
  <c r="I341" i="15" s="1"/>
  <c r="E338" i="15"/>
  <c r="E337" i="15"/>
  <c r="E336" i="15"/>
  <c r="H336" i="15" s="1"/>
  <c r="E335" i="15"/>
  <c r="I335" i="15" s="1"/>
  <c r="E334" i="15"/>
  <c r="E331" i="15"/>
  <c r="E330" i="15"/>
  <c r="H330" i="15" s="1"/>
  <c r="E329" i="15"/>
  <c r="I329" i="15" s="1"/>
  <c r="E328" i="15"/>
  <c r="E327" i="15"/>
  <c r="H327" i="15" s="1"/>
  <c r="E324" i="15"/>
  <c r="I324" i="15" s="1"/>
  <c r="E323" i="15"/>
  <c r="I323" i="15" s="1"/>
  <c r="E322" i="15"/>
  <c r="E321" i="15"/>
  <c r="H321" i="15" s="1"/>
  <c r="E320" i="15"/>
  <c r="I320" i="15" s="1"/>
  <c r="E319" i="15"/>
  <c r="I319" i="15" s="1"/>
  <c r="E316" i="15"/>
  <c r="E315" i="15"/>
  <c r="H315" i="15" s="1"/>
  <c r="E314" i="15"/>
  <c r="H314" i="15" s="1"/>
  <c r="E313" i="15"/>
  <c r="I313" i="15" s="1"/>
  <c r="E312" i="15"/>
  <c r="E309" i="15"/>
  <c r="E308" i="15"/>
  <c r="E307" i="15"/>
  <c r="I307" i="15" s="1"/>
  <c r="E306" i="15"/>
  <c r="E305" i="15"/>
  <c r="E302" i="15"/>
  <c r="E301" i="15"/>
  <c r="I301" i="15" s="1"/>
  <c r="E300" i="15"/>
  <c r="E299" i="15"/>
  <c r="E296" i="15"/>
  <c r="I296" i="15" s="1"/>
  <c r="E295" i="15"/>
  <c r="I295" i="15" s="1"/>
  <c r="E294" i="15"/>
  <c r="E293" i="15"/>
  <c r="H293" i="15" s="1"/>
  <c r="E290" i="15"/>
  <c r="E289" i="15"/>
  <c r="I289" i="15" s="1"/>
  <c r="E288" i="15"/>
  <c r="E287" i="15"/>
  <c r="E286" i="15"/>
  <c r="I286" i="15" s="1"/>
  <c r="E283" i="15"/>
  <c r="I283" i="15" s="1"/>
  <c r="E282" i="15"/>
  <c r="E281" i="15"/>
  <c r="H281" i="15" s="1"/>
  <c r="E280" i="15"/>
  <c r="E279" i="15"/>
  <c r="I279" i="15" s="1"/>
  <c r="E276" i="15"/>
  <c r="E275" i="15"/>
  <c r="E274" i="15"/>
  <c r="I274" i="15" s="1"/>
  <c r="E273" i="15"/>
  <c r="I273" i="15" s="1"/>
  <c r="E270" i="15"/>
  <c r="E269" i="15"/>
  <c r="H269" i="15" s="1"/>
  <c r="E268" i="15"/>
  <c r="H268" i="15" s="1"/>
  <c r="E267" i="15"/>
  <c r="I267" i="15" s="1"/>
  <c r="E266" i="15"/>
  <c r="F262" i="15"/>
  <c r="E261" i="15"/>
  <c r="E260" i="15"/>
  <c r="H260" i="15" s="1"/>
  <c r="E259" i="15"/>
  <c r="I259" i="15" s="1"/>
  <c r="E258" i="15"/>
  <c r="I258" i="15" s="1"/>
  <c r="E257" i="15"/>
  <c r="E254" i="15"/>
  <c r="H254" i="15" s="1"/>
  <c r="E253" i="15"/>
  <c r="H253" i="15" s="1"/>
  <c r="E252" i="15"/>
  <c r="I252" i="15" s="1"/>
  <c r="E251" i="15"/>
  <c r="E248" i="15"/>
  <c r="E247" i="15"/>
  <c r="E246" i="15"/>
  <c r="I246" i="15" s="1"/>
  <c r="E245" i="15"/>
  <c r="E244" i="15"/>
  <c r="E241" i="15"/>
  <c r="E240" i="15"/>
  <c r="I240" i="15" s="1"/>
  <c r="E239" i="15"/>
  <c r="E238" i="15"/>
  <c r="E237" i="15"/>
  <c r="I237" i="15" s="1"/>
  <c r="E236" i="15"/>
  <c r="I236" i="15" s="1"/>
  <c r="E233" i="15"/>
  <c r="E232" i="15"/>
  <c r="H232" i="15" s="1"/>
  <c r="E231" i="15"/>
  <c r="E230" i="15"/>
  <c r="I230" i="15" s="1"/>
  <c r="E227" i="15"/>
  <c r="E226" i="15"/>
  <c r="E225" i="15"/>
  <c r="I225" i="15" s="1"/>
  <c r="E224" i="15"/>
  <c r="I224" i="15" s="1"/>
  <c r="E223" i="15"/>
  <c r="E220" i="15"/>
  <c r="H220" i="15" s="1"/>
  <c r="E219" i="15"/>
  <c r="E218" i="15"/>
  <c r="I218" i="15" s="1"/>
  <c r="E215" i="15"/>
  <c r="E214" i="15"/>
  <c r="E213" i="15"/>
  <c r="I213" i="15" s="1"/>
  <c r="E212" i="15"/>
  <c r="I212" i="15" s="1"/>
  <c r="E211" i="15"/>
  <c r="E208" i="15"/>
  <c r="H208" i="15" s="1"/>
  <c r="E207" i="15"/>
  <c r="H207" i="15" s="1"/>
  <c r="E206" i="15"/>
  <c r="I206" i="15" s="1"/>
  <c r="E205" i="15"/>
  <c r="I205" i="15" s="1"/>
  <c r="E202" i="15"/>
  <c r="H202" i="15" s="1"/>
  <c r="E201" i="15"/>
  <c r="I201" i="15" s="1"/>
  <c r="E200" i="15"/>
  <c r="E199" i="15"/>
  <c r="I199" i="15" s="1"/>
  <c r="E198" i="15"/>
  <c r="H198" i="15" s="1"/>
  <c r="E195" i="15"/>
  <c r="E194" i="15"/>
  <c r="I194" i="15" s="1"/>
  <c r="E193" i="15"/>
  <c r="I193" i="15" s="1"/>
  <c r="E192" i="15"/>
  <c r="H192" i="15" s="1"/>
  <c r="E191" i="15"/>
  <c r="E188" i="15"/>
  <c r="E187" i="15"/>
  <c r="I187" i="15" s="1"/>
  <c r="E186" i="15"/>
  <c r="H186" i="15" s="1"/>
  <c r="E185" i="15"/>
  <c r="H185" i="15" s="1"/>
  <c r="E184" i="15"/>
  <c r="I184" i="15" s="1"/>
  <c r="E181" i="15"/>
  <c r="I181" i="15" s="1"/>
  <c r="E180" i="15"/>
  <c r="H180" i="15" s="1"/>
  <c r="E179" i="15"/>
  <c r="H179" i="15" s="1"/>
  <c r="E178" i="15"/>
  <c r="E177" i="15"/>
  <c r="I177" i="15" s="1"/>
  <c r="F173" i="15"/>
  <c r="E172" i="15"/>
  <c r="E171" i="15"/>
  <c r="E170" i="15"/>
  <c r="H170" i="15" s="1"/>
  <c r="E169" i="15"/>
  <c r="I169" i="15" s="1"/>
  <c r="E166" i="15"/>
  <c r="E165" i="15"/>
  <c r="H165" i="15" s="1"/>
  <c r="E164" i="15"/>
  <c r="E163" i="15"/>
  <c r="I163" i="15" s="1"/>
  <c r="E162" i="15"/>
  <c r="E159" i="15"/>
  <c r="H159" i="15" s="1"/>
  <c r="E158" i="15"/>
  <c r="E157" i="15"/>
  <c r="I157" i="15" s="1"/>
  <c r="E156" i="15"/>
  <c r="I156" i="15" s="1"/>
  <c r="E153" i="15"/>
  <c r="I153" i="15" s="1"/>
  <c r="E152" i="15"/>
  <c r="H152" i="15" s="1"/>
  <c r="E151" i="15"/>
  <c r="H151" i="15" s="1"/>
  <c r="E150" i="15"/>
  <c r="I150" i="15" s="1"/>
  <c r="E147" i="15"/>
  <c r="I147" i="15" s="1"/>
  <c r="E146" i="15"/>
  <c r="I146" i="15" s="1"/>
  <c r="E145" i="15"/>
  <c r="H145" i="15" s="1"/>
  <c r="E144" i="15"/>
  <c r="I144" i="15" s="1"/>
  <c r="E141" i="15"/>
  <c r="I141" i="15" s="1"/>
  <c r="E140" i="15"/>
  <c r="I140" i="15" s="1"/>
  <c r="E139" i="15"/>
  <c r="H139" i="15" s="1"/>
  <c r="E138" i="15"/>
  <c r="E137" i="15"/>
  <c r="I137" i="15" s="1"/>
  <c r="E134" i="15"/>
  <c r="E133" i="15"/>
  <c r="H133" i="15" s="1"/>
  <c r="E132" i="15"/>
  <c r="I132" i="15" s="1"/>
  <c r="E131" i="15"/>
  <c r="I131" i="15" s="1"/>
  <c r="E130" i="15"/>
  <c r="H130" i="15" s="1"/>
  <c r="E127" i="15"/>
  <c r="H127" i="15" s="1"/>
  <c r="E126" i="15"/>
  <c r="I126" i="15" s="1"/>
  <c r="E125" i="15"/>
  <c r="I125" i="15" s="1"/>
  <c r="E124" i="15"/>
  <c r="I124" i="15" s="1"/>
  <c r="E121" i="15"/>
  <c r="H121" i="15" s="1"/>
  <c r="E120" i="15"/>
  <c r="I120" i="15" s="1"/>
  <c r="E119" i="15"/>
  <c r="I119" i="15" s="1"/>
  <c r="E118" i="15"/>
  <c r="I118" i="15" s="1"/>
  <c r="E117" i="15"/>
  <c r="H117" i="15" s="1"/>
  <c r="E116" i="15"/>
  <c r="E113" i="15"/>
  <c r="I113" i="15" s="1"/>
  <c r="E112" i="15"/>
  <c r="E111" i="15"/>
  <c r="H111" i="15" s="1"/>
  <c r="E110" i="15"/>
  <c r="I110" i="15" s="1"/>
  <c r="E109" i="15"/>
  <c r="I109" i="15" s="1"/>
  <c r="E108" i="15"/>
  <c r="H108" i="15" s="1"/>
  <c r="E105" i="15"/>
  <c r="H105" i="15" s="1"/>
  <c r="E104" i="15"/>
  <c r="I104" i="15" s="1"/>
  <c r="E103" i="15"/>
  <c r="I103" i="15" s="1"/>
  <c r="E102" i="15"/>
  <c r="H102" i="15" s="1"/>
  <c r="E101" i="15"/>
  <c r="H101" i="15" s="1"/>
  <c r="F97" i="15"/>
  <c r="E96" i="15"/>
  <c r="E95" i="15"/>
  <c r="I95" i="15" s="1"/>
  <c r="E94" i="15"/>
  <c r="I94" i="15" s="1"/>
  <c r="E93" i="15"/>
  <c r="I93" i="15" s="1"/>
  <c r="E92" i="15"/>
  <c r="E89" i="15"/>
  <c r="I89" i="15" s="1"/>
  <c r="E88" i="15"/>
  <c r="I88" i="15" s="1"/>
  <c r="I87" i="15"/>
  <c r="E87" i="15"/>
  <c r="H87" i="15" s="1"/>
  <c r="E86" i="15"/>
  <c r="E83" i="15"/>
  <c r="I83" i="15" s="1"/>
  <c r="E82" i="15"/>
  <c r="I82" i="15" s="1"/>
  <c r="E81" i="15"/>
  <c r="I81" i="15" s="1"/>
  <c r="E80" i="15"/>
  <c r="E79" i="15"/>
  <c r="E76" i="15"/>
  <c r="I76" i="15" s="1"/>
  <c r="E75" i="15"/>
  <c r="E74" i="15"/>
  <c r="E73" i="15"/>
  <c r="I73" i="15" s="1"/>
  <c r="E72" i="15"/>
  <c r="I72" i="15" s="1"/>
  <c r="E69" i="15"/>
  <c r="I69" i="15" s="1"/>
  <c r="E68" i="15"/>
  <c r="E67" i="15"/>
  <c r="I67" i="15" s="1"/>
  <c r="E66" i="15"/>
  <c r="I66" i="15" s="1"/>
  <c r="E65" i="15"/>
  <c r="H65" i="15" s="1"/>
  <c r="E64" i="15"/>
  <c r="E61" i="15"/>
  <c r="I61" i="15" s="1"/>
  <c r="E60" i="15"/>
  <c r="I60" i="15" s="1"/>
  <c r="E59" i="15"/>
  <c r="I59" i="15" s="1"/>
  <c r="E58" i="15"/>
  <c r="E57" i="15"/>
  <c r="E54" i="15"/>
  <c r="I54" i="15" s="1"/>
  <c r="E53" i="15"/>
  <c r="E52" i="15"/>
  <c r="E51" i="15"/>
  <c r="E50" i="15"/>
  <c r="I50" i="15" s="1"/>
  <c r="E47" i="15"/>
  <c r="E46" i="15"/>
  <c r="E45" i="15"/>
  <c r="I45" i="15" s="1"/>
  <c r="E44" i="15"/>
  <c r="I44" i="15" s="1"/>
  <c r="E43" i="15"/>
  <c r="H43" i="15" s="1"/>
  <c r="E40" i="15"/>
  <c r="E39" i="15"/>
  <c r="I39" i="15" s="1"/>
  <c r="E38" i="15"/>
  <c r="I38" i="15" s="1"/>
  <c r="E37" i="15"/>
  <c r="I37" i="15" s="1"/>
  <c r="E36" i="15"/>
  <c r="E35" i="15"/>
  <c r="I35" i="15" s="1"/>
  <c r="E32" i="15"/>
  <c r="I32" i="15" s="1"/>
  <c r="E31" i="15"/>
  <c r="I31" i="15" s="1"/>
  <c r="E30" i="15"/>
  <c r="E29" i="15"/>
  <c r="E28" i="15"/>
  <c r="I28" i="15" s="1"/>
  <c r="E25" i="15"/>
  <c r="E24" i="15"/>
  <c r="E23" i="15"/>
  <c r="I23" i="15" s="1"/>
  <c r="E22" i="15"/>
  <c r="I22" i="15" s="1"/>
  <c r="E21" i="15"/>
  <c r="E18" i="15"/>
  <c r="E17" i="15"/>
  <c r="I17" i="15" s="1"/>
  <c r="E16" i="15"/>
  <c r="I16" i="15" s="1"/>
  <c r="E15" i="15"/>
  <c r="I15" i="15" s="1"/>
  <c r="E14" i="15"/>
  <c r="E11" i="15"/>
  <c r="I11" i="15" s="1"/>
  <c r="E10" i="15"/>
  <c r="I10" i="15" s="1"/>
  <c r="E9" i="15"/>
  <c r="I9" i="15" s="1"/>
  <c r="F385" i="14"/>
  <c r="E384" i="14"/>
  <c r="J384" i="14" s="1"/>
  <c r="E383" i="14"/>
  <c r="J383" i="14" s="1"/>
  <c r="E382" i="14"/>
  <c r="I382" i="14" s="1"/>
  <c r="E381" i="14"/>
  <c r="J381" i="14" s="1"/>
  <c r="E380" i="14"/>
  <c r="I380" i="14" s="1"/>
  <c r="E377" i="14"/>
  <c r="J377" i="14" s="1"/>
  <c r="E376" i="14"/>
  <c r="I376" i="14" s="1"/>
  <c r="E375" i="14"/>
  <c r="I375" i="14" s="1"/>
  <c r="E374" i="14"/>
  <c r="J374" i="14" s="1"/>
  <c r="E370" i="14"/>
  <c r="J370" i="14" s="1"/>
  <c r="E369" i="14"/>
  <c r="I369" i="14" s="1"/>
  <c r="E368" i="14"/>
  <c r="I368" i="14" s="1"/>
  <c r="E367" i="14"/>
  <c r="E366" i="14"/>
  <c r="J366" i="14" s="1"/>
  <c r="E363" i="14"/>
  <c r="I363" i="14" s="1"/>
  <c r="E362" i="14"/>
  <c r="E361" i="14"/>
  <c r="J361" i="14" s="1"/>
  <c r="E360" i="14"/>
  <c r="J360" i="14" s="1"/>
  <c r="E357" i="14"/>
  <c r="I357" i="14" s="1"/>
  <c r="E356" i="14"/>
  <c r="J356" i="14" s="1"/>
  <c r="E355" i="14"/>
  <c r="E354" i="14"/>
  <c r="J354" i="14" s="1"/>
  <c r="E353" i="14"/>
  <c r="I353" i="14" s="1"/>
  <c r="E350" i="14"/>
  <c r="J350" i="14" s="1"/>
  <c r="E349" i="14"/>
  <c r="J349" i="14" s="1"/>
  <c r="E348" i="14"/>
  <c r="J348" i="14" s="1"/>
  <c r="E345" i="14"/>
  <c r="I345" i="14" s="1"/>
  <c r="E344" i="14"/>
  <c r="I344" i="14" s="1"/>
  <c r="E343" i="14"/>
  <c r="E340" i="14"/>
  <c r="J340" i="14" s="1"/>
  <c r="E339" i="14"/>
  <c r="I339" i="14" s="1"/>
  <c r="E338" i="14"/>
  <c r="E337" i="14"/>
  <c r="J337" i="14" s="1"/>
  <c r="E334" i="14"/>
  <c r="J334" i="14" s="1"/>
  <c r="E333" i="14"/>
  <c r="I333" i="14" s="1"/>
  <c r="E332" i="14"/>
  <c r="J332" i="14" s="1"/>
  <c r="E331" i="14"/>
  <c r="I331" i="14" s="1"/>
  <c r="E327" i="14"/>
  <c r="J327" i="14" s="1"/>
  <c r="E326" i="14"/>
  <c r="I326" i="14" s="1"/>
  <c r="E325" i="14"/>
  <c r="E324" i="14"/>
  <c r="J324" i="14" s="1"/>
  <c r="E321" i="14"/>
  <c r="J321" i="14" s="1"/>
  <c r="E320" i="14"/>
  <c r="I320" i="14" s="1"/>
  <c r="E319" i="14"/>
  <c r="E318" i="14"/>
  <c r="F315" i="14"/>
  <c r="E314" i="14"/>
  <c r="E313" i="14"/>
  <c r="J313" i="14" s="1"/>
  <c r="E312" i="14"/>
  <c r="I312" i="14" s="1"/>
  <c r="E311" i="14"/>
  <c r="E310" i="14"/>
  <c r="J310" i="14" s="1"/>
  <c r="E308" i="14"/>
  <c r="J308" i="14" s="1"/>
  <c r="E307" i="14"/>
  <c r="I307" i="14" s="1"/>
  <c r="E306" i="14"/>
  <c r="E305" i="14"/>
  <c r="E304" i="14"/>
  <c r="J304" i="14" s="1"/>
  <c r="E302" i="14"/>
  <c r="I302" i="14" s="1"/>
  <c r="E301" i="14"/>
  <c r="J301" i="14" s="1"/>
  <c r="E300" i="14"/>
  <c r="J300" i="14" s="1"/>
  <c r="E299" i="14"/>
  <c r="J299" i="14" s="1"/>
  <c r="E298" i="14"/>
  <c r="I298" i="14" s="1"/>
  <c r="E295" i="14"/>
  <c r="J295" i="14" s="1"/>
  <c r="E294" i="14"/>
  <c r="I294" i="14" s="1"/>
  <c r="E293" i="14"/>
  <c r="J293" i="14" s="1"/>
  <c r="E292" i="14"/>
  <c r="I292" i="14" s="1"/>
  <c r="E291" i="14"/>
  <c r="E289" i="14"/>
  <c r="J289" i="14" s="1"/>
  <c r="E288" i="14"/>
  <c r="J288" i="14" s="1"/>
  <c r="E287" i="14"/>
  <c r="I287" i="14" s="1"/>
  <c r="E286" i="14"/>
  <c r="I286" i="14" s="1"/>
  <c r="E285" i="14"/>
  <c r="I285" i="14" s="1"/>
  <c r="E283" i="14"/>
  <c r="J283" i="14" s="1"/>
  <c r="E282" i="14"/>
  <c r="I282" i="14" s="1"/>
  <c r="E281" i="14"/>
  <c r="J281" i="14" s="1"/>
  <c r="E280" i="14"/>
  <c r="J280" i="14" s="1"/>
  <c r="E279" i="14"/>
  <c r="J279" i="14" s="1"/>
  <c r="E278" i="14"/>
  <c r="I278" i="14" s="1"/>
  <c r="E276" i="14"/>
  <c r="J276" i="14" s="1"/>
  <c r="E275" i="14"/>
  <c r="I275" i="14" s="1"/>
  <c r="E274" i="14"/>
  <c r="J274" i="14" s="1"/>
  <c r="E273" i="14"/>
  <c r="I273" i="14" s="1"/>
  <c r="E272" i="14"/>
  <c r="I272" i="14" s="1"/>
  <c r="E270" i="14"/>
  <c r="J270" i="14" s="1"/>
  <c r="E269" i="14"/>
  <c r="J269" i="14" s="1"/>
  <c r="E268" i="14"/>
  <c r="I268" i="14" s="1"/>
  <c r="E267" i="14"/>
  <c r="I267" i="14" s="1"/>
  <c r="E265" i="14"/>
  <c r="E264" i="14"/>
  <c r="J264" i="14" s="1"/>
  <c r="E263" i="14"/>
  <c r="I263" i="14" s="1"/>
  <c r="E262" i="14"/>
  <c r="E261" i="14"/>
  <c r="J261" i="14" s="1"/>
  <c r="E259" i="14"/>
  <c r="J259" i="14" s="1"/>
  <c r="E258" i="14"/>
  <c r="I258" i="14" s="1"/>
  <c r="E257" i="14"/>
  <c r="I257" i="14" s="1"/>
  <c r="E256" i="14"/>
  <c r="E255" i="14"/>
  <c r="J255" i="14" s="1"/>
  <c r="E253" i="14"/>
  <c r="I253" i="14" s="1"/>
  <c r="E252" i="14"/>
  <c r="J252" i="14" s="1"/>
  <c r="E251" i="14"/>
  <c r="J251" i="14" s="1"/>
  <c r="E250" i="14"/>
  <c r="J250" i="14" s="1"/>
  <c r="E248" i="14"/>
  <c r="I248" i="14" s="1"/>
  <c r="E247" i="14"/>
  <c r="E246" i="14"/>
  <c r="E245" i="14"/>
  <c r="J245" i="14" s="1"/>
  <c r="E244" i="14"/>
  <c r="I244" i="14" s="1"/>
  <c r="F240" i="14"/>
  <c r="E239" i="14"/>
  <c r="I239" i="14" s="1"/>
  <c r="E238" i="14"/>
  <c r="E237" i="14"/>
  <c r="E236" i="14"/>
  <c r="J236" i="14" s="1"/>
  <c r="E235" i="14"/>
  <c r="E233" i="14"/>
  <c r="J233" i="14" s="1"/>
  <c r="E232" i="14"/>
  <c r="E231" i="14"/>
  <c r="E230" i="14"/>
  <c r="I230" i="14" s="1"/>
  <c r="E228" i="14"/>
  <c r="E227" i="14"/>
  <c r="J227" i="14" s="1"/>
  <c r="E226" i="14"/>
  <c r="E225" i="14"/>
  <c r="E224" i="14"/>
  <c r="J224" i="14" s="1"/>
  <c r="E222" i="14"/>
  <c r="E221" i="14"/>
  <c r="E220" i="14"/>
  <c r="E219" i="14"/>
  <c r="I219" i="14" s="1"/>
  <c r="E218" i="14"/>
  <c r="J218" i="14" s="1"/>
  <c r="E217" i="14"/>
  <c r="J217" i="14" s="1"/>
  <c r="E215" i="14"/>
  <c r="I215" i="14" s="1"/>
  <c r="E214" i="14"/>
  <c r="E213" i="14"/>
  <c r="I213" i="14" s="1"/>
  <c r="E212" i="14"/>
  <c r="J212" i="14" s="1"/>
  <c r="E210" i="14"/>
  <c r="I210" i="14" s="1"/>
  <c r="E209" i="14"/>
  <c r="I209" i="14" s="1"/>
  <c r="E208" i="14"/>
  <c r="E207" i="14"/>
  <c r="J207" i="14" s="1"/>
  <c r="E206" i="14"/>
  <c r="E204" i="14"/>
  <c r="I204" i="14" s="1"/>
  <c r="E203" i="14"/>
  <c r="E202" i="14"/>
  <c r="E200" i="14"/>
  <c r="I200" i="14" s="1"/>
  <c r="E199" i="14"/>
  <c r="J199" i="14" s="1"/>
  <c r="E198" i="14"/>
  <c r="J198" i="14" s="1"/>
  <c r="E197" i="14"/>
  <c r="J197" i="14" s="1"/>
  <c r="E196" i="14"/>
  <c r="I196" i="14" s="1"/>
  <c r="E195" i="14"/>
  <c r="J195" i="14" s="1"/>
  <c r="E193" i="14"/>
  <c r="E192" i="14"/>
  <c r="J192" i="14" s="1"/>
  <c r="E191" i="14"/>
  <c r="I191" i="14" s="1"/>
  <c r="E190" i="14"/>
  <c r="E188" i="14"/>
  <c r="J188" i="14" s="1"/>
  <c r="E187" i="14"/>
  <c r="E186" i="14"/>
  <c r="E185" i="14"/>
  <c r="J185" i="14" s="1"/>
  <c r="E184" i="14"/>
  <c r="E182" i="14"/>
  <c r="E181" i="14"/>
  <c r="E180" i="14"/>
  <c r="I180" i="14" s="1"/>
  <c r="E179" i="14"/>
  <c r="J179" i="14" s="1"/>
  <c r="E178" i="14"/>
  <c r="J178" i="14" s="1"/>
  <c r="E176" i="14"/>
  <c r="I176" i="14" s="1"/>
  <c r="E175" i="14"/>
  <c r="E174" i="14"/>
  <c r="I174" i="14" s="1"/>
  <c r="E173" i="14"/>
  <c r="J173" i="14" s="1"/>
  <c r="E172" i="14"/>
  <c r="I172" i="14" s="1"/>
  <c r="E170" i="14"/>
  <c r="J170" i="14" s="1"/>
  <c r="E169" i="14"/>
  <c r="E168" i="14"/>
  <c r="J168" i="14" s="1"/>
  <c r="E167" i="14"/>
  <c r="E166" i="14"/>
  <c r="F161" i="14"/>
  <c r="E160" i="14"/>
  <c r="I160" i="14" s="1"/>
  <c r="E159" i="14"/>
  <c r="J159" i="14" s="1"/>
  <c r="E158" i="14"/>
  <c r="E157" i="14"/>
  <c r="I157" i="14" s="1"/>
  <c r="E154" i="14"/>
  <c r="J154" i="14" s="1"/>
  <c r="E153" i="14"/>
  <c r="J153" i="14" s="1"/>
  <c r="E152" i="14"/>
  <c r="I152" i="14" s="1"/>
  <c r="E151" i="14"/>
  <c r="I151" i="14" s="1"/>
  <c r="E150" i="14"/>
  <c r="J150" i="14" s="1"/>
  <c r="E147" i="14"/>
  <c r="J147" i="14" s="1"/>
  <c r="E146" i="14"/>
  <c r="I146" i="14" s="1"/>
  <c r="E145" i="14"/>
  <c r="I145" i="14" s="1"/>
  <c r="E144" i="14"/>
  <c r="J144" i="14" s="1"/>
  <c r="E141" i="14"/>
  <c r="J141" i="14" s="1"/>
  <c r="E140" i="14"/>
  <c r="I140" i="14" s="1"/>
  <c r="E139" i="14"/>
  <c r="E138" i="14"/>
  <c r="J138" i="14" s="1"/>
  <c r="E135" i="14"/>
  <c r="J135" i="14" s="1"/>
  <c r="E134" i="14"/>
  <c r="I134" i="14" s="1"/>
  <c r="E133" i="14"/>
  <c r="J133" i="14" s="1"/>
  <c r="E132" i="14"/>
  <c r="J132" i="14" s="1"/>
  <c r="E129" i="14"/>
  <c r="J129" i="14" s="1"/>
  <c r="E128" i="14"/>
  <c r="I128" i="14" s="1"/>
  <c r="E127" i="14"/>
  <c r="E126" i="14"/>
  <c r="J126" i="14" s="1"/>
  <c r="E125" i="14"/>
  <c r="J125" i="14" s="1"/>
  <c r="E122" i="14"/>
  <c r="I122" i="14" s="1"/>
  <c r="E121" i="14"/>
  <c r="I121" i="14" s="1"/>
  <c r="E120" i="14"/>
  <c r="J120" i="14" s="1"/>
  <c r="E119" i="14"/>
  <c r="J119" i="14" s="1"/>
  <c r="E118" i="14"/>
  <c r="I118" i="14" s="1"/>
  <c r="E115" i="14"/>
  <c r="J115" i="14" s="1"/>
  <c r="E114" i="14"/>
  <c r="J114" i="14" s="1"/>
  <c r="E113" i="14"/>
  <c r="J113" i="14" s="1"/>
  <c r="E112" i="14"/>
  <c r="I112" i="14" s="1"/>
  <c r="E109" i="14"/>
  <c r="I109" i="14" s="1"/>
  <c r="E108" i="14"/>
  <c r="J108" i="14" s="1"/>
  <c r="E107" i="14"/>
  <c r="J107" i="14" s="1"/>
  <c r="E106" i="14"/>
  <c r="I106" i="14" s="1"/>
  <c r="E105" i="14"/>
  <c r="J105" i="14" s="1"/>
  <c r="E104" i="14"/>
  <c r="J104" i="14" s="1"/>
  <c r="E101" i="14"/>
  <c r="E100" i="14"/>
  <c r="I100" i="14" s="1"/>
  <c r="E99" i="14"/>
  <c r="E98" i="14"/>
  <c r="J98" i="14" s="1"/>
  <c r="E97" i="14"/>
  <c r="J97" i="14" s="1"/>
  <c r="E96" i="14"/>
  <c r="I96" i="14" s="1"/>
  <c r="E93" i="14"/>
  <c r="I93" i="14" s="1"/>
  <c r="E92" i="14"/>
  <c r="J92" i="14" s="1"/>
  <c r="E91" i="14"/>
  <c r="J91" i="14" s="1"/>
  <c r="E90" i="14"/>
  <c r="I90" i="14" s="1"/>
  <c r="E89" i="14"/>
  <c r="F86" i="14"/>
  <c r="E85" i="14"/>
  <c r="E84" i="14"/>
  <c r="J84" i="14" s="1"/>
  <c r="E83" i="14"/>
  <c r="J83" i="14" s="1"/>
  <c r="E82" i="14"/>
  <c r="I82" i="14" s="1"/>
  <c r="E81" i="14"/>
  <c r="J81" i="14" s="1"/>
  <c r="E79" i="14"/>
  <c r="J79" i="14" s="1"/>
  <c r="E78" i="14"/>
  <c r="J78" i="14" s="1"/>
  <c r="E77" i="14"/>
  <c r="I77" i="14" s="1"/>
  <c r="E76" i="14"/>
  <c r="J76" i="14" s="1"/>
  <c r="E74" i="14"/>
  <c r="J74" i="14" s="1"/>
  <c r="E73" i="14"/>
  <c r="J73" i="14" s="1"/>
  <c r="E72" i="14"/>
  <c r="I72" i="14" s="1"/>
  <c r="E71" i="14"/>
  <c r="I71" i="14" s="1"/>
  <c r="E70" i="14"/>
  <c r="J70" i="14" s="1"/>
  <c r="E68" i="14"/>
  <c r="J68" i="14" s="1"/>
  <c r="E67" i="14"/>
  <c r="I67" i="14" s="1"/>
  <c r="E66" i="14"/>
  <c r="J66" i="14" s="1"/>
  <c r="E65" i="14"/>
  <c r="J65" i="14" s="1"/>
  <c r="E64" i="14"/>
  <c r="J64" i="14" s="1"/>
  <c r="E62" i="14"/>
  <c r="I62" i="14" s="1"/>
  <c r="E61" i="14"/>
  <c r="J61" i="14" s="1"/>
  <c r="E60" i="14"/>
  <c r="J60" i="14" s="1"/>
  <c r="E59" i="14"/>
  <c r="J59" i="14" s="1"/>
  <c r="E58" i="14"/>
  <c r="I58" i="14" s="1"/>
  <c r="E57" i="14"/>
  <c r="J57" i="14" s="1"/>
  <c r="E55" i="14"/>
  <c r="J55" i="14" s="1"/>
  <c r="E54" i="14"/>
  <c r="J54" i="14" s="1"/>
  <c r="E53" i="14"/>
  <c r="I53" i="14" s="1"/>
  <c r="E52" i="14"/>
  <c r="J52" i="14" s="1"/>
  <c r="E51" i="14"/>
  <c r="J51" i="14" s="1"/>
  <c r="E49" i="14"/>
  <c r="J49" i="14" s="1"/>
  <c r="E48" i="14"/>
  <c r="I48" i="14" s="1"/>
  <c r="E47" i="14"/>
  <c r="I47" i="14" s="1"/>
  <c r="E46" i="14"/>
  <c r="J46" i="14" s="1"/>
  <c r="E45" i="14"/>
  <c r="J45" i="14" s="1"/>
  <c r="E43" i="14"/>
  <c r="I43" i="14" s="1"/>
  <c r="E42" i="14"/>
  <c r="I42" i="14" s="1"/>
  <c r="E41" i="14"/>
  <c r="J41" i="14" s="1"/>
  <c r="E40" i="14"/>
  <c r="J40" i="14" s="1"/>
  <c r="E39" i="14"/>
  <c r="I39" i="14" s="1"/>
  <c r="E36" i="14"/>
  <c r="I36" i="14" s="1"/>
  <c r="E35" i="14"/>
  <c r="J35" i="14" s="1"/>
  <c r="E34" i="14"/>
  <c r="J34" i="14" s="1"/>
  <c r="E33" i="14"/>
  <c r="I33" i="14" s="1"/>
  <c r="E32" i="14"/>
  <c r="J32" i="14" s="1"/>
  <c r="E31" i="14"/>
  <c r="J31" i="14" s="1"/>
  <c r="E29" i="14"/>
  <c r="J29" i="14" s="1"/>
  <c r="E28" i="14"/>
  <c r="I28" i="14" s="1"/>
  <c r="E27" i="14"/>
  <c r="J27" i="14" s="1"/>
  <c r="E26" i="14"/>
  <c r="J26" i="14" s="1"/>
  <c r="E25" i="14"/>
  <c r="J25" i="14" s="1"/>
  <c r="E23" i="14"/>
  <c r="I23" i="14" s="1"/>
  <c r="E22" i="14"/>
  <c r="J22" i="14" s="1"/>
  <c r="E21" i="14"/>
  <c r="J21" i="14" s="1"/>
  <c r="E20" i="14"/>
  <c r="J20" i="14" s="1"/>
  <c r="E19" i="14"/>
  <c r="I19" i="14" s="1"/>
  <c r="E16" i="14"/>
  <c r="J16" i="14" s="1"/>
  <c r="E15" i="14"/>
  <c r="J15" i="14" s="1"/>
  <c r="E14" i="14"/>
  <c r="J14" i="14" s="1"/>
  <c r="E13" i="14"/>
  <c r="I13" i="14" s="1"/>
  <c r="E12" i="14"/>
  <c r="J12" i="14" s="1"/>
  <c r="E10" i="14"/>
  <c r="J10" i="14" s="1"/>
  <c r="E9" i="14"/>
  <c r="J9" i="14" s="1"/>
  <c r="E8" i="14"/>
  <c r="I8" i="14" s="1"/>
  <c r="J42" i="14" l="1"/>
  <c r="H146" i="15"/>
  <c r="H150" i="15"/>
  <c r="I232" i="15"/>
  <c r="H237" i="15"/>
  <c r="I16" i="14"/>
  <c r="J145" i="14"/>
  <c r="H15" i="15"/>
  <c r="H17" i="15"/>
  <c r="H406" i="15"/>
  <c r="H100" i="16"/>
  <c r="I105" i="16"/>
  <c r="I195" i="14"/>
  <c r="I102" i="15"/>
  <c r="I363" i="15"/>
  <c r="I147" i="16"/>
  <c r="H150" i="16"/>
  <c r="H292" i="16"/>
  <c r="H294" i="16"/>
  <c r="J397" i="18"/>
  <c r="H124" i="15"/>
  <c r="H126" i="15"/>
  <c r="I130" i="15"/>
  <c r="H163" i="15"/>
  <c r="I170" i="15"/>
  <c r="I207" i="15"/>
  <c r="I384" i="15"/>
  <c r="H387" i="15"/>
  <c r="H412" i="15"/>
  <c r="H31" i="16"/>
  <c r="I134" i="16"/>
  <c r="I185" i="16"/>
  <c r="I270" i="16"/>
  <c r="H273" i="16"/>
  <c r="H469" i="16"/>
  <c r="I52" i="14"/>
  <c r="J209" i="14"/>
  <c r="J213" i="14"/>
  <c r="H132" i="15"/>
  <c r="I165" i="15"/>
  <c r="I185" i="15"/>
  <c r="H350" i="15"/>
  <c r="I172" i="16"/>
  <c r="I215" i="16"/>
  <c r="H218" i="16"/>
  <c r="H364" i="16"/>
  <c r="I385" i="16"/>
  <c r="I395" i="16"/>
  <c r="J36" i="14"/>
  <c r="I61" i="14"/>
  <c r="J109" i="14"/>
  <c r="I20" i="14"/>
  <c r="I147" i="14"/>
  <c r="I170" i="14"/>
  <c r="I65" i="15"/>
  <c r="H104" i="15"/>
  <c r="I330" i="15"/>
  <c r="I70" i="16"/>
  <c r="H264" i="16"/>
  <c r="F400" i="18"/>
  <c r="J396" i="18"/>
  <c r="D400" i="18"/>
  <c r="J398" i="18"/>
  <c r="I400" i="18"/>
  <c r="J399" i="18"/>
  <c r="E400" i="18"/>
  <c r="H400" i="18"/>
  <c r="I27" i="14"/>
  <c r="J71" i="14"/>
  <c r="J93" i="14"/>
  <c r="I133" i="14"/>
  <c r="I159" i="14"/>
  <c r="I188" i="14"/>
  <c r="J204" i="14"/>
  <c r="I281" i="14"/>
  <c r="H31" i="15"/>
  <c r="H118" i="15"/>
  <c r="I152" i="15"/>
  <c r="I220" i="15"/>
  <c r="H225" i="15"/>
  <c r="I254" i="15"/>
  <c r="H259" i="15"/>
  <c r="H366" i="16"/>
  <c r="I422" i="16"/>
  <c r="I427" i="16"/>
  <c r="I105" i="14"/>
  <c r="J151" i="14"/>
  <c r="J239" i="14"/>
  <c r="I281" i="15"/>
  <c r="H286" i="15"/>
  <c r="I315" i="15"/>
  <c r="H320" i="15"/>
  <c r="H356" i="15"/>
  <c r="I393" i="15"/>
  <c r="I400" i="15"/>
  <c r="H405" i="15"/>
  <c r="H411" i="15"/>
  <c r="I140" i="16"/>
  <c r="I249" i="16"/>
  <c r="I306" i="16"/>
  <c r="I40" i="14"/>
  <c r="I295" i="14"/>
  <c r="J344" i="14"/>
  <c r="H11" i="15"/>
  <c r="I43" i="15"/>
  <c r="H65" i="16"/>
  <c r="H92" i="16"/>
  <c r="I111" i="16"/>
  <c r="I221" i="16"/>
  <c r="I276" i="16"/>
  <c r="I299" i="16"/>
  <c r="I304" i="16"/>
  <c r="I321" i="16"/>
  <c r="I348" i="16"/>
  <c r="I387" i="16"/>
  <c r="H393" i="16"/>
  <c r="H415" i="16"/>
  <c r="J121" i="14"/>
  <c r="I168" i="14"/>
  <c r="J174" i="14"/>
  <c r="I207" i="14"/>
  <c r="J257" i="14"/>
  <c r="H39" i="15"/>
  <c r="H59" i="15"/>
  <c r="I108" i="15"/>
  <c r="H140" i="15"/>
  <c r="H156" i="15"/>
  <c r="I268" i="15"/>
  <c r="I293" i="15"/>
  <c r="H296" i="15"/>
  <c r="H357" i="15"/>
  <c r="I376" i="15"/>
  <c r="H394" i="15"/>
  <c r="H399" i="15"/>
  <c r="I18" i="16"/>
  <c r="J101" i="14"/>
  <c r="I101" i="14"/>
  <c r="I139" i="14"/>
  <c r="J139" i="14"/>
  <c r="J193" i="14"/>
  <c r="I193" i="14"/>
  <c r="I225" i="14"/>
  <c r="J225" i="14"/>
  <c r="I247" i="14"/>
  <c r="J247" i="14"/>
  <c r="I311" i="14"/>
  <c r="J311" i="14"/>
  <c r="H124" i="16"/>
  <c r="I124" i="16"/>
  <c r="H141" i="16"/>
  <c r="I141" i="16"/>
  <c r="I159" i="16"/>
  <c r="H159" i="16"/>
  <c r="H194" i="16"/>
  <c r="I194" i="16"/>
  <c r="I12" i="14"/>
  <c r="I57" i="14"/>
  <c r="I81" i="14"/>
  <c r="I115" i="14"/>
  <c r="J221" i="14"/>
  <c r="I221" i="14"/>
  <c r="I233" i="14"/>
  <c r="H23" i="15"/>
  <c r="I138" i="15"/>
  <c r="H138" i="15"/>
  <c r="I159" i="15"/>
  <c r="H219" i="15"/>
  <c r="I219" i="15"/>
  <c r="H247" i="15"/>
  <c r="I247" i="15"/>
  <c r="I17" i="16"/>
  <c r="H17" i="16"/>
  <c r="H89" i="16"/>
  <c r="H186" i="16"/>
  <c r="I186" i="16"/>
  <c r="H262" i="16"/>
  <c r="H332" i="16"/>
  <c r="I22" i="14"/>
  <c r="I32" i="14"/>
  <c r="J47" i="14"/>
  <c r="I66" i="14"/>
  <c r="I76" i="14"/>
  <c r="I78" i="14"/>
  <c r="I85" i="14"/>
  <c r="J85" i="14"/>
  <c r="I99" i="14"/>
  <c r="J99" i="14"/>
  <c r="I127" i="14"/>
  <c r="J127" i="14"/>
  <c r="J182" i="14"/>
  <c r="I182" i="14"/>
  <c r="I203" i="14"/>
  <c r="J203" i="14"/>
  <c r="J267" i="14"/>
  <c r="J275" i="14"/>
  <c r="J286" i="14"/>
  <c r="I291" i="14"/>
  <c r="J291" i="14"/>
  <c r="I319" i="14"/>
  <c r="J319" i="14"/>
  <c r="H21" i="15"/>
  <c r="I21" i="15"/>
  <c r="H83" i="15"/>
  <c r="H214" i="15"/>
  <c r="I214" i="15"/>
  <c r="H244" i="15"/>
  <c r="I244" i="15"/>
  <c r="H280" i="15"/>
  <c r="I280" i="15"/>
  <c r="H308" i="15"/>
  <c r="I308" i="15"/>
  <c r="I336" i="15"/>
  <c r="H370" i="15"/>
  <c r="I370" i="15"/>
  <c r="H12" i="16"/>
  <c r="I12" i="16"/>
  <c r="H37" i="16"/>
  <c r="I41" i="16"/>
  <c r="H41" i="16"/>
  <c r="H69" i="16"/>
  <c r="I69" i="16"/>
  <c r="H156" i="16"/>
  <c r="I156" i="16"/>
  <c r="I195" i="16"/>
  <c r="H201" i="16"/>
  <c r="I201" i="16"/>
  <c r="H226" i="16"/>
  <c r="I226" i="16"/>
  <c r="H240" i="16"/>
  <c r="H248" i="16"/>
  <c r="H282" i="16"/>
  <c r="I282" i="16"/>
  <c r="H290" i="16"/>
  <c r="I319" i="16"/>
  <c r="I345" i="16"/>
  <c r="I358" i="16"/>
  <c r="H358" i="16"/>
  <c r="H372" i="16"/>
  <c r="H401" i="16"/>
  <c r="I401" i="16"/>
  <c r="H466" i="16"/>
  <c r="I89" i="14"/>
  <c r="J89" i="14"/>
  <c r="I166" i="14"/>
  <c r="J166" i="14"/>
  <c r="H191" i="15"/>
  <c r="I191" i="15"/>
  <c r="I19" i="16"/>
  <c r="H19" i="16"/>
  <c r="H78" i="16"/>
  <c r="I78" i="16"/>
  <c r="H255" i="16"/>
  <c r="I255" i="16"/>
  <c r="H341" i="16"/>
  <c r="I341" i="16"/>
  <c r="H356" i="16"/>
  <c r="I356" i="16"/>
  <c r="H416" i="16"/>
  <c r="I416" i="16"/>
  <c r="I59" i="14"/>
  <c r="J157" i="14"/>
  <c r="I186" i="14"/>
  <c r="J186" i="14"/>
  <c r="I356" i="14"/>
  <c r="H37" i="15"/>
  <c r="I116" i="15"/>
  <c r="H116" i="15"/>
  <c r="H351" i="15"/>
  <c r="I351" i="15"/>
  <c r="I375" i="15"/>
  <c r="H375" i="15"/>
  <c r="H300" i="16"/>
  <c r="I300" i="16"/>
  <c r="H362" i="16"/>
  <c r="H377" i="16"/>
  <c r="I377" i="16"/>
  <c r="H445" i="16"/>
  <c r="I445" i="16"/>
  <c r="I227" i="14"/>
  <c r="I232" i="14"/>
  <c r="J232" i="14"/>
  <c r="I314" i="14"/>
  <c r="J314" i="14"/>
  <c r="I332" i="14"/>
  <c r="I338" i="14"/>
  <c r="J338" i="14"/>
  <c r="H61" i="15"/>
  <c r="H81" i="15"/>
  <c r="H112" i="15"/>
  <c r="I112" i="15"/>
  <c r="H120" i="15"/>
  <c r="H134" i="15"/>
  <c r="I134" i="15"/>
  <c r="H144" i="15"/>
  <c r="H158" i="15"/>
  <c r="I158" i="15"/>
  <c r="H275" i="15"/>
  <c r="I275" i="15"/>
  <c r="H305" i="15"/>
  <c r="I305" i="15"/>
  <c r="H167" i="16"/>
  <c r="H179" i="16"/>
  <c r="I179" i="16"/>
  <c r="H235" i="16"/>
  <c r="H286" i="16"/>
  <c r="I343" i="16"/>
  <c r="H370" i="16"/>
  <c r="I420" i="16"/>
  <c r="I452" i="16"/>
  <c r="I464" i="16"/>
  <c r="H464" i="16"/>
  <c r="I125" i="14"/>
  <c r="J160" i="14"/>
  <c r="J180" i="14"/>
  <c r="J200" i="14"/>
  <c r="J215" i="14"/>
  <c r="J219" i="14"/>
  <c r="J331" i="14"/>
  <c r="J368" i="14"/>
  <c r="J380" i="14"/>
  <c r="H89" i="15"/>
  <c r="H110" i="15"/>
  <c r="I179" i="15"/>
  <c r="I327" i="15"/>
  <c r="I343" i="15"/>
  <c r="H25" i="16"/>
  <c r="I49" i="16"/>
  <c r="I54" i="16"/>
  <c r="H75" i="16"/>
  <c r="H88" i="16"/>
  <c r="I128" i="16"/>
  <c r="I135" i="16"/>
  <c r="H224" i="16"/>
  <c r="H234" i="16"/>
  <c r="H251" i="16"/>
  <c r="H259" i="16"/>
  <c r="H278" i="16"/>
  <c r="H285" i="16"/>
  <c r="I308" i="16"/>
  <c r="I325" i="16"/>
  <c r="I333" i="16"/>
  <c r="H344" i="16"/>
  <c r="H350" i="16"/>
  <c r="I369" i="16"/>
  <c r="I371" i="16"/>
  <c r="I373" i="16"/>
  <c r="H399" i="16"/>
  <c r="H429" i="16"/>
  <c r="I443" i="16"/>
  <c r="I451" i="16"/>
  <c r="F385" i="17"/>
  <c r="F386" i="17"/>
  <c r="I386" i="17"/>
  <c r="I385" i="17"/>
  <c r="E386" i="17"/>
  <c r="E385" i="17"/>
  <c r="H385" i="17"/>
  <c r="H386" i="17"/>
  <c r="I388" i="17"/>
  <c r="D388" i="17"/>
  <c r="H388" i="17"/>
  <c r="F388" i="17"/>
  <c r="E388" i="17"/>
  <c r="D386" i="17"/>
  <c r="J382" i="17"/>
  <c r="D385" i="17"/>
  <c r="I181" i="14"/>
  <c r="J181" i="14"/>
  <c r="J202" i="14"/>
  <c r="I202" i="14"/>
  <c r="I246" i="14"/>
  <c r="J246" i="14"/>
  <c r="J362" i="14"/>
  <c r="I362" i="14"/>
  <c r="H18" i="15"/>
  <c r="I18" i="15"/>
  <c r="H46" i="15"/>
  <c r="I46" i="15"/>
  <c r="I195" i="15"/>
  <c r="H195" i="15"/>
  <c r="I368" i="15"/>
  <c r="H368" i="15"/>
  <c r="I34" i="14"/>
  <c r="I54" i="14"/>
  <c r="I73" i="14"/>
  <c r="I97" i="14"/>
  <c r="I141" i="14"/>
  <c r="I173" i="14"/>
  <c r="I179" i="14"/>
  <c r="J237" i="14"/>
  <c r="I237" i="14"/>
  <c r="I305" i="14"/>
  <c r="J305" i="14"/>
  <c r="I355" i="14"/>
  <c r="J355" i="14"/>
  <c r="H9" i="15"/>
  <c r="I29" i="15"/>
  <c r="H29" i="15"/>
  <c r="I53" i="15"/>
  <c r="H53" i="15"/>
  <c r="H92" i="15"/>
  <c r="I92" i="15"/>
  <c r="H188" i="15"/>
  <c r="I188" i="15"/>
  <c r="I302" i="15"/>
  <c r="H302" i="15"/>
  <c r="H352" i="15"/>
  <c r="I352" i="15"/>
  <c r="E115" i="16"/>
  <c r="I115" i="16" s="1"/>
  <c r="H11" i="16"/>
  <c r="I55" i="16"/>
  <c r="H55" i="16"/>
  <c r="I77" i="16"/>
  <c r="H77" i="16"/>
  <c r="I200" i="16"/>
  <c r="H200" i="16"/>
  <c r="I444" i="16"/>
  <c r="H444" i="16"/>
  <c r="H447" i="16"/>
  <c r="I447" i="16"/>
  <c r="I9" i="14"/>
  <c r="I49" i="14"/>
  <c r="I68" i="14"/>
  <c r="I91" i="14"/>
  <c r="I113" i="14"/>
  <c r="I135" i="14"/>
  <c r="J176" i="14"/>
  <c r="I197" i="14"/>
  <c r="I206" i="14"/>
  <c r="J206" i="14"/>
  <c r="J214" i="14"/>
  <c r="I214" i="14"/>
  <c r="I220" i="14"/>
  <c r="J220" i="14"/>
  <c r="J226" i="14"/>
  <c r="I226" i="14"/>
  <c r="J238" i="14"/>
  <c r="I238" i="14"/>
  <c r="I256" i="14"/>
  <c r="J256" i="14"/>
  <c r="J285" i="14"/>
  <c r="J294" i="14"/>
  <c r="I301" i="14"/>
  <c r="J306" i="14"/>
  <c r="I306" i="14"/>
  <c r="I350" i="14"/>
  <c r="J375" i="14"/>
  <c r="H24" i="15"/>
  <c r="I24" i="15"/>
  <c r="I164" i="15"/>
  <c r="H164" i="15"/>
  <c r="H178" i="15"/>
  <c r="I178" i="15"/>
  <c r="H238" i="15"/>
  <c r="I238" i="15"/>
  <c r="H299" i="15"/>
  <c r="I299" i="15"/>
  <c r="I342" i="15"/>
  <c r="H342" i="15"/>
  <c r="I167" i="14"/>
  <c r="J167" i="14"/>
  <c r="J175" i="14"/>
  <c r="I175" i="14"/>
  <c r="J187" i="14"/>
  <c r="I187" i="14"/>
  <c r="I265" i="14"/>
  <c r="J265" i="14"/>
  <c r="I325" i="14"/>
  <c r="J325" i="14"/>
  <c r="H68" i="15"/>
  <c r="I68" i="15"/>
  <c r="I14" i="14"/>
  <c r="I119" i="14"/>
  <c r="I185" i="14"/>
  <c r="J191" i="14"/>
  <c r="I199" i="14"/>
  <c r="J208" i="14"/>
  <c r="I208" i="14"/>
  <c r="J222" i="14"/>
  <c r="I222" i="14"/>
  <c r="J228" i="14"/>
  <c r="I228" i="14"/>
  <c r="J262" i="14"/>
  <c r="I262" i="14"/>
  <c r="I47" i="15"/>
  <c r="H47" i="15"/>
  <c r="H75" i="15"/>
  <c r="I75" i="15"/>
  <c r="I166" i="15"/>
  <c r="H166" i="15"/>
  <c r="I241" i="15"/>
  <c r="H241" i="15"/>
  <c r="I23" i="16"/>
  <c r="H23" i="16"/>
  <c r="I161" i="16"/>
  <c r="H161" i="16"/>
  <c r="H400" i="16"/>
  <c r="I400" i="16"/>
  <c r="I29" i="14"/>
  <c r="I25" i="14"/>
  <c r="I45" i="14"/>
  <c r="I64" i="14"/>
  <c r="I83" i="14"/>
  <c r="I107" i="14"/>
  <c r="I129" i="14"/>
  <c r="I153" i="14"/>
  <c r="J158" i="14"/>
  <c r="I158" i="14"/>
  <c r="J169" i="14"/>
  <c r="I169" i="14"/>
  <c r="J184" i="14"/>
  <c r="I184" i="14"/>
  <c r="J190" i="14"/>
  <c r="I190" i="14"/>
  <c r="I212" i="14"/>
  <c r="I218" i="14"/>
  <c r="I224" i="14"/>
  <c r="J230" i="14"/>
  <c r="I235" i="14"/>
  <c r="J235" i="14"/>
  <c r="I252" i="14"/>
  <c r="J272" i="14"/>
  <c r="I343" i="14"/>
  <c r="J343" i="14"/>
  <c r="I367" i="14"/>
  <c r="J367" i="14"/>
  <c r="I25" i="15"/>
  <c r="H25" i="15"/>
  <c r="H35" i="15"/>
  <c r="H40" i="15"/>
  <c r="I40" i="15"/>
  <c r="I51" i="15"/>
  <c r="H51" i="15"/>
  <c r="I57" i="15"/>
  <c r="H57" i="15"/>
  <c r="I79" i="15"/>
  <c r="H79" i="15"/>
  <c r="I162" i="15"/>
  <c r="H162" i="15"/>
  <c r="I172" i="15"/>
  <c r="H172" i="15"/>
  <c r="H200" i="15"/>
  <c r="I200" i="15"/>
  <c r="H231" i="15"/>
  <c r="I231" i="15"/>
  <c r="H290" i="15"/>
  <c r="I290" i="15"/>
  <c r="H337" i="15"/>
  <c r="I337" i="15"/>
  <c r="H86" i="15"/>
  <c r="I86" i="15"/>
  <c r="H226" i="15"/>
  <c r="I226" i="15"/>
  <c r="I27" i="16"/>
  <c r="H27" i="16"/>
  <c r="I144" i="16"/>
  <c r="H144" i="16"/>
  <c r="H297" i="16"/>
  <c r="I297" i="16"/>
  <c r="I307" i="16"/>
  <c r="H307" i="16"/>
  <c r="H349" i="16"/>
  <c r="I349" i="16"/>
  <c r="I380" i="16"/>
  <c r="H380" i="16"/>
  <c r="I440" i="16"/>
  <c r="H440" i="16"/>
  <c r="I458" i="16"/>
  <c r="H458" i="16"/>
  <c r="J231" i="14"/>
  <c r="I231" i="14"/>
  <c r="I318" i="14"/>
  <c r="J318" i="14"/>
  <c r="H14" i="15"/>
  <c r="I14" i="15"/>
  <c r="H36" i="15"/>
  <c r="I36" i="15"/>
  <c r="H58" i="15"/>
  <c r="I58" i="15"/>
  <c r="H69" i="15"/>
  <c r="H73" i="15"/>
  <c r="H80" i="15"/>
  <c r="I80" i="15"/>
  <c r="H93" i="15"/>
  <c r="H95" i="15"/>
  <c r="I101" i="15"/>
  <c r="I105" i="15"/>
  <c r="I111" i="15"/>
  <c r="I117" i="15"/>
  <c r="I121" i="15"/>
  <c r="I127" i="15"/>
  <c r="I133" i="15"/>
  <c r="I139" i="15"/>
  <c r="I145" i="15"/>
  <c r="I151" i="15"/>
  <c r="H157" i="15"/>
  <c r="H169" i="15"/>
  <c r="H201" i="15"/>
  <c r="I208" i="15"/>
  <c r="H213" i="15"/>
  <c r="H248" i="15"/>
  <c r="I248" i="15"/>
  <c r="I253" i="15"/>
  <c r="I260" i="15"/>
  <c r="I269" i="15"/>
  <c r="H274" i="15"/>
  <c r="H309" i="15"/>
  <c r="I309" i="15"/>
  <c r="I314" i="15"/>
  <c r="I321" i="15"/>
  <c r="H324" i="15"/>
  <c r="H362" i="15"/>
  <c r="H364" i="15"/>
  <c r="I364" i="15"/>
  <c r="I369" i="15"/>
  <c r="I374" i="15"/>
  <c r="H374" i="15"/>
  <c r="H381" i="15"/>
  <c r="I404" i="15"/>
  <c r="H404" i="15"/>
  <c r="I33" i="16"/>
  <c r="H33" i="16"/>
  <c r="I99" i="16"/>
  <c r="H99" i="16"/>
  <c r="I104" i="16"/>
  <c r="H104" i="16"/>
  <c r="I173" i="16"/>
  <c r="H173" i="16"/>
  <c r="I305" i="16"/>
  <c r="H305" i="16"/>
  <c r="I320" i="16"/>
  <c r="H320" i="16"/>
  <c r="I386" i="16"/>
  <c r="H386" i="16"/>
  <c r="H392" i="16"/>
  <c r="I392" i="16"/>
  <c r="I421" i="16"/>
  <c r="H421" i="16"/>
  <c r="H426" i="16"/>
  <c r="I426" i="16"/>
  <c r="H64" i="15"/>
  <c r="I64" i="15"/>
  <c r="H287" i="15"/>
  <c r="I287" i="15"/>
  <c r="I106" i="16"/>
  <c r="H106" i="16"/>
  <c r="I324" i="16"/>
  <c r="H324" i="16"/>
  <c r="H394" i="16"/>
  <c r="I394" i="16"/>
  <c r="I433" i="16"/>
  <c r="H433" i="16"/>
  <c r="J8" i="14"/>
  <c r="J13" i="14"/>
  <c r="J19" i="14"/>
  <c r="J23" i="14"/>
  <c r="J28" i="14"/>
  <c r="J33" i="14"/>
  <c r="J39" i="14"/>
  <c r="J43" i="14"/>
  <c r="J48" i="14"/>
  <c r="J53" i="14"/>
  <c r="J58" i="14"/>
  <c r="J62" i="14"/>
  <c r="J67" i="14"/>
  <c r="J72" i="14"/>
  <c r="J77" i="14"/>
  <c r="J82" i="14"/>
  <c r="J90" i="14"/>
  <c r="J96" i="14"/>
  <c r="J100" i="14"/>
  <c r="J106" i="14"/>
  <c r="J112" i="14"/>
  <c r="J118" i="14"/>
  <c r="J122" i="14"/>
  <c r="J128" i="14"/>
  <c r="J134" i="14"/>
  <c r="J140" i="14"/>
  <c r="J146" i="14"/>
  <c r="J152" i="14"/>
  <c r="J172" i="14"/>
  <c r="I178" i="14"/>
  <c r="I192" i="14"/>
  <c r="J196" i="14"/>
  <c r="I198" i="14"/>
  <c r="J210" i="14"/>
  <c r="I217" i="14"/>
  <c r="I236" i="14"/>
  <c r="I276" i="14"/>
  <c r="I381" i="14"/>
  <c r="H30" i="15"/>
  <c r="I30" i="15"/>
  <c r="H45" i="15"/>
  <c r="H52" i="15"/>
  <c r="I52" i="15"/>
  <c r="H67" i="15"/>
  <c r="H74" i="15"/>
  <c r="I74" i="15"/>
  <c r="H96" i="15"/>
  <c r="I96" i="15"/>
  <c r="H171" i="15"/>
  <c r="I171" i="15"/>
  <c r="H331" i="15"/>
  <c r="I331" i="15"/>
  <c r="H358" i="15"/>
  <c r="I358" i="15"/>
  <c r="H388" i="15"/>
  <c r="I388" i="15"/>
  <c r="I398" i="15"/>
  <c r="H398" i="15"/>
  <c r="I13" i="16"/>
  <c r="H13" i="16"/>
  <c r="I39" i="16"/>
  <c r="H39" i="16"/>
  <c r="I96" i="16"/>
  <c r="H96" i="16"/>
  <c r="I125" i="16"/>
  <c r="H125" i="16"/>
  <c r="I166" i="16"/>
  <c r="H166" i="16"/>
  <c r="I171" i="16"/>
  <c r="H171" i="16"/>
  <c r="I301" i="16"/>
  <c r="H301" i="16"/>
  <c r="I318" i="16"/>
  <c r="H318" i="16"/>
  <c r="I342" i="16"/>
  <c r="H342" i="16"/>
  <c r="H363" i="16"/>
  <c r="I363" i="16"/>
  <c r="I378" i="16"/>
  <c r="H378" i="16"/>
  <c r="I384" i="16"/>
  <c r="H384" i="16"/>
  <c r="I437" i="16"/>
  <c r="H437" i="16"/>
  <c r="I460" i="16"/>
  <c r="H460" i="16"/>
  <c r="I93" i="16"/>
  <c r="H93" i="16"/>
  <c r="I131" i="16"/>
  <c r="H131" i="16"/>
  <c r="I160" i="16"/>
  <c r="H160" i="16"/>
  <c r="I184" i="16"/>
  <c r="H184" i="16"/>
  <c r="H232" i="16"/>
  <c r="I232" i="16"/>
  <c r="H257" i="16"/>
  <c r="I257" i="16"/>
  <c r="H283" i="16"/>
  <c r="I283" i="16"/>
  <c r="I326" i="16"/>
  <c r="H326" i="16"/>
  <c r="I334" i="16"/>
  <c r="H334" i="16"/>
  <c r="H351" i="16"/>
  <c r="I351" i="16"/>
  <c r="I376" i="16"/>
  <c r="H376" i="16"/>
  <c r="H398" i="16"/>
  <c r="I398" i="16"/>
  <c r="I411" i="16"/>
  <c r="H411" i="16"/>
  <c r="I446" i="16"/>
  <c r="H446" i="16"/>
  <c r="I471" i="16"/>
  <c r="H471" i="16"/>
  <c r="I380" i="15"/>
  <c r="H380" i="15"/>
  <c r="I112" i="16"/>
  <c r="H112" i="16"/>
  <c r="I133" i="16"/>
  <c r="H133" i="16"/>
  <c r="I180" i="16"/>
  <c r="H180" i="16"/>
  <c r="H216" i="16"/>
  <c r="I216" i="16"/>
  <c r="H243" i="16"/>
  <c r="I243" i="16"/>
  <c r="H271" i="16"/>
  <c r="I271" i="16"/>
  <c r="H293" i="16"/>
  <c r="I293" i="16"/>
  <c r="I330" i="16"/>
  <c r="H330" i="16"/>
  <c r="H365" i="16"/>
  <c r="I365" i="16"/>
  <c r="I391" i="16"/>
  <c r="H391" i="16"/>
  <c r="I409" i="16"/>
  <c r="H409" i="16"/>
  <c r="I417" i="16"/>
  <c r="H417" i="16"/>
  <c r="I24" i="16"/>
  <c r="I30" i="16"/>
  <c r="I34" i="16"/>
  <c r="I40" i="16"/>
  <c r="H143" i="16"/>
  <c r="H197" i="16"/>
  <c r="H423" i="16"/>
  <c r="H450" i="16"/>
  <c r="H456" i="16"/>
  <c r="H222" i="16"/>
  <c r="I222" i="16"/>
  <c r="H263" i="16"/>
  <c r="I263" i="16"/>
  <c r="H277" i="16"/>
  <c r="I277" i="16"/>
  <c r="H287" i="16"/>
  <c r="I287" i="16"/>
  <c r="H357" i="16"/>
  <c r="I357" i="16"/>
  <c r="H402" i="16"/>
  <c r="I402" i="16"/>
  <c r="H438" i="16"/>
  <c r="I438" i="16"/>
  <c r="I11" i="16"/>
  <c r="H16" i="16"/>
  <c r="H20" i="16"/>
  <c r="H26" i="16"/>
  <c r="H32" i="16"/>
  <c r="H38" i="16"/>
  <c r="I42" i="16"/>
  <c r="H46" i="16"/>
  <c r="H51" i="16"/>
  <c r="I56" i="16"/>
  <c r="H62" i="16"/>
  <c r="H68" i="16"/>
  <c r="I79" i="16"/>
  <c r="H79" i="16"/>
  <c r="H98" i="16"/>
  <c r="I109" i="16"/>
  <c r="H109" i="16"/>
  <c r="E205" i="16"/>
  <c r="I205" i="16" s="1"/>
  <c r="H127" i="16"/>
  <c r="I136" i="16"/>
  <c r="H136" i="16"/>
  <c r="H149" i="16"/>
  <c r="I164" i="16"/>
  <c r="H164" i="16"/>
  <c r="H178" i="16"/>
  <c r="I187" i="16"/>
  <c r="H187" i="16"/>
  <c r="H203" i="16"/>
  <c r="I217" i="16"/>
  <c r="H217" i="16"/>
  <c r="I233" i="16"/>
  <c r="H233" i="16"/>
  <c r="I244" i="16"/>
  <c r="H244" i="16"/>
  <c r="I258" i="16"/>
  <c r="H258" i="16"/>
  <c r="I272" i="16"/>
  <c r="H272" i="16"/>
  <c r="I284" i="16"/>
  <c r="H284" i="16"/>
  <c r="H331" i="16"/>
  <c r="I331" i="16"/>
  <c r="H383" i="16"/>
  <c r="I383" i="16"/>
  <c r="I428" i="16"/>
  <c r="I432" i="16"/>
  <c r="H434" i="16"/>
  <c r="I434" i="16"/>
  <c r="H465" i="16"/>
  <c r="I465" i="16"/>
  <c r="I73" i="16"/>
  <c r="H73" i="16"/>
  <c r="I103" i="16"/>
  <c r="H103" i="16"/>
  <c r="I132" i="16"/>
  <c r="H132" i="16"/>
  <c r="I181" i="16"/>
  <c r="H181" i="16"/>
  <c r="H250" i="16"/>
  <c r="I250" i="16"/>
  <c r="I91" i="16"/>
  <c r="H91" i="16"/>
  <c r="I113" i="16"/>
  <c r="H113" i="16"/>
  <c r="I142" i="16"/>
  <c r="H142" i="16"/>
  <c r="I168" i="16"/>
  <c r="H168" i="16"/>
  <c r="I196" i="16"/>
  <c r="H196" i="16"/>
  <c r="H327" i="16"/>
  <c r="I327" i="16"/>
  <c r="H379" i="16"/>
  <c r="I379" i="16"/>
  <c r="H408" i="16"/>
  <c r="E474" i="16"/>
  <c r="I474" i="16" s="1"/>
  <c r="H414" i="16"/>
  <c r="I414" i="16"/>
  <c r="H463" i="16"/>
  <c r="I463" i="16"/>
  <c r="H472" i="16"/>
  <c r="I472" i="16"/>
  <c r="I157" i="16"/>
  <c r="H157" i="16"/>
  <c r="H236" i="16"/>
  <c r="I236" i="16"/>
  <c r="H468" i="16"/>
  <c r="I468" i="16"/>
  <c r="H45" i="16"/>
  <c r="I50" i="16"/>
  <c r="H61" i="16"/>
  <c r="I67" i="16"/>
  <c r="H80" i="16"/>
  <c r="I97" i="16"/>
  <c r="H97" i="16"/>
  <c r="H110" i="16"/>
  <c r="I126" i="16"/>
  <c r="H126" i="16"/>
  <c r="H139" i="16"/>
  <c r="I148" i="16"/>
  <c r="H148" i="16"/>
  <c r="H165" i="16"/>
  <c r="I174" i="16"/>
  <c r="H174" i="16"/>
  <c r="H193" i="16"/>
  <c r="I202" i="16"/>
  <c r="H202" i="16"/>
  <c r="E310" i="16"/>
  <c r="I310" i="16" s="1"/>
  <c r="I214" i="16"/>
  <c r="H214" i="16"/>
  <c r="I225" i="16"/>
  <c r="H225" i="16"/>
  <c r="I241" i="16"/>
  <c r="H241" i="16"/>
  <c r="I254" i="16"/>
  <c r="H254" i="16"/>
  <c r="I269" i="16"/>
  <c r="H269" i="16"/>
  <c r="I279" i="16"/>
  <c r="H279" i="16"/>
  <c r="H291" i="16"/>
  <c r="I291" i="16"/>
  <c r="H359" i="16"/>
  <c r="I359" i="16"/>
  <c r="I408" i="16"/>
  <c r="H410" i="16"/>
  <c r="I410" i="16"/>
  <c r="I453" i="16"/>
  <c r="I457" i="16"/>
  <c r="H459" i="16"/>
  <c r="I459" i="16"/>
  <c r="H470" i="16"/>
  <c r="I470" i="16"/>
  <c r="E404" i="16"/>
  <c r="I404" i="16" s="1"/>
  <c r="H317" i="16"/>
  <c r="I359" i="15"/>
  <c r="H359" i="15"/>
  <c r="I365" i="15"/>
  <c r="H365" i="15"/>
  <c r="I371" i="15"/>
  <c r="H371" i="15"/>
  <c r="I379" i="15"/>
  <c r="H379" i="15"/>
  <c r="I385" i="15"/>
  <c r="H385" i="15"/>
  <c r="I391" i="15"/>
  <c r="H391" i="15"/>
  <c r="I413" i="15"/>
  <c r="H413" i="15"/>
  <c r="H10" i="15"/>
  <c r="H16" i="15"/>
  <c r="H22" i="15"/>
  <c r="H28" i="15"/>
  <c r="H32" i="15"/>
  <c r="H38" i="15"/>
  <c r="H44" i="15"/>
  <c r="H50" i="15"/>
  <c r="H54" i="15"/>
  <c r="H60" i="15"/>
  <c r="H66" i="15"/>
  <c r="H72" i="15"/>
  <c r="H76" i="15"/>
  <c r="H82" i="15"/>
  <c r="H88" i="15"/>
  <c r="H94" i="15"/>
  <c r="H103" i="15"/>
  <c r="H109" i="15"/>
  <c r="H113" i="15"/>
  <c r="H119" i="15"/>
  <c r="H125" i="15"/>
  <c r="H131" i="15"/>
  <c r="H137" i="15"/>
  <c r="H141" i="15"/>
  <c r="H147" i="15"/>
  <c r="H153" i="15"/>
  <c r="H177" i="15"/>
  <c r="I180" i="15"/>
  <c r="H184" i="15"/>
  <c r="H187" i="15"/>
  <c r="I192" i="15"/>
  <c r="H194" i="15"/>
  <c r="H199" i="15"/>
  <c r="I202" i="15"/>
  <c r="H206" i="15"/>
  <c r="H212" i="15"/>
  <c r="H218" i="15"/>
  <c r="H224" i="15"/>
  <c r="H230" i="15"/>
  <c r="H236" i="15"/>
  <c r="H240" i="15"/>
  <c r="H246" i="15"/>
  <c r="H252" i="15"/>
  <c r="H258" i="15"/>
  <c r="I266" i="15"/>
  <c r="H266" i="15"/>
  <c r="I270" i="15"/>
  <c r="H270" i="15"/>
  <c r="I276" i="15"/>
  <c r="H276" i="15"/>
  <c r="I282" i="15"/>
  <c r="H282" i="15"/>
  <c r="I288" i="15"/>
  <c r="H288" i="15"/>
  <c r="I294" i="15"/>
  <c r="H294" i="15"/>
  <c r="I300" i="15"/>
  <c r="H300" i="15"/>
  <c r="I306" i="15"/>
  <c r="H306" i="15"/>
  <c r="I312" i="15"/>
  <c r="H312" i="15"/>
  <c r="I316" i="15"/>
  <c r="H316" i="15"/>
  <c r="I322" i="15"/>
  <c r="H322" i="15"/>
  <c r="I328" i="15"/>
  <c r="H328" i="15"/>
  <c r="I334" i="15"/>
  <c r="H334" i="15"/>
  <c r="I338" i="15"/>
  <c r="H338" i="15"/>
  <c r="I344" i="15"/>
  <c r="H344" i="15"/>
  <c r="I397" i="15"/>
  <c r="H397" i="15"/>
  <c r="H410" i="15"/>
  <c r="H386" i="15"/>
  <c r="H392" i="15"/>
  <c r="I401" i="15"/>
  <c r="H401" i="15"/>
  <c r="H414" i="15"/>
  <c r="I353" i="15"/>
  <c r="H353" i="15"/>
  <c r="H181" i="15"/>
  <c r="I186" i="15"/>
  <c r="H193" i="15"/>
  <c r="I198" i="15"/>
  <c r="H205" i="15"/>
  <c r="I211" i="15"/>
  <c r="H211" i="15"/>
  <c r="I215" i="15"/>
  <c r="H215" i="15"/>
  <c r="I223" i="15"/>
  <c r="H223" i="15"/>
  <c r="I227" i="15"/>
  <c r="H227" i="15"/>
  <c r="I233" i="15"/>
  <c r="H233" i="15"/>
  <c r="I239" i="15"/>
  <c r="H239" i="15"/>
  <c r="I245" i="15"/>
  <c r="H245" i="15"/>
  <c r="I251" i="15"/>
  <c r="H251" i="15"/>
  <c r="I257" i="15"/>
  <c r="H257" i="15"/>
  <c r="I261" i="15"/>
  <c r="H261" i="15"/>
  <c r="H267" i="15"/>
  <c r="H273" i="15"/>
  <c r="H279" i="15"/>
  <c r="H283" i="15"/>
  <c r="H289" i="15"/>
  <c r="H295" i="15"/>
  <c r="H301" i="15"/>
  <c r="H307" i="15"/>
  <c r="H313" i="15"/>
  <c r="H319" i="15"/>
  <c r="H323" i="15"/>
  <c r="H329" i="15"/>
  <c r="H335" i="15"/>
  <c r="H341" i="15"/>
  <c r="H345" i="15"/>
  <c r="I407" i="15"/>
  <c r="H407" i="15"/>
  <c r="I10" i="14"/>
  <c r="I15" i="14"/>
  <c r="I21" i="14"/>
  <c r="I26" i="14"/>
  <c r="I31" i="14"/>
  <c r="I35" i="14"/>
  <c r="I41" i="14"/>
  <c r="I46" i="14"/>
  <c r="I51" i="14"/>
  <c r="I55" i="14"/>
  <c r="I60" i="14"/>
  <c r="I65" i="14"/>
  <c r="I70" i="14"/>
  <c r="I74" i="14"/>
  <c r="I79" i="14"/>
  <c r="I84" i="14"/>
  <c r="I92" i="14"/>
  <c r="I98" i="14"/>
  <c r="I104" i="14"/>
  <c r="I108" i="14"/>
  <c r="I114" i="14"/>
  <c r="I120" i="14"/>
  <c r="I126" i="14"/>
  <c r="I132" i="14"/>
  <c r="I138" i="14"/>
  <c r="I144" i="14"/>
  <c r="I150" i="14"/>
  <c r="I154" i="14"/>
  <c r="I245" i="14"/>
  <c r="J248" i="14"/>
  <c r="I251" i="14"/>
  <c r="I255" i="14"/>
  <c r="J258" i="14"/>
  <c r="I261" i="14"/>
  <c r="I264" i="14"/>
  <c r="J268" i="14"/>
  <c r="I270" i="14"/>
  <c r="I274" i="14"/>
  <c r="J278" i="14"/>
  <c r="I280" i="14"/>
  <c r="I283" i="14"/>
  <c r="J287" i="14"/>
  <c r="I289" i="14"/>
  <c r="I293" i="14"/>
  <c r="J298" i="14"/>
  <c r="I300" i="14"/>
  <c r="I304" i="14"/>
  <c r="J307" i="14"/>
  <c r="I310" i="14"/>
  <c r="I313" i="14"/>
  <c r="J320" i="14"/>
  <c r="I324" i="14"/>
  <c r="I327" i="14"/>
  <c r="J333" i="14"/>
  <c r="I337" i="14"/>
  <c r="I340" i="14"/>
  <c r="J345" i="14"/>
  <c r="I349" i="14"/>
  <c r="I354" i="14"/>
  <c r="J357" i="14"/>
  <c r="I361" i="14"/>
  <c r="I366" i="14"/>
  <c r="J369" i="14"/>
  <c r="I374" i="14"/>
  <c r="I377" i="14"/>
  <c r="J382" i="14"/>
  <c r="I384" i="14"/>
  <c r="J244" i="14"/>
  <c r="I250" i="14"/>
  <c r="J253" i="14"/>
  <c r="I259" i="14"/>
  <c r="J263" i="14"/>
  <c r="I269" i="14"/>
  <c r="J273" i="14"/>
  <c r="I279" i="14"/>
  <c r="J282" i="14"/>
  <c r="I288" i="14"/>
  <c r="J292" i="14"/>
  <c r="I299" i="14"/>
  <c r="J302" i="14"/>
  <c r="I308" i="14"/>
  <c r="J312" i="14"/>
  <c r="I321" i="14"/>
  <c r="J326" i="14"/>
  <c r="I334" i="14"/>
  <c r="J339" i="14"/>
  <c r="I348" i="14"/>
  <c r="J353" i="14"/>
  <c r="I360" i="14"/>
  <c r="J363" i="14"/>
  <c r="I370" i="14"/>
  <c r="J376" i="14"/>
  <c r="I383" i="14"/>
  <c r="F357" i="13"/>
  <c r="E356" i="13"/>
  <c r="J356" i="13" s="1"/>
  <c r="E355" i="13"/>
  <c r="E354" i="13"/>
  <c r="J354" i="13" s="1"/>
  <c r="E353" i="13"/>
  <c r="I353" i="13" s="1"/>
  <c r="E352" i="13"/>
  <c r="J352" i="13" s="1"/>
  <c r="E350" i="13"/>
  <c r="E349" i="13"/>
  <c r="J349" i="13" s="1"/>
  <c r="E348" i="13"/>
  <c r="I348" i="13" s="1"/>
  <c r="E347" i="13"/>
  <c r="J347" i="13" s="1"/>
  <c r="E346" i="13"/>
  <c r="E344" i="13"/>
  <c r="I344" i="13" s="1"/>
  <c r="E343" i="13"/>
  <c r="J343" i="13" s="1"/>
  <c r="E342" i="13"/>
  <c r="J342" i="13" s="1"/>
  <c r="E341" i="13"/>
  <c r="E340" i="13"/>
  <c r="I340" i="13" s="1"/>
  <c r="E338" i="13"/>
  <c r="J338" i="13" s="1"/>
  <c r="E337" i="13"/>
  <c r="J337" i="13" s="1"/>
  <c r="E336" i="13"/>
  <c r="E335" i="13"/>
  <c r="I335" i="13" s="1"/>
  <c r="E333" i="13"/>
  <c r="J333" i="13" s="1"/>
  <c r="E332" i="13"/>
  <c r="J332" i="13" s="1"/>
  <c r="E331" i="13"/>
  <c r="E330" i="13"/>
  <c r="J330" i="13" s="1"/>
  <c r="E329" i="13"/>
  <c r="J329" i="13" s="1"/>
  <c r="E327" i="13"/>
  <c r="J327" i="13" s="1"/>
  <c r="E326" i="13"/>
  <c r="E325" i="13"/>
  <c r="I325" i="13" s="1"/>
  <c r="E323" i="13"/>
  <c r="J323" i="13" s="1"/>
  <c r="E322" i="13"/>
  <c r="J322" i="13" s="1"/>
  <c r="E321" i="13"/>
  <c r="E320" i="13"/>
  <c r="I320" i="13" s="1"/>
  <c r="E319" i="13"/>
  <c r="J319" i="13" s="1"/>
  <c r="E318" i="13"/>
  <c r="J318" i="13" s="1"/>
  <c r="E316" i="13"/>
  <c r="E315" i="13"/>
  <c r="J315" i="13" s="1"/>
  <c r="E314" i="13"/>
  <c r="I314" i="13" s="1"/>
  <c r="E313" i="13"/>
  <c r="J313" i="13" s="1"/>
  <c r="E311" i="13"/>
  <c r="E310" i="13"/>
  <c r="J310" i="13" s="1"/>
  <c r="E309" i="13"/>
  <c r="I309" i="13" s="1"/>
  <c r="E308" i="13"/>
  <c r="J308" i="13" s="1"/>
  <c r="E306" i="13"/>
  <c r="E305" i="13"/>
  <c r="I305" i="13" s="1"/>
  <c r="E304" i="13"/>
  <c r="J304" i="13" s="1"/>
  <c r="E303" i="13"/>
  <c r="J303" i="13" s="1"/>
  <c r="F300" i="13"/>
  <c r="E299" i="13"/>
  <c r="J299" i="13" s="1"/>
  <c r="E298" i="13"/>
  <c r="E297" i="13"/>
  <c r="J297" i="13" s="1"/>
  <c r="E296" i="13"/>
  <c r="I296" i="13" s="1"/>
  <c r="E295" i="13"/>
  <c r="J295" i="13" s="1"/>
  <c r="E293" i="13"/>
  <c r="E292" i="13"/>
  <c r="J292" i="13" s="1"/>
  <c r="E291" i="13"/>
  <c r="I291" i="13" s="1"/>
  <c r="E290" i="13"/>
  <c r="J290" i="13" s="1"/>
  <c r="E289" i="13"/>
  <c r="E288" i="13"/>
  <c r="E287" i="13"/>
  <c r="E286" i="13"/>
  <c r="I286" i="13" s="1"/>
  <c r="E285" i="13"/>
  <c r="I285" i="13" s="1"/>
  <c r="E284" i="13"/>
  <c r="J284" i="13" s="1"/>
  <c r="E283" i="13"/>
  <c r="E281" i="13"/>
  <c r="I281" i="13" s="1"/>
  <c r="E280" i="13"/>
  <c r="J280" i="13" s="1"/>
  <c r="E279" i="13"/>
  <c r="J279" i="13" s="1"/>
  <c r="E278" i="13"/>
  <c r="E277" i="13"/>
  <c r="J277" i="13" s="1"/>
  <c r="E276" i="13"/>
  <c r="I276" i="13" s="1"/>
  <c r="E274" i="13"/>
  <c r="J274" i="13" s="1"/>
  <c r="E273" i="13"/>
  <c r="E272" i="13"/>
  <c r="J272" i="13" s="1"/>
  <c r="E271" i="13"/>
  <c r="I271" i="13" s="1"/>
  <c r="E270" i="13"/>
  <c r="J270" i="13" s="1"/>
  <c r="E268" i="13"/>
  <c r="E267" i="13"/>
  <c r="I267" i="13" s="1"/>
  <c r="E266" i="13"/>
  <c r="J266" i="13" s="1"/>
  <c r="E265" i="13"/>
  <c r="J265" i="13" s="1"/>
  <c r="E264" i="13"/>
  <c r="E261" i="13"/>
  <c r="I261" i="13" s="1"/>
  <c r="E260" i="13"/>
  <c r="J260" i="13" s="1"/>
  <c r="E259" i="13"/>
  <c r="J259" i="13" s="1"/>
  <c r="E258" i="13"/>
  <c r="E256" i="13"/>
  <c r="I256" i="13" s="1"/>
  <c r="E255" i="13"/>
  <c r="J255" i="13" s="1"/>
  <c r="E254" i="13"/>
  <c r="J254" i="13" s="1"/>
  <c r="E253" i="13"/>
  <c r="E251" i="13"/>
  <c r="J251" i="13" s="1"/>
  <c r="E250" i="13"/>
  <c r="J250" i="13" s="1"/>
  <c r="E249" i="13"/>
  <c r="J249" i="13" s="1"/>
  <c r="E248" i="13"/>
  <c r="E247" i="13"/>
  <c r="I247" i="13" s="1"/>
  <c r="E245" i="13"/>
  <c r="J245" i="13" s="1"/>
  <c r="E244" i="13"/>
  <c r="J244" i="13" s="1"/>
  <c r="E243" i="13"/>
  <c r="E242" i="13"/>
  <c r="I242" i="13" s="1"/>
  <c r="E241" i="13"/>
  <c r="I241" i="13" s="1"/>
  <c r="E239" i="13"/>
  <c r="J239" i="13" s="1"/>
  <c r="E238" i="13"/>
  <c r="E237" i="13"/>
  <c r="J237" i="13" s="1"/>
  <c r="E236" i="13"/>
  <c r="I236" i="13" s="1"/>
  <c r="E234" i="13"/>
  <c r="E233" i="13"/>
  <c r="I233" i="13" s="1"/>
  <c r="E232" i="13"/>
  <c r="J232" i="13" s="1"/>
  <c r="E231" i="13"/>
  <c r="E230" i="13"/>
  <c r="J230" i="13" s="1"/>
  <c r="F227" i="13"/>
  <c r="E226" i="13"/>
  <c r="J226" i="13" s="1"/>
  <c r="E225" i="13"/>
  <c r="I225" i="13" s="1"/>
  <c r="E224" i="13"/>
  <c r="J224" i="13" s="1"/>
  <c r="E223" i="13"/>
  <c r="E222" i="13"/>
  <c r="I222" i="13" s="1"/>
  <c r="E220" i="13"/>
  <c r="J220" i="13" s="1"/>
  <c r="E219" i="13"/>
  <c r="J219" i="13" s="1"/>
  <c r="E218" i="13"/>
  <c r="E217" i="13"/>
  <c r="J217" i="13" s="1"/>
  <c r="E216" i="13"/>
  <c r="J216" i="13" s="1"/>
  <c r="E214" i="13"/>
  <c r="J214" i="13" s="1"/>
  <c r="E213" i="13"/>
  <c r="E212" i="13"/>
  <c r="J212" i="13" s="1"/>
  <c r="E211" i="13"/>
  <c r="I211" i="13" s="1"/>
  <c r="E210" i="13"/>
  <c r="J210" i="13" s="1"/>
  <c r="E208" i="13"/>
  <c r="E207" i="13"/>
  <c r="J207" i="13" s="1"/>
  <c r="E206" i="13"/>
  <c r="I206" i="13" s="1"/>
  <c r="E205" i="13"/>
  <c r="J205" i="13" s="1"/>
  <c r="E204" i="13"/>
  <c r="E203" i="13"/>
  <c r="I203" i="13" s="1"/>
  <c r="E201" i="13"/>
  <c r="J201" i="13" s="1"/>
  <c r="E200" i="13"/>
  <c r="J200" i="13" s="1"/>
  <c r="E199" i="13"/>
  <c r="E198" i="13"/>
  <c r="I198" i="13" s="1"/>
  <c r="E196" i="13"/>
  <c r="J196" i="13" s="1"/>
  <c r="E195" i="13"/>
  <c r="J195" i="13" s="1"/>
  <c r="E194" i="13"/>
  <c r="E193" i="13"/>
  <c r="J193" i="13" s="1"/>
  <c r="E192" i="13"/>
  <c r="I192" i="13" s="1"/>
  <c r="E190" i="13"/>
  <c r="J190" i="13" s="1"/>
  <c r="E189" i="13"/>
  <c r="E188" i="13"/>
  <c r="J188" i="13" s="1"/>
  <c r="E186" i="13"/>
  <c r="I186" i="13" s="1"/>
  <c r="E185" i="13"/>
  <c r="J185" i="13" s="1"/>
  <c r="E184" i="13"/>
  <c r="E183" i="13"/>
  <c r="J183" i="13" s="1"/>
  <c r="E182" i="13"/>
  <c r="J182" i="13" s="1"/>
  <c r="E180" i="13"/>
  <c r="J180" i="13" s="1"/>
  <c r="E179" i="13"/>
  <c r="E178" i="13"/>
  <c r="J178" i="13" s="1"/>
  <c r="E177" i="13"/>
  <c r="J177" i="13" s="1"/>
  <c r="E175" i="13"/>
  <c r="J175" i="13" s="1"/>
  <c r="E174" i="13"/>
  <c r="E173" i="13"/>
  <c r="J173" i="13" s="1"/>
  <c r="E172" i="13"/>
  <c r="I172" i="13" s="1"/>
  <c r="E171" i="13"/>
  <c r="J171" i="13" s="1"/>
  <c r="E169" i="13"/>
  <c r="E168" i="13"/>
  <c r="I168" i="13" s="1"/>
  <c r="E167" i="13"/>
  <c r="I167" i="13" s="1"/>
  <c r="E166" i="13"/>
  <c r="J166" i="13" s="1"/>
  <c r="E165" i="13"/>
  <c r="E163" i="13"/>
  <c r="I163" i="13" s="1"/>
  <c r="E162" i="13"/>
  <c r="I162" i="13" s="1"/>
  <c r="E161" i="13"/>
  <c r="J161" i="13" s="1"/>
  <c r="E160" i="13"/>
  <c r="E159" i="13"/>
  <c r="I159" i="13" s="1"/>
  <c r="E157" i="13"/>
  <c r="I157" i="13" s="1"/>
  <c r="E156" i="13"/>
  <c r="J156" i="13" s="1"/>
  <c r="E155" i="13"/>
  <c r="E154" i="13"/>
  <c r="J154" i="13" s="1"/>
  <c r="E153" i="13"/>
  <c r="I153" i="13" s="1"/>
  <c r="F150" i="13"/>
  <c r="E149" i="13"/>
  <c r="I149" i="13" s="1"/>
  <c r="E148" i="13"/>
  <c r="J148" i="13" s="1"/>
  <c r="E147" i="13"/>
  <c r="E146" i="13"/>
  <c r="I146" i="13" s="1"/>
  <c r="E144" i="13"/>
  <c r="J144" i="13" s="1"/>
  <c r="E143" i="13"/>
  <c r="J143" i="13" s="1"/>
  <c r="E142" i="13"/>
  <c r="J142" i="13" s="1"/>
  <c r="E141" i="13"/>
  <c r="I141" i="13" s="1"/>
  <c r="E140" i="13"/>
  <c r="J140" i="13" s="1"/>
  <c r="E138" i="13"/>
  <c r="I138" i="13" s="1"/>
  <c r="E137" i="13"/>
  <c r="J137" i="13" s="1"/>
  <c r="E136" i="13"/>
  <c r="I136" i="13" s="1"/>
  <c r="E135" i="13"/>
  <c r="I135" i="13" s="1"/>
  <c r="E133" i="13"/>
  <c r="J133" i="13" s="1"/>
  <c r="E132" i="13"/>
  <c r="I132" i="13" s="1"/>
  <c r="E131" i="13"/>
  <c r="I131" i="13" s="1"/>
  <c r="E130" i="13"/>
  <c r="J130" i="13" s="1"/>
  <c r="E128" i="13"/>
  <c r="J128" i="13" s="1"/>
  <c r="E127" i="13"/>
  <c r="I127" i="13" s="1"/>
  <c r="E126" i="13"/>
  <c r="I126" i="13" s="1"/>
  <c r="E124" i="13"/>
  <c r="J124" i="13" s="1"/>
  <c r="E123" i="13"/>
  <c r="J123" i="13" s="1"/>
  <c r="E122" i="13"/>
  <c r="I122" i="13" s="1"/>
  <c r="E121" i="13"/>
  <c r="I121" i="13" s="1"/>
  <c r="E120" i="13"/>
  <c r="J120" i="13" s="1"/>
  <c r="I119" i="13"/>
  <c r="E118" i="13"/>
  <c r="J118" i="13" s="1"/>
  <c r="E117" i="13"/>
  <c r="J117" i="13" s="1"/>
  <c r="E116" i="13"/>
  <c r="J116" i="13" s="1"/>
  <c r="E115" i="13"/>
  <c r="I115" i="13" s="1"/>
  <c r="E114" i="13"/>
  <c r="J114" i="13" s="1"/>
  <c r="E111" i="13"/>
  <c r="J111" i="13" s="1"/>
  <c r="E110" i="13"/>
  <c r="J110" i="13" s="1"/>
  <c r="E109" i="13"/>
  <c r="I109" i="13" s="1"/>
  <c r="E108" i="13"/>
  <c r="J108" i="13" s="1"/>
  <c r="E106" i="13"/>
  <c r="J106" i="13" s="1"/>
  <c r="E105" i="13"/>
  <c r="J105" i="13" s="1"/>
  <c r="E104" i="13"/>
  <c r="I104" i="13" s="1"/>
  <c r="E103" i="13"/>
  <c r="J103" i="13" s="1"/>
  <c r="E102" i="13"/>
  <c r="J102" i="13" s="1"/>
  <c r="E101" i="13"/>
  <c r="J101" i="13" s="1"/>
  <c r="E99" i="13"/>
  <c r="I99" i="13" s="1"/>
  <c r="E98" i="13"/>
  <c r="J98" i="13" s="1"/>
  <c r="E97" i="13"/>
  <c r="J97" i="13" s="1"/>
  <c r="E96" i="13"/>
  <c r="J96" i="13" s="1"/>
  <c r="E95" i="13"/>
  <c r="I95" i="13" s="1"/>
  <c r="E94" i="13"/>
  <c r="J94" i="13" s="1"/>
  <c r="E92" i="13"/>
  <c r="J92" i="13" s="1"/>
  <c r="E91" i="13"/>
  <c r="J91" i="13" s="1"/>
  <c r="E90" i="13"/>
  <c r="I90" i="13" s="1"/>
  <c r="E89" i="13"/>
  <c r="J89" i="13" s="1"/>
  <c r="E88" i="13"/>
  <c r="J88" i="13" s="1"/>
  <c r="F85" i="13"/>
  <c r="E84" i="13"/>
  <c r="J84" i="13" s="1"/>
  <c r="E83" i="13"/>
  <c r="I83" i="13" s="1"/>
  <c r="E82" i="13"/>
  <c r="I82" i="13" s="1"/>
  <c r="E81" i="13"/>
  <c r="J81" i="13" s="1"/>
  <c r="E80" i="13"/>
  <c r="J80" i="13" s="1"/>
  <c r="E78" i="13"/>
  <c r="I78" i="13" s="1"/>
  <c r="E77" i="13"/>
  <c r="I77" i="13" s="1"/>
  <c r="E76" i="13"/>
  <c r="J76" i="13" s="1"/>
  <c r="E75" i="13"/>
  <c r="J75" i="13" s="1"/>
  <c r="E73" i="13"/>
  <c r="I73" i="13" s="1"/>
  <c r="E72" i="13"/>
  <c r="I72" i="13" s="1"/>
  <c r="E71" i="13"/>
  <c r="J71" i="13" s="1"/>
  <c r="E70" i="13"/>
  <c r="J70" i="13" s="1"/>
  <c r="E69" i="13"/>
  <c r="I69" i="13" s="1"/>
  <c r="E67" i="13"/>
  <c r="I67" i="13" s="1"/>
  <c r="E66" i="13"/>
  <c r="J66" i="13" s="1"/>
  <c r="E65" i="13"/>
  <c r="J65" i="13" s="1"/>
  <c r="E64" i="13"/>
  <c r="I64" i="13" s="1"/>
  <c r="E63" i="13"/>
  <c r="I63" i="13" s="1"/>
  <c r="E62" i="13"/>
  <c r="J62" i="13" s="1"/>
  <c r="E60" i="13"/>
  <c r="J60" i="13" s="1"/>
  <c r="E59" i="13"/>
  <c r="I59" i="13" s="1"/>
  <c r="E58" i="13"/>
  <c r="I58" i="13" s="1"/>
  <c r="E57" i="13"/>
  <c r="J57" i="13" s="1"/>
  <c r="E56" i="13"/>
  <c r="J56" i="13" s="1"/>
  <c r="E55" i="13"/>
  <c r="I55" i="13" s="1"/>
  <c r="E53" i="13"/>
  <c r="I53" i="13" s="1"/>
  <c r="E52" i="13"/>
  <c r="J52" i="13" s="1"/>
  <c r="E51" i="13"/>
  <c r="J51" i="13" s="1"/>
  <c r="E50" i="13"/>
  <c r="I50" i="13" s="1"/>
  <c r="E49" i="13"/>
  <c r="I49" i="13" s="1"/>
  <c r="E47" i="13"/>
  <c r="J47" i="13" s="1"/>
  <c r="E46" i="13"/>
  <c r="J46" i="13" s="1"/>
  <c r="E45" i="13"/>
  <c r="I45" i="13" s="1"/>
  <c r="E44" i="13"/>
  <c r="I44" i="13" s="1"/>
  <c r="E43" i="13"/>
  <c r="J43" i="13" s="1"/>
  <c r="E41" i="13"/>
  <c r="J41" i="13" s="1"/>
  <c r="E40" i="13"/>
  <c r="I40" i="13" s="1"/>
  <c r="E39" i="13"/>
  <c r="I39" i="13" s="1"/>
  <c r="E38" i="13"/>
  <c r="J38" i="13" s="1"/>
  <c r="E37" i="13"/>
  <c r="J37" i="13" s="1"/>
  <c r="E35" i="13"/>
  <c r="I35" i="13" s="1"/>
  <c r="E34" i="13"/>
  <c r="I34" i="13" s="1"/>
  <c r="E33" i="13"/>
  <c r="J33" i="13" s="1"/>
  <c r="E32" i="13"/>
  <c r="J32" i="13" s="1"/>
  <c r="E31" i="13"/>
  <c r="I31" i="13" s="1"/>
  <c r="E30" i="13"/>
  <c r="I30" i="13" s="1"/>
  <c r="E28" i="13"/>
  <c r="J28" i="13" s="1"/>
  <c r="E27" i="13"/>
  <c r="J27" i="13" s="1"/>
  <c r="E26" i="13"/>
  <c r="I26" i="13" s="1"/>
  <c r="E25" i="13"/>
  <c r="I25" i="13" s="1"/>
  <c r="E24" i="13"/>
  <c r="J24" i="13" s="1"/>
  <c r="E22" i="13"/>
  <c r="J22" i="13" s="1"/>
  <c r="E21" i="13"/>
  <c r="I21" i="13" s="1"/>
  <c r="E20" i="13"/>
  <c r="I20" i="13" s="1"/>
  <c r="E19" i="13"/>
  <c r="J19" i="13" s="1"/>
  <c r="E18" i="13"/>
  <c r="J18" i="13" s="1"/>
  <c r="E16" i="13"/>
  <c r="I16" i="13" s="1"/>
  <c r="E15" i="13"/>
  <c r="I15" i="13" s="1"/>
  <c r="E14" i="13"/>
  <c r="J14" i="13" s="1"/>
  <c r="E13" i="13"/>
  <c r="J13" i="13" s="1"/>
  <c r="E12" i="13"/>
  <c r="I12" i="13" s="1"/>
  <c r="E10" i="13"/>
  <c r="I10" i="13" s="1"/>
  <c r="E9" i="13"/>
  <c r="J9" i="13" s="1"/>
  <c r="E8" i="13"/>
  <c r="J8" i="13" s="1"/>
  <c r="J157" i="13" l="1"/>
  <c r="J21" i="13"/>
  <c r="J242" i="13"/>
  <c r="I245" i="13"/>
  <c r="J59" i="13"/>
  <c r="J168" i="13"/>
  <c r="J192" i="13"/>
  <c r="J291" i="13"/>
  <c r="J225" i="13"/>
  <c r="J256" i="13"/>
  <c r="J285" i="13"/>
  <c r="J335" i="13"/>
  <c r="J353" i="13"/>
  <c r="J149" i="13"/>
  <c r="I319" i="13"/>
  <c r="J401" i="18"/>
  <c r="J400" i="18"/>
  <c r="J135" i="13"/>
  <c r="J138" i="13"/>
  <c r="J162" i="13"/>
  <c r="I207" i="13"/>
  <c r="J31" i="13"/>
  <c r="I118" i="13"/>
  <c r="J236" i="13"/>
  <c r="J271" i="13"/>
  <c r="J40" i="13"/>
  <c r="J78" i="13"/>
  <c r="I116" i="13"/>
  <c r="J127" i="13"/>
  <c r="J198" i="13"/>
  <c r="I201" i="13"/>
  <c r="I214" i="13"/>
  <c r="J241" i="13"/>
  <c r="I251" i="13"/>
  <c r="I280" i="13"/>
  <c r="J286" i="13"/>
  <c r="J325" i="13"/>
  <c r="J69" i="13"/>
  <c r="J12" i="13"/>
  <c r="J50" i="13"/>
  <c r="I94" i="13"/>
  <c r="I144" i="13"/>
  <c r="J163" i="13"/>
  <c r="I212" i="13"/>
  <c r="I259" i="13"/>
  <c r="J309" i="13"/>
  <c r="J16" i="13"/>
  <c r="J35" i="13"/>
  <c r="J55" i="13"/>
  <c r="J73" i="13"/>
  <c r="J132" i="13"/>
  <c r="I173" i="13"/>
  <c r="I175" i="13"/>
  <c r="I196" i="13"/>
  <c r="J247" i="13"/>
  <c r="J296" i="13"/>
  <c r="J314" i="13"/>
  <c r="J320" i="13"/>
  <c r="I323" i="13"/>
  <c r="I330" i="13"/>
  <c r="J348" i="13"/>
  <c r="J26" i="13"/>
  <c r="J45" i="13"/>
  <c r="J64" i="13"/>
  <c r="J83" i="13"/>
  <c r="I96" i="13"/>
  <c r="J104" i="13"/>
  <c r="I114" i="13"/>
  <c r="J122" i="13"/>
  <c r="J153" i="13"/>
  <c r="J159" i="13"/>
  <c r="J186" i="13"/>
  <c r="J203" i="13"/>
  <c r="J233" i="13"/>
  <c r="J276" i="13"/>
  <c r="J281" i="13"/>
  <c r="I337" i="13"/>
  <c r="J386" i="17"/>
  <c r="J387" i="17"/>
  <c r="H389" i="17"/>
  <c r="J388" i="17"/>
  <c r="I389" i="17"/>
  <c r="F389" i="17"/>
  <c r="J385" i="17"/>
  <c r="D389" i="17"/>
  <c r="E389" i="17"/>
  <c r="J15" i="13"/>
  <c r="J25" i="13"/>
  <c r="J34" i="13"/>
  <c r="J39" i="13"/>
  <c r="J53" i="13"/>
  <c r="J58" i="13"/>
  <c r="J72" i="13"/>
  <c r="J77" i="13"/>
  <c r="J99" i="13"/>
  <c r="I108" i="13"/>
  <c r="I110" i="13"/>
  <c r="J121" i="13"/>
  <c r="I185" i="13"/>
  <c r="I224" i="13"/>
  <c r="I270" i="13"/>
  <c r="I308" i="13"/>
  <c r="I329" i="13"/>
  <c r="I333" i="13"/>
  <c r="I347" i="13"/>
  <c r="J95" i="13"/>
  <c r="I105" i="13"/>
  <c r="J167" i="13"/>
  <c r="J172" i="13"/>
  <c r="I177" i="13"/>
  <c r="I182" i="13"/>
  <c r="I195" i="13"/>
  <c r="J206" i="13"/>
  <c r="J211" i="13"/>
  <c r="I216" i="13"/>
  <c r="J222" i="13"/>
  <c r="I226" i="13"/>
  <c r="I239" i="13"/>
  <c r="J261" i="13"/>
  <c r="J267" i="13"/>
  <c r="I279" i="13"/>
  <c r="I292" i="13"/>
  <c r="I299" i="13"/>
  <c r="I304" i="13"/>
  <c r="J305" i="13"/>
  <c r="I310" i="13"/>
  <c r="I315" i="13"/>
  <c r="I318" i="13"/>
  <c r="I338" i="13"/>
  <c r="J340" i="13"/>
  <c r="I343" i="13"/>
  <c r="J344" i="13"/>
  <c r="I349" i="13"/>
  <c r="I354" i="13"/>
  <c r="I356" i="13"/>
  <c r="J10" i="13"/>
  <c r="J20" i="13"/>
  <c r="J30" i="13"/>
  <c r="J44" i="13"/>
  <c r="J49" i="13"/>
  <c r="J63" i="13"/>
  <c r="J67" i="13"/>
  <c r="J82" i="13"/>
  <c r="I89" i="13"/>
  <c r="I91" i="13"/>
  <c r="J126" i="13"/>
  <c r="J131" i="13"/>
  <c r="I178" i="13"/>
  <c r="I183" i="13"/>
  <c r="I217" i="13"/>
  <c r="I250" i="13"/>
  <c r="I255" i="13"/>
  <c r="I290" i="13"/>
  <c r="I103" i="13"/>
  <c r="J115" i="13"/>
  <c r="I140" i="13"/>
  <c r="I154" i="13"/>
  <c r="I156" i="13"/>
  <c r="I188" i="13"/>
  <c r="I193" i="13"/>
  <c r="I220" i="13"/>
  <c r="I230" i="13"/>
  <c r="I237" i="13"/>
  <c r="I260" i="13"/>
  <c r="I266" i="13"/>
  <c r="I272" i="13"/>
  <c r="I277" i="13"/>
  <c r="I297" i="13"/>
  <c r="I9" i="13"/>
  <c r="I14" i="13"/>
  <c r="I19" i="13"/>
  <c r="I24" i="13"/>
  <c r="I28" i="13"/>
  <c r="I33" i="13"/>
  <c r="I38" i="13"/>
  <c r="I43" i="13"/>
  <c r="I47" i="13"/>
  <c r="I52" i="13"/>
  <c r="I57" i="13"/>
  <c r="I62" i="13"/>
  <c r="I66" i="13"/>
  <c r="I71" i="13"/>
  <c r="I76" i="13"/>
  <c r="I81" i="13"/>
  <c r="J90" i="13"/>
  <c r="I98" i="13"/>
  <c r="I101" i="13"/>
  <c r="J109" i="13"/>
  <c r="I120" i="13"/>
  <c r="I124" i="13"/>
  <c r="I130" i="13"/>
  <c r="J146" i="13"/>
  <c r="I166" i="13"/>
  <c r="I205" i="13"/>
  <c r="I249" i="13"/>
  <c r="I327" i="13"/>
  <c r="J155" i="13"/>
  <c r="I155" i="13"/>
  <c r="J174" i="13"/>
  <c r="I174" i="13"/>
  <c r="J194" i="13"/>
  <c r="I194" i="13"/>
  <c r="J213" i="13"/>
  <c r="I213" i="13"/>
  <c r="J238" i="13"/>
  <c r="I238" i="13"/>
  <c r="J258" i="13"/>
  <c r="I258" i="13"/>
  <c r="J278" i="13"/>
  <c r="I278" i="13"/>
  <c r="J289" i="13"/>
  <c r="I289" i="13"/>
  <c r="J316" i="13"/>
  <c r="I316" i="13"/>
  <c r="J336" i="13"/>
  <c r="I336" i="13"/>
  <c r="J355" i="13"/>
  <c r="I355" i="13"/>
  <c r="I8" i="13"/>
  <c r="I13" i="13"/>
  <c r="I18" i="13"/>
  <c r="I22" i="13"/>
  <c r="I27" i="13"/>
  <c r="I32" i="13"/>
  <c r="I37" i="13"/>
  <c r="I41" i="13"/>
  <c r="I46" i="13"/>
  <c r="I51" i="13"/>
  <c r="I56" i="13"/>
  <c r="I60" i="13"/>
  <c r="I65" i="13"/>
  <c r="I70" i="13"/>
  <c r="I75" i="13"/>
  <c r="I80" i="13"/>
  <c r="I84" i="13"/>
  <c r="I88" i="13"/>
  <c r="I92" i="13"/>
  <c r="I97" i="13"/>
  <c r="I102" i="13"/>
  <c r="I106" i="13"/>
  <c r="I111" i="13"/>
  <c r="I117" i="13"/>
  <c r="I123" i="13"/>
  <c r="I128" i="13"/>
  <c r="I133" i="13"/>
  <c r="I137" i="13"/>
  <c r="J141" i="13"/>
  <c r="I143" i="13"/>
  <c r="I148" i="13"/>
  <c r="J160" i="13"/>
  <c r="I160" i="13"/>
  <c r="I171" i="13"/>
  <c r="J179" i="13"/>
  <c r="I179" i="13"/>
  <c r="I190" i="13"/>
  <c r="J199" i="13"/>
  <c r="I199" i="13"/>
  <c r="I210" i="13"/>
  <c r="J218" i="13"/>
  <c r="I218" i="13"/>
  <c r="I232" i="13"/>
  <c r="J243" i="13"/>
  <c r="I243" i="13"/>
  <c r="I254" i="13"/>
  <c r="J264" i="13"/>
  <c r="I264" i="13"/>
  <c r="I274" i="13"/>
  <c r="J283" i="13"/>
  <c r="I283" i="13"/>
  <c r="J293" i="13"/>
  <c r="I293" i="13"/>
  <c r="I313" i="13"/>
  <c r="J321" i="13"/>
  <c r="I321" i="13"/>
  <c r="I332" i="13"/>
  <c r="J341" i="13"/>
  <c r="I341" i="13"/>
  <c r="I352" i="13"/>
  <c r="J165" i="13"/>
  <c r="I165" i="13"/>
  <c r="J184" i="13"/>
  <c r="I184" i="13"/>
  <c r="J204" i="13"/>
  <c r="I204" i="13"/>
  <c r="J223" i="13"/>
  <c r="I223" i="13"/>
  <c r="J248" i="13"/>
  <c r="I248" i="13"/>
  <c r="J268" i="13"/>
  <c r="I268" i="13"/>
  <c r="J287" i="13"/>
  <c r="I287" i="13"/>
  <c r="J298" i="13"/>
  <c r="I298" i="13"/>
  <c r="J306" i="13"/>
  <c r="I306" i="13"/>
  <c r="J326" i="13"/>
  <c r="I326" i="13"/>
  <c r="J346" i="13"/>
  <c r="I346" i="13"/>
  <c r="J136" i="13"/>
  <c r="I142" i="13"/>
  <c r="J147" i="13"/>
  <c r="I147" i="13"/>
  <c r="I161" i="13"/>
  <c r="J169" i="13"/>
  <c r="I169" i="13"/>
  <c r="I180" i="13"/>
  <c r="J189" i="13"/>
  <c r="I189" i="13"/>
  <c r="I200" i="13"/>
  <c r="J208" i="13"/>
  <c r="I208" i="13"/>
  <c r="I219" i="13"/>
  <c r="J231" i="13"/>
  <c r="I231" i="13"/>
  <c r="I244" i="13"/>
  <c r="J253" i="13"/>
  <c r="I253" i="13"/>
  <c r="I265" i="13"/>
  <c r="J273" i="13"/>
  <c r="I273" i="13"/>
  <c r="I284" i="13"/>
  <c r="I295" i="13"/>
  <c r="I303" i="13"/>
  <c r="J311" i="13"/>
  <c r="I311" i="13"/>
  <c r="I322" i="13"/>
  <c r="J331" i="13"/>
  <c r="I331" i="13"/>
  <c r="I342" i="13"/>
  <c r="J350" i="13"/>
  <c r="I350" i="13"/>
  <c r="F369" i="12"/>
  <c r="E368" i="12"/>
  <c r="J368" i="12" s="1"/>
  <c r="E367" i="12"/>
  <c r="E366" i="12"/>
  <c r="J366" i="12" s="1"/>
  <c r="E365" i="12"/>
  <c r="J365" i="12" s="1"/>
  <c r="E364" i="12"/>
  <c r="J364" i="12" s="1"/>
  <c r="E362" i="12"/>
  <c r="E361" i="12"/>
  <c r="J361" i="12" s="1"/>
  <c r="E360" i="12"/>
  <c r="J360" i="12" s="1"/>
  <c r="E359" i="12"/>
  <c r="E358" i="12"/>
  <c r="E356" i="12"/>
  <c r="J356" i="12" s="1"/>
  <c r="E355" i="12"/>
  <c r="J355" i="12" s="1"/>
  <c r="E354" i="12"/>
  <c r="J354" i="12" s="1"/>
  <c r="E353" i="12"/>
  <c r="E352" i="12"/>
  <c r="I352" i="12" s="1"/>
  <c r="E350" i="12"/>
  <c r="J350" i="12" s="1"/>
  <c r="E349" i="12"/>
  <c r="J349" i="12" s="1"/>
  <c r="E348" i="12"/>
  <c r="E347" i="12"/>
  <c r="J347" i="12" s="1"/>
  <c r="E345" i="12"/>
  <c r="J345" i="12" s="1"/>
  <c r="E344" i="12"/>
  <c r="J344" i="12" s="1"/>
  <c r="E343" i="12"/>
  <c r="E342" i="12"/>
  <c r="I342" i="12" s="1"/>
  <c r="E341" i="12"/>
  <c r="I341" i="12" s="1"/>
  <c r="E339" i="12"/>
  <c r="E338" i="12"/>
  <c r="E337" i="12"/>
  <c r="J337" i="12" s="1"/>
  <c r="E335" i="12"/>
  <c r="J335" i="12" s="1"/>
  <c r="E334" i="12"/>
  <c r="J334" i="12" s="1"/>
  <c r="E333" i="12"/>
  <c r="E332" i="12"/>
  <c r="I332" i="12" s="1"/>
  <c r="E331" i="12"/>
  <c r="J331" i="12" s="1"/>
  <c r="E330" i="12"/>
  <c r="J330" i="12" s="1"/>
  <c r="E328" i="12"/>
  <c r="E327" i="12"/>
  <c r="I327" i="12" s="1"/>
  <c r="E326" i="12"/>
  <c r="J326" i="12" s="1"/>
  <c r="E325" i="12"/>
  <c r="J325" i="12" s="1"/>
  <c r="E323" i="12"/>
  <c r="E322" i="12"/>
  <c r="I322" i="12" s="1"/>
  <c r="E321" i="12"/>
  <c r="I321" i="12" s="1"/>
  <c r="E320" i="12"/>
  <c r="E318" i="12"/>
  <c r="E317" i="12"/>
  <c r="I317" i="12" s="1"/>
  <c r="E316" i="12"/>
  <c r="J316" i="12" s="1"/>
  <c r="E315" i="12"/>
  <c r="J315" i="12" s="1"/>
  <c r="F309" i="12"/>
  <c r="E308" i="12"/>
  <c r="E307" i="12"/>
  <c r="E306" i="12"/>
  <c r="J306" i="12" s="1"/>
  <c r="E305" i="12"/>
  <c r="I305" i="12" s="1"/>
  <c r="E304" i="12"/>
  <c r="J304" i="12" s="1"/>
  <c r="E299" i="12"/>
  <c r="E298" i="12"/>
  <c r="I298" i="12" s="1"/>
  <c r="E297" i="12"/>
  <c r="J297" i="12" s="1"/>
  <c r="E296" i="12"/>
  <c r="J296" i="12" s="1"/>
  <c r="E295" i="12"/>
  <c r="E293" i="12"/>
  <c r="I293" i="12" s="1"/>
  <c r="E292" i="12"/>
  <c r="J292" i="12" s="1"/>
  <c r="E291" i="12"/>
  <c r="J291" i="12" s="1"/>
  <c r="E290" i="12"/>
  <c r="E289" i="12"/>
  <c r="I289" i="12" s="1"/>
  <c r="E287" i="12"/>
  <c r="I287" i="12" s="1"/>
  <c r="E286" i="12"/>
  <c r="E285" i="12"/>
  <c r="E284" i="12"/>
  <c r="I284" i="12" s="1"/>
  <c r="E283" i="12"/>
  <c r="J283" i="12" s="1"/>
  <c r="E282" i="12"/>
  <c r="J282" i="12" s="1"/>
  <c r="E280" i="12"/>
  <c r="E279" i="12"/>
  <c r="J279" i="12" s="1"/>
  <c r="E278" i="12"/>
  <c r="I278" i="12" s="1"/>
  <c r="E277" i="12"/>
  <c r="J277" i="12" s="1"/>
  <c r="E276" i="12"/>
  <c r="E274" i="12"/>
  <c r="J274" i="12" s="1"/>
  <c r="E273" i="12"/>
  <c r="I273" i="12" s="1"/>
  <c r="E272" i="12"/>
  <c r="J272" i="12" s="1"/>
  <c r="E271" i="12"/>
  <c r="E270" i="12"/>
  <c r="J270" i="12" s="1"/>
  <c r="E268" i="12"/>
  <c r="I268" i="12" s="1"/>
  <c r="E267" i="12"/>
  <c r="E266" i="12"/>
  <c r="E265" i="12"/>
  <c r="J265" i="12" s="1"/>
  <c r="E264" i="12"/>
  <c r="I264" i="12" s="1"/>
  <c r="I263" i="12"/>
  <c r="E262" i="12"/>
  <c r="I262" i="12" s="1"/>
  <c r="E261" i="12"/>
  <c r="J261" i="12" s="1"/>
  <c r="E260" i="12"/>
  <c r="E259" i="12"/>
  <c r="I259" i="12" s="1"/>
  <c r="E258" i="12"/>
  <c r="J258" i="12" s="1"/>
  <c r="E256" i="12"/>
  <c r="J256" i="12" s="1"/>
  <c r="E255" i="12"/>
  <c r="E254" i="12"/>
  <c r="I254" i="12" s="1"/>
  <c r="E253" i="12"/>
  <c r="J253" i="12" s="1"/>
  <c r="E251" i="12"/>
  <c r="J251" i="12" s="1"/>
  <c r="E250" i="12"/>
  <c r="E249" i="12"/>
  <c r="I249" i="12" s="1"/>
  <c r="E248" i="12"/>
  <c r="J248" i="12" s="1"/>
  <c r="E247" i="12"/>
  <c r="E245" i="12"/>
  <c r="E244" i="12"/>
  <c r="J244" i="12" s="1"/>
  <c r="E243" i="12"/>
  <c r="J243" i="12" s="1"/>
  <c r="E242" i="12"/>
  <c r="J242" i="12" s="1"/>
  <c r="E240" i="12"/>
  <c r="E239" i="12"/>
  <c r="I239" i="12" s="1"/>
  <c r="E238" i="12"/>
  <c r="J238" i="12" s="1"/>
  <c r="E237" i="12"/>
  <c r="J237" i="12" s="1"/>
  <c r="E236" i="12"/>
  <c r="F230" i="12"/>
  <c r="E229" i="12"/>
  <c r="E228" i="12"/>
  <c r="J228" i="12" s="1"/>
  <c r="E227" i="12"/>
  <c r="I227" i="12" s="1"/>
  <c r="E226" i="12"/>
  <c r="J226" i="12" s="1"/>
  <c r="E225" i="12"/>
  <c r="E223" i="12"/>
  <c r="J223" i="12" s="1"/>
  <c r="E222" i="12"/>
  <c r="J222" i="12" s="1"/>
  <c r="E221" i="12"/>
  <c r="J221" i="12" s="1"/>
  <c r="E220" i="12"/>
  <c r="E219" i="12"/>
  <c r="J219" i="12" s="1"/>
  <c r="E217" i="12"/>
  <c r="J217" i="12" s="1"/>
  <c r="E216" i="12"/>
  <c r="J216" i="12" s="1"/>
  <c r="E215" i="12"/>
  <c r="E214" i="12"/>
  <c r="J214" i="12" s="1"/>
  <c r="E213" i="12"/>
  <c r="J213" i="12" s="1"/>
  <c r="E211" i="12"/>
  <c r="E210" i="12"/>
  <c r="E209" i="12"/>
  <c r="I209" i="12" s="1"/>
  <c r="E208" i="12"/>
  <c r="J208" i="12" s="1"/>
  <c r="E207" i="12"/>
  <c r="J207" i="12" s="1"/>
  <c r="E206" i="12"/>
  <c r="E204" i="12"/>
  <c r="I204" i="12" s="1"/>
  <c r="E203" i="12"/>
  <c r="J203" i="12" s="1"/>
  <c r="E202" i="12"/>
  <c r="J202" i="12" s="1"/>
  <c r="E201" i="12"/>
  <c r="E198" i="12"/>
  <c r="I198" i="12" s="1"/>
  <c r="E197" i="12"/>
  <c r="J197" i="12" s="1"/>
  <c r="E196" i="12"/>
  <c r="J196" i="12" s="1"/>
  <c r="E195" i="12"/>
  <c r="E194" i="12"/>
  <c r="I194" i="12" s="1"/>
  <c r="E192" i="12"/>
  <c r="J192" i="12" s="1"/>
  <c r="E191" i="12"/>
  <c r="J191" i="12" s="1"/>
  <c r="E190" i="12"/>
  <c r="E188" i="12"/>
  <c r="I188" i="12" s="1"/>
  <c r="E187" i="12"/>
  <c r="I187" i="12" s="1"/>
  <c r="E186" i="12"/>
  <c r="J186" i="12" s="1"/>
  <c r="E185" i="12"/>
  <c r="E184" i="12"/>
  <c r="I184" i="12" s="1"/>
  <c r="E182" i="12"/>
  <c r="J182" i="12" s="1"/>
  <c r="E181" i="12"/>
  <c r="J181" i="12" s="1"/>
  <c r="E180" i="12"/>
  <c r="E179" i="12"/>
  <c r="I179" i="12" s="1"/>
  <c r="E177" i="12"/>
  <c r="J177" i="12" s="1"/>
  <c r="E176" i="12"/>
  <c r="J176" i="12" s="1"/>
  <c r="E175" i="12"/>
  <c r="E174" i="12"/>
  <c r="I174" i="12" s="1"/>
  <c r="E173" i="12"/>
  <c r="I173" i="12" s="1"/>
  <c r="E171" i="12"/>
  <c r="J171" i="12" s="1"/>
  <c r="E170" i="12"/>
  <c r="E169" i="12"/>
  <c r="I169" i="12" s="1"/>
  <c r="E168" i="12"/>
  <c r="J168" i="12" s="1"/>
  <c r="E167" i="12"/>
  <c r="J167" i="12" s="1"/>
  <c r="E164" i="12"/>
  <c r="E163" i="12"/>
  <c r="I163" i="12" s="1"/>
  <c r="E162" i="12"/>
  <c r="I162" i="12" s="1"/>
  <c r="E161" i="12"/>
  <c r="J161" i="12" s="1"/>
  <c r="E159" i="12"/>
  <c r="E158" i="12"/>
  <c r="I158" i="12" s="1"/>
  <c r="E157" i="12"/>
  <c r="J157" i="12" s="1"/>
  <c r="E156" i="12"/>
  <c r="J156" i="12" s="1"/>
  <c r="E155" i="12"/>
  <c r="F151" i="12"/>
  <c r="E150" i="12"/>
  <c r="E149" i="12"/>
  <c r="I149" i="12" s="1"/>
  <c r="E148" i="12"/>
  <c r="I148" i="12" s="1"/>
  <c r="E147" i="12"/>
  <c r="I147" i="12" s="1"/>
  <c r="E145" i="12"/>
  <c r="E144" i="12"/>
  <c r="J144" i="12" s="1"/>
  <c r="E143" i="12"/>
  <c r="I143" i="12" s="1"/>
  <c r="E142" i="12"/>
  <c r="I142" i="12" s="1"/>
  <c r="E141" i="12"/>
  <c r="E139" i="12"/>
  <c r="J139" i="12" s="1"/>
  <c r="E138" i="12"/>
  <c r="I138" i="12" s="1"/>
  <c r="E137" i="12"/>
  <c r="J137" i="12" s="1"/>
  <c r="E136" i="12"/>
  <c r="E133" i="12"/>
  <c r="J133" i="12" s="1"/>
  <c r="E132" i="12"/>
  <c r="I132" i="12" s="1"/>
  <c r="E131" i="12"/>
  <c r="I131" i="12" s="1"/>
  <c r="E130" i="12"/>
  <c r="E129" i="12"/>
  <c r="J129" i="12" s="1"/>
  <c r="E127" i="12"/>
  <c r="I127" i="12" s="1"/>
  <c r="E126" i="12"/>
  <c r="I126" i="12" s="1"/>
  <c r="E125" i="12"/>
  <c r="E124" i="12"/>
  <c r="J124" i="12" s="1"/>
  <c r="E122" i="12"/>
  <c r="I122" i="12" s="1"/>
  <c r="E121" i="12"/>
  <c r="J121" i="12" s="1"/>
  <c r="E120" i="12"/>
  <c r="E119" i="12"/>
  <c r="J119" i="12" s="1"/>
  <c r="E118" i="12"/>
  <c r="I118" i="12" s="1"/>
  <c r="J117" i="12"/>
  <c r="E116" i="12"/>
  <c r="I116" i="12" s="1"/>
  <c r="E115" i="12"/>
  <c r="I115" i="12" s="1"/>
  <c r="E114" i="12"/>
  <c r="E113" i="12"/>
  <c r="J113" i="12" s="1"/>
  <c r="E112" i="12"/>
  <c r="I112" i="12" s="1"/>
  <c r="E110" i="12"/>
  <c r="J110" i="12" s="1"/>
  <c r="E109" i="12"/>
  <c r="E108" i="12"/>
  <c r="J108" i="12" s="1"/>
  <c r="E107" i="12"/>
  <c r="I107" i="12" s="1"/>
  <c r="E105" i="12"/>
  <c r="J105" i="12" s="1"/>
  <c r="E104" i="12"/>
  <c r="E103" i="12"/>
  <c r="J103" i="12" s="1"/>
  <c r="E102" i="12"/>
  <c r="I102" i="12" s="1"/>
  <c r="E101" i="12"/>
  <c r="J101" i="12" s="1"/>
  <c r="E100" i="12"/>
  <c r="E98" i="12"/>
  <c r="E97" i="12"/>
  <c r="I97" i="12" s="1"/>
  <c r="E96" i="12"/>
  <c r="I96" i="12" s="1"/>
  <c r="E95" i="12"/>
  <c r="J95" i="12" s="1"/>
  <c r="E94" i="12"/>
  <c r="E93" i="12"/>
  <c r="I93" i="12" s="1"/>
  <c r="E91" i="12"/>
  <c r="I91" i="12" s="1"/>
  <c r="E90" i="12"/>
  <c r="J90" i="12" s="1"/>
  <c r="E89" i="12"/>
  <c r="E88" i="12"/>
  <c r="I88" i="12" s="1"/>
  <c r="E87" i="12"/>
  <c r="I87" i="12" s="1"/>
  <c r="F83" i="12"/>
  <c r="E82" i="12"/>
  <c r="I82" i="12" s="1"/>
  <c r="E81" i="12"/>
  <c r="J81" i="12" s="1"/>
  <c r="E80" i="12"/>
  <c r="E79" i="12"/>
  <c r="I79" i="12" s="1"/>
  <c r="E78" i="12"/>
  <c r="I78" i="12" s="1"/>
  <c r="E76" i="12"/>
  <c r="J76" i="12" s="1"/>
  <c r="E75" i="12"/>
  <c r="E74" i="12"/>
  <c r="I74" i="12" s="1"/>
  <c r="E73" i="12"/>
  <c r="I73" i="12" s="1"/>
  <c r="E71" i="12"/>
  <c r="J71" i="12" s="1"/>
  <c r="E70" i="12"/>
  <c r="E69" i="12"/>
  <c r="I69" i="12" s="1"/>
  <c r="E68" i="12"/>
  <c r="I68" i="12" s="1"/>
  <c r="E67" i="12"/>
  <c r="J67" i="12" s="1"/>
  <c r="E65" i="12"/>
  <c r="E64" i="12"/>
  <c r="I64" i="12" s="1"/>
  <c r="E63" i="12"/>
  <c r="I63" i="12" s="1"/>
  <c r="E62" i="12"/>
  <c r="J62" i="12" s="1"/>
  <c r="E61" i="12"/>
  <c r="E60" i="12"/>
  <c r="I60" i="12" s="1"/>
  <c r="E58" i="12"/>
  <c r="I58" i="12" s="1"/>
  <c r="E57" i="12"/>
  <c r="J57" i="12" s="1"/>
  <c r="E56" i="12"/>
  <c r="E55" i="12"/>
  <c r="I55" i="12" s="1"/>
  <c r="E54" i="12"/>
  <c r="I54" i="12" s="1"/>
  <c r="E53" i="12"/>
  <c r="J53" i="12" s="1"/>
  <c r="E51" i="12"/>
  <c r="E50" i="12"/>
  <c r="I50" i="12" s="1"/>
  <c r="E49" i="12"/>
  <c r="I49" i="12" s="1"/>
  <c r="E48" i="12"/>
  <c r="J48" i="12" s="1"/>
  <c r="E47" i="12"/>
  <c r="E45" i="12"/>
  <c r="I45" i="12" s="1"/>
  <c r="E44" i="12"/>
  <c r="I44" i="12" s="1"/>
  <c r="E43" i="12"/>
  <c r="J43" i="12" s="1"/>
  <c r="E42" i="12"/>
  <c r="E41" i="12"/>
  <c r="I41" i="12" s="1"/>
  <c r="E39" i="12"/>
  <c r="I39" i="12" s="1"/>
  <c r="E38" i="12"/>
  <c r="J38" i="12" s="1"/>
  <c r="E37" i="12"/>
  <c r="E36" i="12"/>
  <c r="I36" i="12" s="1"/>
  <c r="E35" i="12"/>
  <c r="I35" i="12" s="1"/>
  <c r="E33" i="12"/>
  <c r="J33" i="12" s="1"/>
  <c r="E32" i="12"/>
  <c r="E31" i="12"/>
  <c r="I31" i="12" s="1"/>
  <c r="E30" i="12"/>
  <c r="I30" i="12" s="1"/>
  <c r="E29" i="12"/>
  <c r="J29" i="12" s="1"/>
  <c r="E28" i="12"/>
  <c r="E26" i="12"/>
  <c r="I26" i="12" s="1"/>
  <c r="E25" i="12"/>
  <c r="I25" i="12" s="1"/>
  <c r="E24" i="12"/>
  <c r="J24" i="12" s="1"/>
  <c r="E23" i="12"/>
  <c r="E22" i="12"/>
  <c r="I22" i="12" s="1"/>
  <c r="E20" i="12"/>
  <c r="I20" i="12" s="1"/>
  <c r="E19" i="12"/>
  <c r="J19" i="12" s="1"/>
  <c r="E18" i="12"/>
  <c r="E17" i="12"/>
  <c r="I17" i="12" s="1"/>
  <c r="E16" i="12"/>
  <c r="I16" i="12" s="1"/>
  <c r="E14" i="12"/>
  <c r="J14" i="12" s="1"/>
  <c r="E13" i="12"/>
  <c r="E12" i="12"/>
  <c r="I12" i="12" s="1"/>
  <c r="E11" i="12"/>
  <c r="I11" i="12" s="1"/>
  <c r="E10" i="12"/>
  <c r="J10" i="12" s="1"/>
  <c r="E8" i="12"/>
  <c r="E7" i="12"/>
  <c r="I7" i="12" s="1"/>
  <c r="E6" i="12"/>
  <c r="I6" i="12" s="1"/>
  <c r="J352" i="12" l="1"/>
  <c r="J147" i="12"/>
  <c r="J173" i="12"/>
  <c r="J321" i="12"/>
  <c r="J73" i="12"/>
  <c r="J264" i="12"/>
  <c r="I283" i="12"/>
  <c r="J298" i="12"/>
  <c r="J16" i="12"/>
  <c r="J126" i="12"/>
  <c r="J187" i="12"/>
  <c r="J239" i="12"/>
  <c r="J35" i="12"/>
  <c r="J287" i="12"/>
  <c r="I316" i="12"/>
  <c r="J332" i="12"/>
  <c r="J54" i="12"/>
  <c r="J169" i="12"/>
  <c r="J342" i="12"/>
  <c r="J78" i="12"/>
  <c r="J107" i="12"/>
  <c r="J131" i="12"/>
  <c r="J163" i="12"/>
  <c r="J268" i="12"/>
  <c r="J293" i="12"/>
  <c r="I297" i="12"/>
  <c r="I306" i="12"/>
  <c r="I331" i="12"/>
  <c r="I337" i="12"/>
  <c r="I347" i="12"/>
  <c r="J25" i="12"/>
  <c r="J44" i="12"/>
  <c r="J188" i="12"/>
  <c r="I192" i="12"/>
  <c r="J204" i="12"/>
  <c r="J273" i="12"/>
  <c r="J289" i="12"/>
  <c r="I292" i="12"/>
  <c r="J322" i="12"/>
  <c r="I326" i="12"/>
  <c r="J20" i="12"/>
  <c r="J39" i="12"/>
  <c r="J58" i="12"/>
  <c r="J87" i="12"/>
  <c r="I110" i="12"/>
  <c r="I168" i="12"/>
  <c r="I207" i="12"/>
  <c r="J262" i="12"/>
  <c r="J327" i="12"/>
  <c r="J6" i="12"/>
  <c r="J63" i="12"/>
  <c r="J82" i="12"/>
  <c r="J91" i="12"/>
  <c r="J11" i="12"/>
  <c r="J30" i="12"/>
  <c r="J49" i="12"/>
  <c r="J68" i="12"/>
  <c r="J96" i="12"/>
  <c r="J115" i="12"/>
  <c r="J122" i="12"/>
  <c r="J143" i="12"/>
  <c r="J184" i="12"/>
  <c r="J227" i="12"/>
  <c r="I242" i="12"/>
  <c r="J278" i="12"/>
  <c r="J284" i="12"/>
  <c r="J317" i="12"/>
  <c r="I354" i="12"/>
  <c r="J390" i="17"/>
  <c r="J389" i="17"/>
  <c r="I14" i="12"/>
  <c r="I24" i="12"/>
  <c r="I33" i="12"/>
  <c r="I48" i="12"/>
  <c r="I53" i="12"/>
  <c r="I62" i="12"/>
  <c r="I76" i="12"/>
  <c r="I81" i="12"/>
  <c r="I90" i="12"/>
  <c r="J102" i="12"/>
  <c r="I105" i="12"/>
  <c r="J118" i="12"/>
  <c r="I121" i="12"/>
  <c r="J158" i="12"/>
  <c r="I182" i="12"/>
  <c r="I203" i="12"/>
  <c r="I214" i="12"/>
  <c r="I219" i="12"/>
  <c r="I223" i="12"/>
  <c r="I226" i="12"/>
  <c r="I238" i="12"/>
  <c r="I244" i="12"/>
  <c r="I335" i="12"/>
  <c r="I345" i="12"/>
  <c r="I350" i="12"/>
  <c r="I356" i="12"/>
  <c r="I361" i="12"/>
  <c r="I366" i="12"/>
  <c r="J7" i="12"/>
  <c r="J12" i="12"/>
  <c r="J17" i="12"/>
  <c r="J22" i="12"/>
  <c r="J26" i="12"/>
  <c r="J31" i="12"/>
  <c r="J36" i="12"/>
  <c r="J41" i="12"/>
  <c r="J45" i="12"/>
  <c r="J50" i="12"/>
  <c r="J55" i="12"/>
  <c r="J60" i="12"/>
  <c r="J64" i="12"/>
  <c r="J69" i="12"/>
  <c r="J74" i="12"/>
  <c r="J79" i="12"/>
  <c r="J88" i="12"/>
  <c r="J93" i="12"/>
  <c r="J97" i="12"/>
  <c r="I101" i="12"/>
  <c r="J116" i="12"/>
  <c r="J132" i="12"/>
  <c r="I137" i="12"/>
  <c r="J142" i="12"/>
  <c r="I157" i="12"/>
  <c r="J162" i="12"/>
  <c r="J174" i="12"/>
  <c r="I177" i="12"/>
  <c r="J194" i="12"/>
  <c r="I197" i="12"/>
  <c r="I208" i="12"/>
  <c r="J209" i="12"/>
  <c r="I213" i="12"/>
  <c r="I217" i="12"/>
  <c r="I222" i="12"/>
  <c r="I228" i="12"/>
  <c r="I243" i="12"/>
  <c r="I248" i="12"/>
  <c r="J249" i="12"/>
  <c r="I253" i="12"/>
  <c r="J254" i="12"/>
  <c r="I258" i="12"/>
  <c r="J259" i="12"/>
  <c r="I265" i="12"/>
  <c r="I270" i="12"/>
  <c r="I274" i="12"/>
  <c r="I279" i="12"/>
  <c r="I282" i="12"/>
  <c r="J305" i="12"/>
  <c r="I315" i="12"/>
  <c r="J341" i="12"/>
  <c r="I355" i="12"/>
  <c r="I360" i="12"/>
  <c r="I365" i="12"/>
  <c r="I10" i="12"/>
  <c r="I19" i="12"/>
  <c r="I29" i="12"/>
  <c r="I38" i="12"/>
  <c r="I43" i="12"/>
  <c r="I57" i="12"/>
  <c r="I67" i="12"/>
  <c r="I71" i="12"/>
  <c r="I95" i="12"/>
  <c r="J138" i="12"/>
  <c r="J179" i="12"/>
  <c r="J198" i="12"/>
  <c r="I261" i="12"/>
  <c r="J112" i="12"/>
  <c r="J127" i="12"/>
  <c r="J148" i="12"/>
  <c r="I304" i="12"/>
  <c r="I334" i="12"/>
  <c r="J114" i="12"/>
  <c r="I114" i="12"/>
  <c r="J130" i="12"/>
  <c r="I130" i="12"/>
  <c r="J267" i="12"/>
  <c r="I267" i="12"/>
  <c r="J290" i="12"/>
  <c r="I290" i="12"/>
  <c r="J323" i="12"/>
  <c r="I323" i="12"/>
  <c r="J109" i="12"/>
  <c r="I109" i="12"/>
  <c r="J125" i="12"/>
  <c r="I125" i="12"/>
  <c r="J145" i="12"/>
  <c r="I145" i="12"/>
  <c r="J286" i="12"/>
  <c r="I286" i="12"/>
  <c r="J320" i="12"/>
  <c r="I320" i="12"/>
  <c r="J343" i="12"/>
  <c r="I343" i="12"/>
  <c r="J8" i="12"/>
  <c r="I8" i="12"/>
  <c r="J13" i="12"/>
  <c r="I13" i="12"/>
  <c r="J18" i="12"/>
  <c r="I18" i="12"/>
  <c r="J23" i="12"/>
  <c r="I23" i="12"/>
  <c r="J28" i="12"/>
  <c r="I28" i="12"/>
  <c r="J32" i="12"/>
  <c r="I32" i="12"/>
  <c r="J37" i="12"/>
  <c r="I37" i="12"/>
  <c r="J42" i="12"/>
  <c r="I42" i="12"/>
  <c r="J47" i="12"/>
  <c r="I47" i="12"/>
  <c r="J51" i="12"/>
  <c r="I51" i="12"/>
  <c r="J56" i="12"/>
  <c r="I56" i="12"/>
  <c r="J61" i="12"/>
  <c r="I61" i="12"/>
  <c r="J65" i="12"/>
  <c r="I65" i="12"/>
  <c r="J70" i="12"/>
  <c r="I70" i="12"/>
  <c r="J75" i="12"/>
  <c r="I75" i="12"/>
  <c r="J80" i="12"/>
  <c r="I80" i="12"/>
  <c r="J89" i="12"/>
  <c r="I89" i="12"/>
  <c r="J94" i="12"/>
  <c r="I94" i="12"/>
  <c r="J98" i="12"/>
  <c r="I98" i="12"/>
  <c r="J104" i="12"/>
  <c r="I104" i="12"/>
  <c r="J120" i="12"/>
  <c r="I120" i="12"/>
  <c r="J141" i="12"/>
  <c r="I141" i="12"/>
  <c r="J215" i="12"/>
  <c r="I215" i="12"/>
  <c r="J250" i="12"/>
  <c r="I250" i="12"/>
  <c r="J308" i="12"/>
  <c r="I308" i="12"/>
  <c r="J339" i="12"/>
  <c r="I339" i="12"/>
  <c r="J362" i="12"/>
  <c r="I362" i="12"/>
  <c r="J100" i="12"/>
  <c r="I100" i="12"/>
  <c r="J136" i="12"/>
  <c r="I136" i="12"/>
  <c r="J211" i="12"/>
  <c r="I211" i="12"/>
  <c r="J247" i="12"/>
  <c r="I247" i="12"/>
  <c r="J271" i="12"/>
  <c r="I271" i="12"/>
  <c r="J359" i="12"/>
  <c r="I359" i="12"/>
  <c r="J155" i="12"/>
  <c r="I155" i="12"/>
  <c r="J159" i="12"/>
  <c r="I159" i="12"/>
  <c r="J164" i="12"/>
  <c r="I164" i="12"/>
  <c r="J170" i="12"/>
  <c r="I170" i="12"/>
  <c r="J175" i="12"/>
  <c r="I175" i="12"/>
  <c r="J180" i="12"/>
  <c r="I180" i="12"/>
  <c r="J185" i="12"/>
  <c r="I185" i="12"/>
  <c r="J190" i="12"/>
  <c r="I190" i="12"/>
  <c r="J195" i="12"/>
  <c r="I195" i="12"/>
  <c r="J201" i="12"/>
  <c r="I201" i="12"/>
  <c r="J220" i="12"/>
  <c r="I220" i="12"/>
  <c r="J236" i="12"/>
  <c r="I236" i="12"/>
  <c r="J255" i="12"/>
  <c r="I255" i="12"/>
  <c r="J276" i="12"/>
  <c r="I276" i="12"/>
  <c r="J295" i="12"/>
  <c r="I295" i="12"/>
  <c r="J328" i="12"/>
  <c r="I328" i="12"/>
  <c r="J348" i="12"/>
  <c r="I348" i="12"/>
  <c r="J367" i="12"/>
  <c r="I367" i="12"/>
  <c r="I103" i="12"/>
  <c r="I108" i="12"/>
  <c r="I113" i="12"/>
  <c r="I119" i="12"/>
  <c r="I124" i="12"/>
  <c r="I129" i="12"/>
  <c r="I133" i="12"/>
  <c r="I139" i="12"/>
  <c r="I144" i="12"/>
  <c r="J149" i="12"/>
  <c r="J206" i="12"/>
  <c r="I206" i="12"/>
  <c r="I216" i="12"/>
  <c r="J225" i="12"/>
  <c r="I225" i="12"/>
  <c r="J240" i="12"/>
  <c r="I240" i="12"/>
  <c r="I251" i="12"/>
  <c r="J260" i="12"/>
  <c r="I260" i="12"/>
  <c r="I272" i="12"/>
  <c r="J280" i="12"/>
  <c r="I280" i="12"/>
  <c r="I291" i="12"/>
  <c r="J299" i="12"/>
  <c r="I299" i="12"/>
  <c r="I325" i="12"/>
  <c r="J333" i="12"/>
  <c r="I333" i="12"/>
  <c r="I344" i="12"/>
  <c r="J353" i="12"/>
  <c r="I353" i="12"/>
  <c r="I364" i="12"/>
  <c r="J150" i="12"/>
  <c r="I150" i="12"/>
  <c r="I156" i="12"/>
  <c r="I161" i="12"/>
  <c r="I167" i="12"/>
  <c r="I171" i="12"/>
  <c r="I176" i="12"/>
  <c r="I181" i="12"/>
  <c r="I186" i="12"/>
  <c r="I191" i="12"/>
  <c r="I196" i="12"/>
  <c r="I202" i="12"/>
  <c r="J210" i="12"/>
  <c r="I210" i="12"/>
  <c r="I221" i="12"/>
  <c r="J229" i="12"/>
  <c r="I229" i="12"/>
  <c r="I237" i="12"/>
  <c r="J245" i="12"/>
  <c r="I245" i="12"/>
  <c r="I256" i="12"/>
  <c r="J266" i="12"/>
  <c r="I266" i="12"/>
  <c r="I277" i="12"/>
  <c r="J285" i="12"/>
  <c r="I285" i="12"/>
  <c r="I296" i="12"/>
  <c r="J307" i="12"/>
  <c r="I307" i="12"/>
  <c r="J318" i="12"/>
  <c r="I318" i="12"/>
  <c r="I330" i="12"/>
  <c r="J338" i="12"/>
  <c r="I338" i="12"/>
  <c r="I349" i="12"/>
  <c r="J358" i="12"/>
  <c r="I358" i="12"/>
  <c r="I368" i="12"/>
  <c r="F363" i="11"/>
  <c r="E361" i="11"/>
  <c r="J361" i="11" s="1"/>
  <c r="E360" i="11"/>
  <c r="J360" i="11" s="1"/>
  <c r="E359" i="11"/>
  <c r="I359" i="11" s="1"/>
  <c r="E358" i="11"/>
  <c r="I358" i="11" s="1"/>
  <c r="E357" i="11"/>
  <c r="I357" i="11" s="1"/>
  <c r="E355" i="11"/>
  <c r="J355" i="11" s="1"/>
  <c r="E354" i="11"/>
  <c r="I354" i="11" s="1"/>
  <c r="E353" i="11"/>
  <c r="J353" i="11" s="1"/>
  <c r="E352" i="11"/>
  <c r="J352" i="11" s="1"/>
  <c r="E351" i="11"/>
  <c r="J351" i="11" s="1"/>
  <c r="E349" i="11"/>
  <c r="I349" i="11" s="1"/>
  <c r="E348" i="11"/>
  <c r="J348" i="11" s="1"/>
  <c r="E347" i="11"/>
  <c r="I347" i="11" s="1"/>
  <c r="E346" i="11"/>
  <c r="J346" i="11" s="1"/>
  <c r="E345" i="11"/>
  <c r="I345" i="11" s="1"/>
  <c r="E343" i="11"/>
  <c r="J343" i="11" s="1"/>
  <c r="E342" i="11"/>
  <c r="J342" i="11" s="1"/>
  <c r="E341" i="11"/>
  <c r="J341" i="11" s="1"/>
  <c r="E340" i="11"/>
  <c r="I340" i="11" s="1"/>
  <c r="E338" i="11"/>
  <c r="J338" i="11" s="1"/>
  <c r="E337" i="11"/>
  <c r="I337" i="11" s="1"/>
  <c r="E336" i="11"/>
  <c r="J336" i="11" s="1"/>
  <c r="E335" i="11"/>
  <c r="I335" i="11" s="1"/>
  <c r="E334" i="11"/>
  <c r="J334" i="11" s="1"/>
  <c r="E332" i="11"/>
  <c r="J332" i="11" s="1"/>
  <c r="E331" i="11"/>
  <c r="J331" i="11" s="1"/>
  <c r="E330" i="11"/>
  <c r="I330" i="11" s="1"/>
  <c r="E328" i="11"/>
  <c r="J328" i="11" s="1"/>
  <c r="E327" i="11"/>
  <c r="I327" i="11" s="1"/>
  <c r="E326" i="11"/>
  <c r="J326" i="11" s="1"/>
  <c r="E325" i="11"/>
  <c r="I325" i="11" s="1"/>
  <c r="E324" i="11"/>
  <c r="J324" i="11" s="1"/>
  <c r="E323" i="11"/>
  <c r="J323" i="11" s="1"/>
  <c r="E321" i="11"/>
  <c r="J321" i="11" s="1"/>
  <c r="E320" i="11"/>
  <c r="I320" i="11" s="1"/>
  <c r="E319" i="11"/>
  <c r="I319" i="11" s="1"/>
  <c r="E318" i="11"/>
  <c r="I318" i="11" s="1"/>
  <c r="J317" i="11"/>
  <c r="I317" i="11"/>
  <c r="E316" i="11"/>
  <c r="I316" i="11" s="1"/>
  <c r="E315" i="11"/>
  <c r="I315" i="11" s="1"/>
  <c r="E314" i="11"/>
  <c r="J314" i="11" s="1"/>
  <c r="E313" i="11"/>
  <c r="I313" i="11" s="1"/>
  <c r="E311" i="11"/>
  <c r="J311" i="11" s="1"/>
  <c r="E310" i="11"/>
  <c r="J310" i="11" s="1"/>
  <c r="E309" i="11"/>
  <c r="J309" i="11" s="1"/>
  <c r="E308" i="11"/>
  <c r="I308" i="11" s="1"/>
  <c r="F304" i="11"/>
  <c r="E302" i="11"/>
  <c r="E301" i="11"/>
  <c r="J301" i="11" s="1"/>
  <c r="E300" i="11"/>
  <c r="J300" i="11" s="1"/>
  <c r="E299" i="11"/>
  <c r="E298" i="11"/>
  <c r="I298" i="11" s="1"/>
  <c r="E296" i="11"/>
  <c r="I296" i="11" s="1"/>
  <c r="E295" i="11"/>
  <c r="E294" i="11"/>
  <c r="J294" i="11" s="1"/>
  <c r="E293" i="11"/>
  <c r="E292" i="11"/>
  <c r="J292" i="11" s="1"/>
  <c r="E290" i="11"/>
  <c r="J290" i="11" s="1"/>
  <c r="E289" i="11"/>
  <c r="E288" i="11"/>
  <c r="I288" i="11" s="1"/>
  <c r="E287" i="11"/>
  <c r="J287" i="11" s="1"/>
  <c r="J286" i="11"/>
  <c r="I286" i="11"/>
  <c r="E285" i="11"/>
  <c r="E284" i="11"/>
  <c r="J284" i="11" s="1"/>
  <c r="E283" i="11"/>
  <c r="E282" i="11"/>
  <c r="I282" i="11" s="1"/>
  <c r="E281" i="11"/>
  <c r="I281" i="11" s="1"/>
  <c r="E280" i="11"/>
  <c r="E278" i="11"/>
  <c r="I278" i="11" s="1"/>
  <c r="E277" i="11"/>
  <c r="J277" i="11" s="1"/>
  <c r="E276" i="11"/>
  <c r="E275" i="11"/>
  <c r="J275" i="11" s="1"/>
  <c r="E274" i="11"/>
  <c r="E272" i="11"/>
  <c r="I272" i="11" s="1"/>
  <c r="E271" i="11"/>
  <c r="J271" i="11" s="1"/>
  <c r="E270" i="11"/>
  <c r="E269" i="11"/>
  <c r="I269" i="11" s="1"/>
  <c r="E268" i="11"/>
  <c r="J268" i="11" s="1"/>
  <c r="E266" i="11"/>
  <c r="E265" i="11"/>
  <c r="J265" i="11" s="1"/>
  <c r="E263" i="11"/>
  <c r="E262" i="11"/>
  <c r="I262" i="11" s="1"/>
  <c r="E260" i="11"/>
  <c r="J260" i="11" s="1"/>
  <c r="E259" i="11"/>
  <c r="E258" i="11"/>
  <c r="I258" i="11" s="1"/>
  <c r="E257" i="11"/>
  <c r="J257" i="11" s="1"/>
  <c r="E256" i="11"/>
  <c r="E254" i="11"/>
  <c r="J254" i="11" s="1"/>
  <c r="E253" i="11"/>
  <c r="E252" i="11"/>
  <c r="I252" i="11" s="1"/>
  <c r="E251" i="11"/>
  <c r="J251" i="11" s="1"/>
  <c r="E249" i="11"/>
  <c r="E248" i="11"/>
  <c r="I248" i="11" s="1"/>
  <c r="E247" i="11"/>
  <c r="J247" i="11" s="1"/>
  <c r="E246" i="11"/>
  <c r="E244" i="11"/>
  <c r="J244" i="11" s="1"/>
  <c r="E243" i="11"/>
  <c r="E242" i="11"/>
  <c r="I242" i="11" s="1"/>
  <c r="E241" i="11"/>
  <c r="I241" i="11" s="1"/>
  <c r="E240" i="11"/>
  <c r="E238" i="11"/>
  <c r="I238" i="11" s="1"/>
  <c r="E237" i="11"/>
  <c r="J237" i="11" s="1"/>
  <c r="E236" i="11"/>
  <c r="E235" i="11"/>
  <c r="J235" i="11" s="1"/>
  <c r="E234" i="11"/>
  <c r="F230" i="11"/>
  <c r="E228" i="11"/>
  <c r="I228" i="11" s="1"/>
  <c r="E227" i="11"/>
  <c r="J227" i="11" s="1"/>
  <c r="E226" i="11"/>
  <c r="J226" i="11" s="1"/>
  <c r="E225" i="11"/>
  <c r="J225" i="11" s="1"/>
  <c r="E224" i="11"/>
  <c r="I224" i="11" s="1"/>
  <c r="E222" i="11"/>
  <c r="I222" i="11" s="1"/>
  <c r="E221" i="11"/>
  <c r="J221" i="11" s="1"/>
  <c r="E220" i="11"/>
  <c r="J220" i="11" s="1"/>
  <c r="E219" i="11"/>
  <c r="I219" i="11" s="1"/>
  <c r="E218" i="11"/>
  <c r="J218" i="11" s="1"/>
  <c r="E216" i="11"/>
  <c r="J216" i="11" s="1"/>
  <c r="E215" i="11"/>
  <c r="J215" i="11" s="1"/>
  <c r="E214" i="11"/>
  <c r="I214" i="11" s="1"/>
  <c r="E213" i="11"/>
  <c r="J213" i="11" s="1"/>
  <c r="E212" i="11"/>
  <c r="I212" i="11" s="1"/>
  <c r="E210" i="11"/>
  <c r="J210" i="11" s="1"/>
  <c r="E209" i="11"/>
  <c r="I209" i="11" s="1"/>
  <c r="E208" i="11"/>
  <c r="I208" i="11" s="1"/>
  <c r="E207" i="11"/>
  <c r="J207" i="11" s="1"/>
  <c r="E206" i="11"/>
  <c r="J206" i="11" s="1"/>
  <c r="E205" i="11"/>
  <c r="I205" i="11" s="1"/>
  <c r="J204" i="11"/>
  <c r="I204" i="11"/>
  <c r="E203" i="11"/>
  <c r="J203" i="11" s="1"/>
  <c r="E202" i="11"/>
  <c r="I202" i="11" s="1"/>
  <c r="E201" i="11"/>
  <c r="I201" i="11" s="1"/>
  <c r="E200" i="11"/>
  <c r="J200" i="11" s="1"/>
  <c r="E198" i="11"/>
  <c r="J198" i="11" s="1"/>
  <c r="E197" i="11"/>
  <c r="I197" i="11" s="1"/>
  <c r="E196" i="11"/>
  <c r="J196" i="11" s="1"/>
  <c r="E195" i="11"/>
  <c r="J195" i="11" s="1"/>
  <c r="E194" i="11"/>
  <c r="J194" i="11" s="1"/>
  <c r="E192" i="11"/>
  <c r="I192" i="11" s="1"/>
  <c r="E191" i="11"/>
  <c r="J191" i="11" s="1"/>
  <c r="E190" i="11"/>
  <c r="J190" i="11" s="1"/>
  <c r="E188" i="11"/>
  <c r="J188" i="11" s="1"/>
  <c r="E187" i="11"/>
  <c r="I187" i="11" s="1"/>
  <c r="E186" i="11"/>
  <c r="J186" i="11" s="1"/>
  <c r="E185" i="11"/>
  <c r="J185" i="11" s="1"/>
  <c r="E184" i="11"/>
  <c r="J184" i="11" s="1"/>
  <c r="E182" i="11"/>
  <c r="I182" i="11" s="1"/>
  <c r="E181" i="11"/>
  <c r="J181" i="11" s="1"/>
  <c r="E180" i="11"/>
  <c r="J180" i="11" s="1"/>
  <c r="E179" i="11"/>
  <c r="J179" i="11" s="1"/>
  <c r="E177" i="11"/>
  <c r="I177" i="11" s="1"/>
  <c r="E176" i="11"/>
  <c r="I176" i="11" s="1"/>
  <c r="E175" i="11"/>
  <c r="J175" i="11" s="1"/>
  <c r="E174" i="11"/>
  <c r="J174" i="11" s="1"/>
  <c r="E173" i="11"/>
  <c r="I173" i="11" s="1"/>
  <c r="E171" i="11"/>
  <c r="J171" i="11" s="1"/>
  <c r="E170" i="11"/>
  <c r="J170" i="11" s="1"/>
  <c r="E169" i="11"/>
  <c r="J169" i="11" s="1"/>
  <c r="E168" i="11"/>
  <c r="I168" i="11" s="1"/>
  <c r="E167" i="11"/>
  <c r="J167" i="11" s="1"/>
  <c r="E165" i="11"/>
  <c r="I165" i="11" s="1"/>
  <c r="E164" i="11"/>
  <c r="J164" i="11" s="1"/>
  <c r="E163" i="11"/>
  <c r="I163" i="11" s="1"/>
  <c r="E162" i="11"/>
  <c r="J162" i="11" s="1"/>
  <c r="E161" i="11"/>
  <c r="J161" i="11" s="1"/>
  <c r="E159" i="11"/>
  <c r="J159" i="11" s="1"/>
  <c r="E158" i="11"/>
  <c r="I158" i="11" s="1"/>
  <c r="E157" i="11"/>
  <c r="J157" i="11" s="1"/>
  <c r="E156" i="11"/>
  <c r="I156" i="11" s="1"/>
  <c r="E155" i="11"/>
  <c r="J155" i="11" s="1"/>
  <c r="F151" i="11"/>
  <c r="E149" i="11"/>
  <c r="J148" i="11"/>
  <c r="I148" i="11"/>
  <c r="E147" i="11"/>
  <c r="J147" i="11" s="1"/>
  <c r="E146" i="11"/>
  <c r="J146" i="11" s="1"/>
  <c r="E144" i="11"/>
  <c r="J144" i="11" s="1"/>
  <c r="E143" i="11"/>
  <c r="J143" i="11" s="1"/>
  <c r="E142" i="11"/>
  <c r="E141" i="11"/>
  <c r="I141" i="11" s="1"/>
  <c r="E140" i="11"/>
  <c r="J140" i="11" s="1"/>
  <c r="E138" i="11"/>
  <c r="J138" i="11" s="1"/>
  <c r="E137" i="11"/>
  <c r="E136" i="11"/>
  <c r="I136" i="11" s="1"/>
  <c r="E135" i="11"/>
  <c r="J135" i="11" s="1"/>
  <c r="E133" i="11"/>
  <c r="J133" i="11" s="1"/>
  <c r="E132" i="11"/>
  <c r="E131" i="11"/>
  <c r="I131" i="11" s="1"/>
  <c r="E130" i="11"/>
  <c r="J130" i="11" s="1"/>
  <c r="E129" i="11"/>
  <c r="J129" i="11" s="1"/>
  <c r="E127" i="11"/>
  <c r="E126" i="11"/>
  <c r="J126" i="11" s="1"/>
  <c r="E125" i="11"/>
  <c r="I125" i="11" s="1"/>
  <c r="E124" i="11"/>
  <c r="J124" i="11" s="1"/>
  <c r="J123" i="11"/>
  <c r="I123" i="11"/>
  <c r="E122" i="11"/>
  <c r="I122" i="11" s="1"/>
  <c r="E121" i="11"/>
  <c r="J121" i="11" s="1"/>
  <c r="E120" i="11"/>
  <c r="E119" i="11"/>
  <c r="I119" i="11" s="1"/>
  <c r="E118" i="11"/>
  <c r="J118" i="11" s="1"/>
  <c r="E116" i="11"/>
  <c r="J116" i="11" s="1"/>
  <c r="E115" i="11"/>
  <c r="E114" i="11"/>
  <c r="I114" i="11" s="1"/>
  <c r="E113" i="11"/>
  <c r="J113" i="11" s="1"/>
  <c r="E112" i="11"/>
  <c r="J112" i="11" s="1"/>
  <c r="E110" i="11"/>
  <c r="E109" i="11"/>
  <c r="I109" i="11" s="1"/>
  <c r="E108" i="11"/>
  <c r="J108" i="11" s="1"/>
  <c r="E107" i="11"/>
  <c r="J107" i="11" s="1"/>
  <c r="E105" i="11"/>
  <c r="E104" i="11"/>
  <c r="I104" i="11" s="1"/>
  <c r="E103" i="11"/>
  <c r="J103" i="11" s="1"/>
  <c r="E102" i="11"/>
  <c r="J102" i="11" s="1"/>
  <c r="E101" i="11"/>
  <c r="E100" i="11"/>
  <c r="J100" i="11" s="1"/>
  <c r="E98" i="11"/>
  <c r="I98" i="11" s="1"/>
  <c r="E97" i="11"/>
  <c r="J97" i="11" s="1"/>
  <c r="E96" i="11"/>
  <c r="E95" i="11"/>
  <c r="J95" i="11" s="1"/>
  <c r="E94" i="11"/>
  <c r="I94" i="11" s="1"/>
  <c r="E93" i="11"/>
  <c r="J93" i="11" s="1"/>
  <c r="E91" i="11"/>
  <c r="E90" i="11"/>
  <c r="J90" i="11" s="1"/>
  <c r="E89" i="11"/>
  <c r="I89" i="11" s="1"/>
  <c r="E88" i="11"/>
  <c r="J88" i="11" s="1"/>
  <c r="E87" i="11"/>
  <c r="F84" i="11"/>
  <c r="E82" i="11"/>
  <c r="E81" i="11"/>
  <c r="J81" i="11" s="1"/>
  <c r="E80" i="11"/>
  <c r="I80" i="11" s="1"/>
  <c r="E79" i="11"/>
  <c r="J79" i="11" s="1"/>
  <c r="E78" i="11"/>
  <c r="E76" i="11"/>
  <c r="J76" i="11" s="1"/>
  <c r="E75" i="11"/>
  <c r="I75" i="11" s="1"/>
  <c r="E74" i="11"/>
  <c r="J74" i="11" s="1"/>
  <c r="E73" i="11"/>
  <c r="J72" i="11"/>
  <c r="I72" i="11"/>
  <c r="E71" i="11"/>
  <c r="J71" i="11" s="1"/>
  <c r="E70" i="11"/>
  <c r="E69" i="11"/>
  <c r="I69" i="11" s="1"/>
  <c r="E68" i="11"/>
  <c r="I68" i="11" s="1"/>
  <c r="E67" i="11"/>
  <c r="J67" i="11" s="1"/>
  <c r="E65" i="11"/>
  <c r="E64" i="11"/>
  <c r="I64" i="11" s="1"/>
  <c r="E63" i="11"/>
  <c r="I63" i="11" s="1"/>
  <c r="E62" i="11"/>
  <c r="J62" i="11" s="1"/>
  <c r="E61" i="11"/>
  <c r="E60" i="11"/>
  <c r="I60" i="11" s="1"/>
  <c r="E58" i="11"/>
  <c r="J58" i="11" s="1"/>
  <c r="E57" i="11"/>
  <c r="J57" i="11" s="1"/>
  <c r="E56" i="11"/>
  <c r="E55" i="11"/>
  <c r="I55" i="11" s="1"/>
  <c r="E54" i="11"/>
  <c r="J54" i="11" s="1"/>
  <c r="E53" i="11"/>
  <c r="J53" i="11" s="1"/>
  <c r="E51" i="11"/>
  <c r="E50" i="11"/>
  <c r="I50" i="11" s="1"/>
  <c r="E49" i="11"/>
  <c r="I49" i="11" s="1"/>
  <c r="E48" i="11"/>
  <c r="J48" i="11" s="1"/>
  <c r="E47" i="11"/>
  <c r="E45" i="11"/>
  <c r="I45" i="11" s="1"/>
  <c r="E44" i="11"/>
  <c r="J44" i="11" s="1"/>
  <c r="E43" i="11"/>
  <c r="J43" i="11" s="1"/>
  <c r="E42" i="11"/>
  <c r="E41" i="11"/>
  <c r="I41" i="11" s="1"/>
  <c r="E39" i="11"/>
  <c r="J39" i="11" s="1"/>
  <c r="E38" i="11"/>
  <c r="J38" i="11" s="1"/>
  <c r="E37" i="11"/>
  <c r="E36" i="11"/>
  <c r="I36" i="11" s="1"/>
  <c r="E35" i="11"/>
  <c r="J35" i="11" s="1"/>
  <c r="E33" i="11"/>
  <c r="J33" i="11" s="1"/>
  <c r="E32" i="11"/>
  <c r="E31" i="11"/>
  <c r="I31" i="11" s="1"/>
  <c r="E30" i="11"/>
  <c r="J30" i="11" s="1"/>
  <c r="E29" i="11"/>
  <c r="I29" i="11" s="1"/>
  <c r="E28" i="11"/>
  <c r="J28" i="11" s="1"/>
  <c r="E26" i="11"/>
  <c r="J26" i="11" s="1"/>
  <c r="E25" i="11"/>
  <c r="J25" i="11" s="1"/>
  <c r="E24" i="11"/>
  <c r="I24" i="11" s="1"/>
  <c r="E23" i="11"/>
  <c r="J23" i="11" s="1"/>
  <c r="E22" i="11"/>
  <c r="I22" i="11" s="1"/>
  <c r="E20" i="11"/>
  <c r="J20" i="11" s="1"/>
  <c r="E19" i="11"/>
  <c r="I19" i="11" s="1"/>
  <c r="E18" i="11"/>
  <c r="I18" i="11" s="1"/>
  <c r="E17" i="11"/>
  <c r="J17" i="11" s="1"/>
  <c r="E16" i="11"/>
  <c r="J16" i="11" s="1"/>
  <c r="E14" i="11"/>
  <c r="I14" i="11" s="1"/>
  <c r="E13" i="11"/>
  <c r="J13" i="11" s="1"/>
  <c r="E12" i="11"/>
  <c r="I12" i="11" s="1"/>
  <c r="E11" i="11"/>
  <c r="J11" i="11" s="1"/>
  <c r="E10" i="11"/>
  <c r="I10" i="11" s="1"/>
  <c r="E8" i="11"/>
  <c r="J8" i="11" s="1"/>
  <c r="E7" i="11"/>
  <c r="I7" i="11" s="1"/>
  <c r="E6" i="11"/>
  <c r="J6" i="11" s="1"/>
  <c r="J89" i="11" l="1"/>
  <c r="J50" i="11"/>
  <c r="J262" i="11"/>
  <c r="I271" i="11"/>
  <c r="I33" i="11"/>
  <c r="I76" i="11"/>
  <c r="J176" i="11"/>
  <c r="J41" i="11"/>
  <c r="I62" i="11"/>
  <c r="J192" i="11"/>
  <c r="J282" i="11"/>
  <c r="J69" i="11"/>
  <c r="J94" i="11"/>
  <c r="J141" i="11"/>
  <c r="I144" i="11"/>
  <c r="J319" i="11"/>
  <c r="J327" i="11"/>
  <c r="J36" i="11"/>
  <c r="I43" i="11"/>
  <c r="J55" i="11"/>
  <c r="J109" i="11"/>
  <c r="I113" i="11"/>
  <c r="I162" i="11"/>
  <c r="I184" i="11"/>
  <c r="J187" i="11"/>
  <c r="J358" i="11"/>
  <c r="I8" i="11"/>
  <c r="J64" i="11"/>
  <c r="I71" i="11"/>
  <c r="J156" i="11"/>
  <c r="J219" i="11"/>
  <c r="J222" i="11"/>
  <c r="J281" i="11"/>
  <c r="J347" i="11"/>
  <c r="I81" i="11"/>
  <c r="I103" i="11"/>
  <c r="J119" i="11"/>
  <c r="J125" i="11"/>
  <c r="J131" i="11"/>
  <c r="I135" i="11"/>
  <c r="I167" i="11"/>
  <c r="J24" i="11"/>
  <c r="I28" i="11"/>
  <c r="J45" i="11"/>
  <c r="I53" i="11"/>
  <c r="J60" i="11"/>
  <c r="J114" i="11"/>
  <c r="I118" i="11"/>
  <c r="I130" i="11"/>
  <c r="I164" i="11"/>
  <c r="I175" i="11"/>
  <c r="I190" i="11"/>
  <c r="J209" i="11"/>
  <c r="I221" i="11"/>
  <c r="I227" i="11"/>
  <c r="J242" i="11"/>
  <c r="I251" i="11"/>
  <c r="J296" i="11"/>
  <c r="I336" i="11"/>
  <c r="I353" i="11"/>
  <c r="I355" i="11"/>
  <c r="I334" i="11"/>
  <c r="J241" i="11"/>
  <c r="J272" i="11"/>
  <c r="J19" i="11"/>
  <c r="I23" i="11"/>
  <c r="I38" i="11"/>
  <c r="I48" i="11"/>
  <c r="I57" i="11"/>
  <c r="I67" i="11"/>
  <c r="J98" i="11"/>
  <c r="J104" i="11"/>
  <c r="I108" i="11"/>
  <c r="J136" i="11"/>
  <c r="I140" i="11"/>
  <c r="I186" i="11"/>
  <c r="I195" i="11"/>
  <c r="J202" i="11"/>
  <c r="J212" i="11"/>
  <c r="I225" i="11"/>
  <c r="J252" i="11"/>
  <c r="I260" i="11"/>
  <c r="I287" i="11"/>
  <c r="I338" i="11"/>
  <c r="I35" i="11"/>
  <c r="I39" i="11"/>
  <c r="I44" i="11"/>
  <c r="I54" i="11"/>
  <c r="I58" i="11"/>
  <c r="J182" i="11"/>
  <c r="I185" i="11"/>
  <c r="I188" i="11"/>
  <c r="I191" i="11"/>
  <c r="I218" i="11"/>
  <c r="J258" i="11"/>
  <c r="J269" i="11"/>
  <c r="J278" i="11"/>
  <c r="I292" i="11"/>
  <c r="I301" i="11"/>
  <c r="J10" i="11"/>
  <c r="I13" i="11"/>
  <c r="J18" i="11"/>
  <c r="J29" i="11"/>
  <c r="J49" i="11"/>
  <c r="J63" i="11"/>
  <c r="J68" i="11"/>
  <c r="J75" i="11"/>
  <c r="J80" i="11"/>
  <c r="I90" i="11"/>
  <c r="I95" i="11"/>
  <c r="I100" i="11"/>
  <c r="I102" i="11"/>
  <c r="J122" i="11"/>
  <c r="I126" i="11"/>
  <c r="I129" i="11"/>
  <c r="I155" i="11"/>
  <c r="I157" i="11"/>
  <c r="J165" i="11"/>
  <c r="I171" i="11"/>
  <c r="I181" i="11"/>
  <c r="I196" i="11"/>
  <c r="I198" i="11"/>
  <c r="J201" i="11"/>
  <c r="I206" i="11"/>
  <c r="J208" i="11"/>
  <c r="I213" i="11"/>
  <c r="I215" i="11"/>
  <c r="I220" i="11"/>
  <c r="J224" i="11"/>
  <c r="I226" i="11"/>
  <c r="I237" i="11"/>
  <c r="I247" i="11"/>
  <c r="I257" i="11"/>
  <c r="I268" i="11"/>
  <c r="I277" i="11"/>
  <c r="I290" i="11"/>
  <c r="I300" i="11"/>
  <c r="J308" i="11"/>
  <c r="I311" i="11"/>
  <c r="J316" i="11"/>
  <c r="J318" i="11"/>
  <c r="I324" i="11"/>
  <c r="I326" i="11"/>
  <c r="I328" i="11"/>
  <c r="J337" i="11"/>
  <c r="I343" i="11"/>
  <c r="I346" i="11"/>
  <c r="I348" i="11"/>
  <c r="J357" i="11"/>
  <c r="J14" i="11"/>
  <c r="J173" i="11"/>
  <c r="J238" i="11"/>
  <c r="J248" i="11"/>
  <c r="I294" i="11"/>
  <c r="I121" i="11"/>
  <c r="I146" i="11"/>
  <c r="I179" i="11"/>
  <c r="J228" i="11"/>
  <c r="I235" i="11"/>
  <c r="I244" i="11"/>
  <c r="I254" i="11"/>
  <c r="I265" i="11"/>
  <c r="I275" i="11"/>
  <c r="I284" i="11"/>
  <c r="J288" i="11"/>
  <c r="J298" i="11"/>
  <c r="J315" i="11"/>
  <c r="J78" i="11"/>
  <c r="I78" i="11"/>
  <c r="J249" i="11"/>
  <c r="I249" i="11"/>
  <c r="J259" i="11"/>
  <c r="I259" i="11"/>
  <c r="J280" i="11"/>
  <c r="I280" i="11"/>
  <c r="I17" i="11"/>
  <c r="I26" i="11"/>
  <c r="I74" i="11"/>
  <c r="J96" i="11"/>
  <c r="I96" i="11"/>
  <c r="I107" i="11"/>
  <c r="J177" i="11"/>
  <c r="I210" i="11"/>
  <c r="I293" i="11"/>
  <c r="J293" i="11"/>
  <c r="I6" i="11"/>
  <c r="J7" i="11"/>
  <c r="I11" i="11"/>
  <c r="J12" i="11"/>
  <c r="I16" i="11"/>
  <c r="I20" i="11"/>
  <c r="J22" i="11"/>
  <c r="I25" i="11"/>
  <c r="I30" i="11"/>
  <c r="J32" i="11"/>
  <c r="I32" i="11"/>
  <c r="J37" i="11"/>
  <c r="I37" i="11"/>
  <c r="J42" i="11"/>
  <c r="I42" i="11"/>
  <c r="J47" i="11"/>
  <c r="I47" i="11"/>
  <c r="J51" i="11"/>
  <c r="I51" i="11"/>
  <c r="J56" i="11"/>
  <c r="I56" i="11"/>
  <c r="J61" i="11"/>
  <c r="I61" i="11"/>
  <c r="J65" i="11"/>
  <c r="I65" i="11"/>
  <c r="J70" i="11"/>
  <c r="I70" i="11"/>
  <c r="I79" i="11"/>
  <c r="I93" i="11"/>
  <c r="J101" i="11"/>
  <c r="I101" i="11"/>
  <c r="I112" i="11"/>
  <c r="J120" i="11"/>
  <c r="I120" i="11"/>
  <c r="J127" i="11"/>
  <c r="I127" i="11"/>
  <c r="I138" i="11"/>
  <c r="I147" i="11"/>
  <c r="I161" i="11"/>
  <c r="I170" i="11"/>
  <c r="I203" i="11"/>
  <c r="J205" i="11"/>
  <c r="I207" i="11"/>
  <c r="J236" i="11"/>
  <c r="I236" i="11"/>
  <c r="J246" i="11"/>
  <c r="I246" i="11"/>
  <c r="J256" i="11"/>
  <c r="I256" i="11"/>
  <c r="J266" i="11"/>
  <c r="I266" i="11"/>
  <c r="J276" i="11"/>
  <c r="I276" i="11"/>
  <c r="J289" i="11"/>
  <c r="I289" i="11"/>
  <c r="J299" i="11"/>
  <c r="I299" i="11"/>
  <c r="I323" i="11"/>
  <c r="I332" i="11"/>
  <c r="I342" i="11"/>
  <c r="I352" i="11"/>
  <c r="I361" i="11"/>
  <c r="J91" i="11"/>
  <c r="I91" i="11"/>
  <c r="J110" i="11"/>
  <c r="I110" i="11"/>
  <c r="J137" i="11"/>
  <c r="I137" i="11"/>
  <c r="J240" i="11"/>
  <c r="I240" i="11"/>
  <c r="J270" i="11"/>
  <c r="I270" i="11"/>
  <c r="J295" i="11"/>
  <c r="I295" i="11"/>
  <c r="J31" i="11"/>
  <c r="J82" i="11"/>
  <c r="I82" i="11"/>
  <c r="I88" i="11"/>
  <c r="J115" i="11"/>
  <c r="I115" i="11"/>
  <c r="I133" i="11"/>
  <c r="J142" i="11"/>
  <c r="I142" i="11"/>
  <c r="J149" i="11"/>
  <c r="I149" i="11"/>
  <c r="I174" i="11"/>
  <c r="I180" i="11"/>
  <c r="J214" i="11"/>
  <c r="I216" i="11"/>
  <c r="I302" i="11"/>
  <c r="J302" i="11"/>
  <c r="I314" i="11"/>
  <c r="J73" i="11"/>
  <c r="I73" i="11"/>
  <c r="J87" i="11"/>
  <c r="I87" i="11"/>
  <c r="I97" i="11"/>
  <c r="J105" i="11"/>
  <c r="I105" i="11"/>
  <c r="I116" i="11"/>
  <c r="I124" i="11"/>
  <c r="J132" i="11"/>
  <c r="I132" i="11"/>
  <c r="I143" i="11"/>
  <c r="J158" i="11"/>
  <c r="J168" i="11"/>
  <c r="I194" i="11"/>
  <c r="J197" i="11"/>
  <c r="I200" i="11"/>
  <c r="I234" i="11"/>
  <c r="J234" i="11"/>
  <c r="I243" i="11"/>
  <c r="J243" i="11"/>
  <c r="I253" i="11"/>
  <c r="J253" i="11"/>
  <c r="I263" i="11"/>
  <c r="J263" i="11"/>
  <c r="I274" i="11"/>
  <c r="J274" i="11"/>
  <c r="I283" i="11"/>
  <c r="J283" i="11"/>
  <c r="I310" i="11"/>
  <c r="J320" i="11"/>
  <c r="J330" i="11"/>
  <c r="J340" i="11"/>
  <c r="J349" i="11"/>
  <c r="J359" i="11"/>
  <c r="I159" i="11"/>
  <c r="J163" i="11"/>
  <c r="I169" i="11"/>
  <c r="I309" i="11"/>
  <c r="J313" i="11"/>
  <c r="I321" i="11"/>
  <c r="J325" i="11"/>
  <c r="I331" i="11"/>
  <c r="J335" i="11"/>
  <c r="I341" i="11"/>
  <c r="J345" i="11"/>
  <c r="I351" i="11"/>
  <c r="J354" i="11"/>
  <c r="I360" i="11"/>
  <c r="F363" i="10" l="1"/>
  <c r="E361" i="10"/>
  <c r="K361" i="10" s="1"/>
  <c r="E360" i="10"/>
  <c r="E359" i="10"/>
  <c r="K359" i="10" s="1"/>
  <c r="E358" i="10"/>
  <c r="I358" i="10" s="1"/>
  <c r="E357" i="10"/>
  <c r="K357" i="10" s="1"/>
  <c r="E355" i="10"/>
  <c r="E354" i="10"/>
  <c r="I354" i="10" s="1"/>
  <c r="E353" i="10"/>
  <c r="I353" i="10" s="1"/>
  <c r="E352" i="10"/>
  <c r="K352" i="10" s="1"/>
  <c r="E351" i="10"/>
  <c r="E349" i="10"/>
  <c r="K349" i="10" s="1"/>
  <c r="E348" i="10"/>
  <c r="K348" i="10" s="1"/>
  <c r="E347" i="10"/>
  <c r="K347" i="10" s="1"/>
  <c r="E346" i="10"/>
  <c r="E345" i="10"/>
  <c r="K345" i="10" s="1"/>
  <c r="E343" i="10"/>
  <c r="K343" i="10" s="1"/>
  <c r="E342" i="10"/>
  <c r="K342" i="10" s="1"/>
  <c r="E341" i="10"/>
  <c r="E340" i="10"/>
  <c r="K340" i="10" s="1"/>
  <c r="E338" i="10"/>
  <c r="I338" i="10" s="1"/>
  <c r="E337" i="10"/>
  <c r="K337" i="10" s="1"/>
  <c r="E336" i="10"/>
  <c r="E335" i="10"/>
  <c r="K335" i="10" s="1"/>
  <c r="E334" i="10"/>
  <c r="K334" i="10" s="1"/>
  <c r="E332" i="10"/>
  <c r="K332" i="10" s="1"/>
  <c r="E331" i="10"/>
  <c r="E330" i="10"/>
  <c r="K330" i="10" s="1"/>
  <c r="E328" i="10"/>
  <c r="K328" i="10" s="1"/>
  <c r="E327" i="10"/>
  <c r="K327" i="10" s="1"/>
  <c r="E326" i="10"/>
  <c r="E325" i="10"/>
  <c r="K325" i="10" s="1"/>
  <c r="E324" i="10"/>
  <c r="K324" i="10" s="1"/>
  <c r="E323" i="10"/>
  <c r="K323" i="10" s="1"/>
  <c r="E321" i="10"/>
  <c r="E320" i="10"/>
  <c r="I320" i="10" s="1"/>
  <c r="E319" i="10"/>
  <c r="I319" i="10" s="1"/>
  <c r="E318" i="10"/>
  <c r="K318" i="10" s="1"/>
  <c r="K317" i="10"/>
  <c r="I317" i="10"/>
  <c r="E316" i="10"/>
  <c r="I316" i="10" s="1"/>
  <c r="E315" i="10"/>
  <c r="K315" i="10" s="1"/>
  <c r="E314" i="10"/>
  <c r="E313" i="10"/>
  <c r="K313" i="10" s="1"/>
  <c r="E311" i="10"/>
  <c r="K311" i="10" s="1"/>
  <c r="E310" i="10"/>
  <c r="K310" i="10" s="1"/>
  <c r="E309" i="10"/>
  <c r="E308" i="10"/>
  <c r="K308" i="10" s="1"/>
  <c r="F304" i="10"/>
  <c r="E303" i="10"/>
  <c r="K303" i="10" s="1"/>
  <c r="E302" i="10"/>
  <c r="K302" i="10" s="1"/>
  <c r="E301" i="10"/>
  <c r="K301" i="10" s="1"/>
  <c r="E300" i="10"/>
  <c r="E299" i="10"/>
  <c r="K299" i="10" s="1"/>
  <c r="E298" i="10"/>
  <c r="I298" i="10" s="1"/>
  <c r="E296" i="10"/>
  <c r="K296" i="10" s="1"/>
  <c r="E295" i="10"/>
  <c r="E294" i="10"/>
  <c r="I294" i="10" s="1"/>
  <c r="E293" i="10"/>
  <c r="I293" i="10" s="1"/>
  <c r="E292" i="10"/>
  <c r="K292" i="10" s="1"/>
  <c r="E290" i="10"/>
  <c r="E289" i="10"/>
  <c r="I289" i="10" s="1"/>
  <c r="E288" i="10"/>
  <c r="K288" i="10" s="1"/>
  <c r="E287" i="10"/>
  <c r="K287" i="10" s="1"/>
  <c r="K286" i="10"/>
  <c r="I286" i="10"/>
  <c r="E285" i="10"/>
  <c r="K285" i="10" s="1"/>
  <c r="E284" i="10"/>
  <c r="E283" i="10"/>
  <c r="K283" i="10" s="1"/>
  <c r="E282" i="10"/>
  <c r="K282" i="10" s="1"/>
  <c r="E281" i="10"/>
  <c r="K281" i="10" s="1"/>
  <c r="E280" i="10"/>
  <c r="E278" i="10"/>
  <c r="K278" i="10" s="1"/>
  <c r="E277" i="10"/>
  <c r="I277" i="10" s="1"/>
  <c r="E276" i="10"/>
  <c r="K276" i="10" s="1"/>
  <c r="E275" i="10"/>
  <c r="E274" i="10"/>
  <c r="K274" i="10" s="1"/>
  <c r="E272" i="10"/>
  <c r="K272" i="10" s="1"/>
  <c r="E271" i="10"/>
  <c r="K271" i="10" s="1"/>
  <c r="E270" i="10"/>
  <c r="E269" i="10"/>
  <c r="K269" i="10" s="1"/>
  <c r="E268" i="10"/>
  <c r="K268" i="10" s="1"/>
  <c r="E266" i="10"/>
  <c r="K266" i="10" s="1"/>
  <c r="E265" i="10"/>
  <c r="E263" i="10"/>
  <c r="I263" i="10" s="1"/>
  <c r="E262" i="10"/>
  <c r="K262" i="10" s="1"/>
  <c r="E260" i="10"/>
  <c r="K260" i="10" s="1"/>
  <c r="E259" i="10"/>
  <c r="E258" i="10"/>
  <c r="I258" i="10" s="1"/>
  <c r="E257" i="10"/>
  <c r="I257" i="10" s="1"/>
  <c r="E256" i="10"/>
  <c r="K256" i="10" s="1"/>
  <c r="E254" i="10"/>
  <c r="E253" i="10"/>
  <c r="I253" i="10" s="1"/>
  <c r="E252" i="10"/>
  <c r="K252" i="10" s="1"/>
  <c r="E251" i="10"/>
  <c r="K251" i="10" s="1"/>
  <c r="E249" i="10"/>
  <c r="E248" i="10"/>
  <c r="I248" i="10" s="1"/>
  <c r="E247" i="10"/>
  <c r="K247" i="10" s="1"/>
  <c r="E246" i="10"/>
  <c r="K246" i="10" s="1"/>
  <c r="E244" i="10"/>
  <c r="E243" i="10"/>
  <c r="I243" i="10" s="1"/>
  <c r="E242" i="10"/>
  <c r="I242" i="10" s="1"/>
  <c r="E241" i="10"/>
  <c r="K241" i="10" s="1"/>
  <c r="E240" i="10"/>
  <c r="E238" i="10"/>
  <c r="I238" i="10" s="1"/>
  <c r="E237" i="10"/>
  <c r="K237" i="10" s="1"/>
  <c r="E236" i="10"/>
  <c r="K236" i="10" s="1"/>
  <c r="E235" i="10"/>
  <c r="E234" i="10"/>
  <c r="I234" i="10" s="1"/>
  <c r="F230" i="10"/>
  <c r="E228" i="10"/>
  <c r="I228" i="10" s="1"/>
  <c r="E227" i="10"/>
  <c r="I227" i="10" s="1"/>
  <c r="E226" i="10"/>
  <c r="K226" i="10" s="1"/>
  <c r="E225" i="10"/>
  <c r="E224" i="10"/>
  <c r="I224" i="10" s="1"/>
  <c r="E222" i="10"/>
  <c r="K222" i="10" s="1"/>
  <c r="E221" i="10"/>
  <c r="K221" i="10" s="1"/>
  <c r="E220" i="10"/>
  <c r="E219" i="10"/>
  <c r="I219" i="10" s="1"/>
  <c r="E218" i="10"/>
  <c r="I218" i="10" s="1"/>
  <c r="E216" i="10"/>
  <c r="K216" i="10" s="1"/>
  <c r="E215" i="10"/>
  <c r="E214" i="10"/>
  <c r="I214" i="10" s="1"/>
  <c r="E213" i="10"/>
  <c r="K213" i="10" s="1"/>
  <c r="E212" i="10"/>
  <c r="K212" i="10" s="1"/>
  <c r="E210" i="10"/>
  <c r="E209" i="10"/>
  <c r="I209" i="10" s="1"/>
  <c r="E208" i="10"/>
  <c r="I208" i="10" s="1"/>
  <c r="E207" i="10"/>
  <c r="K207" i="10" s="1"/>
  <c r="E206" i="10"/>
  <c r="E205" i="10"/>
  <c r="I205" i="10" s="1"/>
  <c r="K204" i="10"/>
  <c r="I204" i="10"/>
  <c r="E203" i="10"/>
  <c r="E202" i="10"/>
  <c r="I202" i="10" s="1"/>
  <c r="E201" i="10"/>
  <c r="K201" i="10" s="1"/>
  <c r="E200" i="10"/>
  <c r="K200" i="10" s="1"/>
  <c r="E198" i="10"/>
  <c r="E197" i="10"/>
  <c r="I197" i="10" s="1"/>
  <c r="E196" i="10"/>
  <c r="K196" i="10" s="1"/>
  <c r="E195" i="10"/>
  <c r="K195" i="10" s="1"/>
  <c r="E194" i="10"/>
  <c r="E192" i="10"/>
  <c r="I192" i="10" s="1"/>
  <c r="E191" i="10"/>
  <c r="K191" i="10" s="1"/>
  <c r="E190" i="10"/>
  <c r="K190" i="10" s="1"/>
  <c r="E188" i="10"/>
  <c r="E187" i="10"/>
  <c r="I187" i="10" s="1"/>
  <c r="E186" i="10"/>
  <c r="K186" i="10" s="1"/>
  <c r="E185" i="10"/>
  <c r="K185" i="10" s="1"/>
  <c r="E184" i="10"/>
  <c r="E182" i="10"/>
  <c r="I182" i="10" s="1"/>
  <c r="E181" i="10"/>
  <c r="K181" i="10" s="1"/>
  <c r="E180" i="10"/>
  <c r="K180" i="10" s="1"/>
  <c r="E179" i="10"/>
  <c r="E177" i="10"/>
  <c r="K177" i="10" s="1"/>
  <c r="E176" i="10"/>
  <c r="K176" i="10" s="1"/>
  <c r="E175" i="10"/>
  <c r="K175" i="10" s="1"/>
  <c r="E174" i="10"/>
  <c r="E173" i="10"/>
  <c r="I173" i="10" s="1"/>
  <c r="E171" i="10"/>
  <c r="I171" i="10" s="1"/>
  <c r="E170" i="10"/>
  <c r="K170" i="10" s="1"/>
  <c r="E169" i="10"/>
  <c r="E168" i="10"/>
  <c r="I168" i="10" s="1"/>
  <c r="E167" i="10"/>
  <c r="K167" i="10" s="1"/>
  <c r="E165" i="10"/>
  <c r="K165" i="10" s="1"/>
  <c r="E164" i="10"/>
  <c r="E163" i="10"/>
  <c r="I163" i="10" s="1"/>
  <c r="E162" i="10"/>
  <c r="I162" i="10" s="1"/>
  <c r="E161" i="10"/>
  <c r="K161" i="10" s="1"/>
  <c r="E159" i="10"/>
  <c r="E158" i="10"/>
  <c r="I158" i="10" s="1"/>
  <c r="E157" i="10"/>
  <c r="I157" i="10" s="1"/>
  <c r="E156" i="10"/>
  <c r="K156" i="10" s="1"/>
  <c r="E155" i="10"/>
  <c r="F151" i="10"/>
  <c r="E149" i="10"/>
  <c r="K148" i="10"/>
  <c r="I148" i="10"/>
  <c r="E147" i="10"/>
  <c r="K147" i="10" s="1"/>
  <c r="E146" i="10"/>
  <c r="E144" i="10"/>
  <c r="K144" i="10" s="1"/>
  <c r="E143" i="10"/>
  <c r="K143" i="10" s="1"/>
  <c r="E142" i="10"/>
  <c r="K142" i="10" s="1"/>
  <c r="E141" i="10"/>
  <c r="I141" i="10" s="1"/>
  <c r="E140" i="10"/>
  <c r="K140" i="10" s="1"/>
  <c r="E138" i="10"/>
  <c r="K138" i="10" s="1"/>
  <c r="E137" i="10"/>
  <c r="K137" i="10" s="1"/>
  <c r="E136" i="10"/>
  <c r="I136" i="10" s="1"/>
  <c r="E135" i="10"/>
  <c r="K135" i="10" s="1"/>
  <c r="E133" i="10"/>
  <c r="K133" i="10" s="1"/>
  <c r="E132" i="10"/>
  <c r="K132" i="10" s="1"/>
  <c r="E131" i="10"/>
  <c r="I131" i="10" s="1"/>
  <c r="E130" i="10"/>
  <c r="K130" i="10" s="1"/>
  <c r="E129" i="10"/>
  <c r="K129" i="10" s="1"/>
  <c r="E127" i="10"/>
  <c r="K127" i="10" s="1"/>
  <c r="E126" i="10"/>
  <c r="I126" i="10" s="1"/>
  <c r="E125" i="10"/>
  <c r="K125" i="10" s="1"/>
  <c r="E124" i="10"/>
  <c r="K124" i="10" s="1"/>
  <c r="K123" i="10"/>
  <c r="I123" i="10"/>
  <c r="E122" i="10"/>
  <c r="K122" i="10" s="1"/>
  <c r="E121" i="10"/>
  <c r="K121" i="10" s="1"/>
  <c r="E120" i="10"/>
  <c r="I120" i="10" s="1"/>
  <c r="E119" i="10"/>
  <c r="I119" i="10" s="1"/>
  <c r="E118" i="10"/>
  <c r="K118" i="10" s="1"/>
  <c r="E116" i="10"/>
  <c r="K116" i="10" s="1"/>
  <c r="I115" i="10"/>
  <c r="E115" i="10"/>
  <c r="K115" i="10" s="1"/>
  <c r="E114" i="10"/>
  <c r="I114" i="10" s="1"/>
  <c r="E113" i="10"/>
  <c r="K113" i="10" s="1"/>
  <c r="E112" i="10"/>
  <c r="E110" i="10"/>
  <c r="K110" i="10" s="1"/>
  <c r="E109" i="10"/>
  <c r="I109" i="10" s="1"/>
  <c r="E108" i="10"/>
  <c r="K108" i="10" s="1"/>
  <c r="E107" i="10"/>
  <c r="E105" i="10"/>
  <c r="K105" i="10" s="1"/>
  <c r="E104" i="10"/>
  <c r="I104" i="10" s="1"/>
  <c r="E103" i="10"/>
  <c r="K103" i="10" s="1"/>
  <c r="E102" i="10"/>
  <c r="E101" i="10"/>
  <c r="K101" i="10" s="1"/>
  <c r="E100" i="10"/>
  <c r="I100" i="10" s="1"/>
  <c r="E98" i="10"/>
  <c r="K98" i="10" s="1"/>
  <c r="E97" i="10"/>
  <c r="E96" i="10"/>
  <c r="K96" i="10" s="1"/>
  <c r="E95" i="10"/>
  <c r="I95" i="10" s="1"/>
  <c r="E94" i="10"/>
  <c r="K94" i="10" s="1"/>
  <c r="E93" i="10"/>
  <c r="E91" i="10"/>
  <c r="K91" i="10" s="1"/>
  <c r="E90" i="10"/>
  <c r="I90" i="10" s="1"/>
  <c r="E89" i="10"/>
  <c r="K89" i="10" s="1"/>
  <c r="E88" i="10"/>
  <c r="E87" i="10"/>
  <c r="K87" i="10" s="1"/>
  <c r="F84" i="10"/>
  <c r="E82" i="10"/>
  <c r="K82" i="10" s="1"/>
  <c r="E81" i="10"/>
  <c r="I81" i="10" s="1"/>
  <c r="E80" i="10"/>
  <c r="K80" i="10" s="1"/>
  <c r="E79" i="10"/>
  <c r="E78" i="10"/>
  <c r="K78" i="10" s="1"/>
  <c r="E76" i="10"/>
  <c r="I76" i="10" s="1"/>
  <c r="E75" i="10"/>
  <c r="K75" i="10" s="1"/>
  <c r="E74" i="10"/>
  <c r="I74" i="10" s="1"/>
  <c r="E73" i="10"/>
  <c r="K73" i="10" s="1"/>
  <c r="K72" i="10"/>
  <c r="I72" i="10"/>
  <c r="E71" i="10"/>
  <c r="I71" i="10" s="1"/>
  <c r="E70" i="10"/>
  <c r="K70" i="10" s="1"/>
  <c r="E69" i="10"/>
  <c r="I69" i="10" s="1"/>
  <c r="E68" i="10"/>
  <c r="K68" i="10" s="1"/>
  <c r="E67" i="10"/>
  <c r="I67" i="10" s="1"/>
  <c r="E65" i="10"/>
  <c r="K65" i="10" s="1"/>
  <c r="E64" i="10"/>
  <c r="I64" i="10" s="1"/>
  <c r="E63" i="10"/>
  <c r="K63" i="10" s="1"/>
  <c r="E62" i="10"/>
  <c r="I62" i="10" s="1"/>
  <c r="E61" i="10"/>
  <c r="K61" i="10" s="1"/>
  <c r="E60" i="10"/>
  <c r="I60" i="10" s="1"/>
  <c r="E58" i="10"/>
  <c r="K58" i="10" s="1"/>
  <c r="E57" i="10"/>
  <c r="I57" i="10" s="1"/>
  <c r="E56" i="10"/>
  <c r="K56" i="10" s="1"/>
  <c r="E55" i="10"/>
  <c r="I55" i="10" s="1"/>
  <c r="E54" i="10"/>
  <c r="K54" i="10" s="1"/>
  <c r="E53" i="10"/>
  <c r="I53" i="10" s="1"/>
  <c r="E51" i="10"/>
  <c r="K51" i="10" s="1"/>
  <c r="E50" i="10"/>
  <c r="I50" i="10" s="1"/>
  <c r="E49" i="10"/>
  <c r="K49" i="10" s="1"/>
  <c r="E48" i="10"/>
  <c r="I48" i="10" s="1"/>
  <c r="E47" i="10"/>
  <c r="K47" i="10" s="1"/>
  <c r="E45" i="10"/>
  <c r="I45" i="10" s="1"/>
  <c r="E44" i="10"/>
  <c r="K44" i="10" s="1"/>
  <c r="E43" i="10"/>
  <c r="I43" i="10" s="1"/>
  <c r="E42" i="10"/>
  <c r="K42" i="10" s="1"/>
  <c r="E41" i="10"/>
  <c r="I41" i="10" s="1"/>
  <c r="E39" i="10"/>
  <c r="K39" i="10" s="1"/>
  <c r="E38" i="10"/>
  <c r="I38" i="10" s="1"/>
  <c r="E37" i="10"/>
  <c r="K37" i="10" s="1"/>
  <c r="E36" i="10"/>
  <c r="I36" i="10" s="1"/>
  <c r="E35" i="10"/>
  <c r="K35" i="10" s="1"/>
  <c r="E33" i="10"/>
  <c r="I33" i="10" s="1"/>
  <c r="E32" i="10"/>
  <c r="K32" i="10" s="1"/>
  <c r="E31" i="10"/>
  <c r="I31" i="10" s="1"/>
  <c r="E30" i="10"/>
  <c r="K30" i="10" s="1"/>
  <c r="E29" i="10"/>
  <c r="I29" i="10" s="1"/>
  <c r="E28" i="10"/>
  <c r="K28" i="10" s="1"/>
  <c r="E26" i="10"/>
  <c r="I26" i="10" s="1"/>
  <c r="E25" i="10"/>
  <c r="K25" i="10" s="1"/>
  <c r="E24" i="10"/>
  <c r="I24" i="10" s="1"/>
  <c r="E23" i="10"/>
  <c r="K23" i="10" s="1"/>
  <c r="E22" i="10"/>
  <c r="I22" i="10" s="1"/>
  <c r="E20" i="10"/>
  <c r="K20" i="10" s="1"/>
  <c r="E19" i="10"/>
  <c r="I19" i="10" s="1"/>
  <c r="E18" i="10"/>
  <c r="K18" i="10" s="1"/>
  <c r="E17" i="10"/>
  <c r="I17" i="10" s="1"/>
  <c r="E16" i="10"/>
  <c r="K16" i="10" s="1"/>
  <c r="E14" i="10"/>
  <c r="I14" i="10" s="1"/>
  <c r="E13" i="10"/>
  <c r="K13" i="10" s="1"/>
  <c r="E12" i="10"/>
  <c r="I12" i="10" s="1"/>
  <c r="E11" i="10"/>
  <c r="K11" i="10" s="1"/>
  <c r="E10" i="10"/>
  <c r="K10" i="10" s="1"/>
  <c r="E8" i="10"/>
  <c r="K8" i="10" s="1"/>
  <c r="E7" i="10"/>
  <c r="K7" i="10" s="1"/>
  <c r="E6" i="10"/>
  <c r="K6" i="10" s="1"/>
  <c r="K162" i="10" l="1"/>
  <c r="K263" i="10"/>
  <c r="I268" i="10"/>
  <c r="I82" i="10"/>
  <c r="I147" i="10"/>
  <c r="K157" i="10"/>
  <c r="I130" i="10"/>
  <c r="I299" i="10"/>
  <c r="I272" i="10"/>
  <c r="I118" i="10"/>
  <c r="I132" i="10"/>
  <c r="K289" i="10"/>
  <c r="K320" i="10"/>
  <c r="K338" i="10"/>
  <c r="K354" i="10"/>
  <c r="K182" i="10"/>
  <c r="I213" i="10"/>
  <c r="K242" i="10"/>
  <c r="K277" i="10"/>
  <c r="I288" i="10"/>
  <c r="I345" i="10"/>
  <c r="I101" i="10"/>
  <c r="K104" i="10"/>
  <c r="K158" i="10"/>
  <c r="I349" i="10"/>
  <c r="I68" i="10"/>
  <c r="K120" i="10"/>
  <c r="K126" i="10"/>
  <c r="I292" i="10"/>
  <c r="K316" i="10"/>
  <c r="I352" i="10"/>
  <c r="I20" i="10"/>
  <c r="I75" i="10"/>
  <c r="I98" i="10"/>
  <c r="K109" i="10"/>
  <c r="I113" i="10"/>
  <c r="I135" i="10"/>
  <c r="I177" i="10"/>
  <c r="I180" i="10"/>
  <c r="K192" i="10"/>
  <c r="I196" i="10"/>
  <c r="I222" i="10"/>
  <c r="I49" i="10"/>
  <c r="I73" i="10"/>
  <c r="I247" i="10"/>
  <c r="I283" i="10"/>
  <c r="K294" i="10"/>
  <c r="I301" i="10"/>
  <c r="I30" i="10"/>
  <c r="I42" i="10"/>
  <c r="I6" i="10"/>
  <c r="I51" i="10"/>
  <c r="I70" i="10"/>
  <c r="K208" i="10"/>
  <c r="K218" i="10"/>
  <c r="K227" i="10"/>
  <c r="K238" i="10"/>
  <c r="I323" i="10"/>
  <c r="I61" i="10"/>
  <c r="I80" i="10"/>
  <c r="I96" i="10"/>
  <c r="I137" i="10"/>
  <c r="K141" i="10"/>
  <c r="K173" i="10"/>
  <c r="I176" i="10"/>
  <c r="K187" i="10"/>
  <c r="I191" i="10"/>
  <c r="K258" i="10"/>
  <c r="I262" i="10"/>
  <c r="I274" i="10"/>
  <c r="I278" i="10"/>
  <c r="I281" i="10"/>
  <c r="I334" i="10"/>
  <c r="I343" i="10"/>
  <c r="I348" i="10"/>
  <c r="I359" i="10"/>
  <c r="I361" i="10"/>
  <c r="I39" i="10"/>
  <c r="I58" i="10"/>
  <c r="I78" i="10"/>
  <c r="K90" i="10"/>
  <c r="I94" i="10"/>
  <c r="I122" i="10"/>
  <c r="K243" i="10"/>
  <c r="I28" i="10"/>
  <c r="I91" i="10"/>
  <c r="I125" i="10"/>
  <c r="K136" i="10"/>
  <c r="I144" i="10"/>
  <c r="I181" i="10"/>
  <c r="I186" i="10"/>
  <c r="K202" i="10"/>
  <c r="I212" i="10"/>
  <c r="I221" i="10"/>
  <c r="I237" i="10"/>
  <c r="K253" i="10"/>
  <c r="I282" i="10"/>
  <c r="I303" i="10"/>
  <c r="I308" i="10"/>
  <c r="I313" i="10"/>
  <c r="I315" i="10"/>
  <c r="I325" i="10"/>
  <c r="I330" i="10"/>
  <c r="I16" i="10"/>
  <c r="I25" i="10"/>
  <c r="I35" i="10"/>
  <c r="I44" i="10"/>
  <c r="I54" i="10"/>
  <c r="I63" i="10"/>
  <c r="K74" i="10"/>
  <c r="K76" i="10"/>
  <c r="I87" i="10"/>
  <c r="K95" i="10"/>
  <c r="I103" i="10"/>
  <c r="I105" i="10"/>
  <c r="K114" i="10"/>
  <c r="K119" i="10"/>
  <c r="K131" i="10"/>
  <c r="I140" i="10"/>
  <c r="I142" i="10"/>
  <c r="K163" i="10"/>
  <c r="I167" i="10"/>
  <c r="K171" i="10"/>
  <c r="K197" i="10"/>
  <c r="I201" i="10"/>
  <c r="K205" i="10"/>
  <c r="K209" i="10"/>
  <c r="K214" i="10"/>
  <c r="K219" i="10"/>
  <c r="K224" i="10"/>
  <c r="K228" i="10"/>
  <c r="K248" i="10"/>
  <c r="I252" i="10"/>
  <c r="K257" i="10"/>
  <c r="I269" i="10"/>
  <c r="I271" i="10"/>
  <c r="K293" i="10"/>
  <c r="K298" i="10"/>
  <c r="I302" i="10"/>
  <c r="I311" i="10"/>
  <c r="K319" i="10"/>
  <c r="I324" i="10"/>
  <c r="I328" i="10"/>
  <c r="I335" i="10"/>
  <c r="I340" i="10"/>
  <c r="I342" i="10"/>
  <c r="K353" i="10"/>
  <c r="K358" i="10"/>
  <c r="I18" i="10"/>
  <c r="I37" i="10"/>
  <c r="I47" i="10"/>
  <c r="I56" i="10"/>
  <c r="I65" i="10"/>
  <c r="K81" i="10"/>
  <c r="I89" i="10"/>
  <c r="K100" i="10"/>
  <c r="I108" i="10"/>
  <c r="I110" i="10"/>
  <c r="I127" i="10"/>
  <c r="K168" i="10"/>
  <c r="I207" i="10"/>
  <c r="I216" i="10"/>
  <c r="I226" i="10"/>
  <c r="K234" i="10"/>
  <c r="I332" i="10"/>
  <c r="I13" i="10"/>
  <c r="I23" i="10"/>
  <c r="I32" i="10"/>
  <c r="K112" i="10"/>
  <c r="I112" i="10"/>
  <c r="K12" i="10"/>
  <c r="K14" i="10"/>
  <c r="K17" i="10"/>
  <c r="K19" i="10"/>
  <c r="K22" i="10"/>
  <c r="K24" i="10"/>
  <c r="K26" i="10"/>
  <c r="K29" i="10"/>
  <c r="K31" i="10"/>
  <c r="K33" i="10"/>
  <c r="K36" i="10"/>
  <c r="K38" i="10"/>
  <c r="K41" i="10"/>
  <c r="K43" i="10"/>
  <c r="K45" i="10"/>
  <c r="K48" i="10"/>
  <c r="K50" i="10"/>
  <c r="K53" i="10"/>
  <c r="K55" i="10"/>
  <c r="K57" i="10"/>
  <c r="K60" i="10"/>
  <c r="K62" i="10"/>
  <c r="K64" i="10"/>
  <c r="K67" i="10"/>
  <c r="K69" i="10"/>
  <c r="K71" i="10"/>
  <c r="K102" i="10"/>
  <c r="I102" i="10"/>
  <c r="K93" i="10"/>
  <c r="I93" i="10"/>
  <c r="K88" i="10"/>
  <c r="I88" i="10"/>
  <c r="K107" i="10"/>
  <c r="I107" i="10"/>
  <c r="K79" i="10"/>
  <c r="I79" i="10"/>
  <c r="K97" i="10"/>
  <c r="I97" i="10"/>
  <c r="K206" i="10"/>
  <c r="I206" i="10"/>
  <c r="K210" i="10"/>
  <c r="I210" i="10"/>
  <c r="K215" i="10"/>
  <c r="I215" i="10"/>
  <c r="K220" i="10"/>
  <c r="I220" i="10"/>
  <c r="K225" i="10"/>
  <c r="I225" i="10"/>
  <c r="K270" i="10"/>
  <c r="I270" i="10"/>
  <c r="K290" i="10"/>
  <c r="I290" i="10"/>
  <c r="K314" i="10"/>
  <c r="I314" i="10"/>
  <c r="K321" i="10"/>
  <c r="I321" i="10"/>
  <c r="K341" i="10"/>
  <c r="I341" i="10"/>
  <c r="K360" i="10"/>
  <c r="I360" i="10"/>
  <c r="I116" i="10"/>
  <c r="I121" i="10"/>
  <c r="I124" i="10"/>
  <c r="I129" i="10"/>
  <c r="I133" i="10"/>
  <c r="I138" i="10"/>
  <c r="I143" i="10"/>
  <c r="K155" i="10"/>
  <c r="I155" i="10"/>
  <c r="K159" i="10"/>
  <c r="I159" i="10"/>
  <c r="K164" i="10"/>
  <c r="I164" i="10"/>
  <c r="K169" i="10"/>
  <c r="I169" i="10"/>
  <c r="K174" i="10"/>
  <c r="I174" i="10"/>
  <c r="I185" i="10"/>
  <c r="I190" i="10"/>
  <c r="I195" i="10"/>
  <c r="I200" i="10"/>
  <c r="I236" i="10"/>
  <c r="I241" i="10"/>
  <c r="I246" i="10"/>
  <c r="I251" i="10"/>
  <c r="I256" i="10"/>
  <c r="I260" i="10"/>
  <c r="I266" i="10"/>
  <c r="K275" i="10"/>
  <c r="I275" i="10"/>
  <c r="I287" i="10"/>
  <c r="K295" i="10"/>
  <c r="I295" i="10"/>
  <c r="I310" i="10"/>
  <c r="I318" i="10"/>
  <c r="K326" i="10"/>
  <c r="I326" i="10"/>
  <c r="I337" i="10"/>
  <c r="K346" i="10"/>
  <c r="I346" i="10"/>
  <c r="I357" i="10"/>
  <c r="K146" i="10"/>
  <c r="I146" i="10"/>
  <c r="K179" i="10"/>
  <c r="I179" i="10"/>
  <c r="K280" i="10"/>
  <c r="I280" i="10"/>
  <c r="K300" i="10"/>
  <c r="I300" i="10"/>
  <c r="K331" i="10"/>
  <c r="I331" i="10"/>
  <c r="K351" i="10"/>
  <c r="I351" i="10"/>
  <c r="K149" i="10"/>
  <c r="I149" i="10"/>
  <c r="I156" i="10"/>
  <c r="I161" i="10"/>
  <c r="I165" i="10"/>
  <c r="I170" i="10"/>
  <c r="I175" i="10"/>
  <c r="K184" i="10"/>
  <c r="I184" i="10"/>
  <c r="K188" i="10"/>
  <c r="I188" i="10"/>
  <c r="K194" i="10"/>
  <c r="I194" i="10"/>
  <c r="K198" i="10"/>
  <c r="I198" i="10"/>
  <c r="K203" i="10"/>
  <c r="I203" i="10"/>
  <c r="K235" i="10"/>
  <c r="I235" i="10"/>
  <c r="K240" i="10"/>
  <c r="I240" i="10"/>
  <c r="K244" i="10"/>
  <c r="I244" i="10"/>
  <c r="K249" i="10"/>
  <c r="I249" i="10"/>
  <c r="K254" i="10"/>
  <c r="I254" i="10"/>
  <c r="K259" i="10"/>
  <c r="I259" i="10"/>
  <c r="K265" i="10"/>
  <c r="I265" i="10"/>
  <c r="I276" i="10"/>
  <c r="K284" i="10"/>
  <c r="I284" i="10"/>
  <c r="I296" i="10"/>
  <c r="K309" i="10"/>
  <c r="I309" i="10"/>
  <c r="I327" i="10"/>
  <c r="K336" i="10"/>
  <c r="I336" i="10"/>
  <c r="I347" i="10"/>
  <c r="K355" i="10"/>
  <c r="I355" i="10"/>
  <c r="F351" i="9" l="1"/>
  <c r="E350" i="9"/>
  <c r="J350" i="9" s="1"/>
  <c r="E349" i="9"/>
  <c r="J349" i="9" s="1"/>
  <c r="E348" i="9"/>
  <c r="E347" i="9"/>
  <c r="J347" i="9" s="1"/>
  <c r="E346" i="9"/>
  <c r="J346" i="9" s="1"/>
  <c r="E344" i="9"/>
  <c r="E343" i="9"/>
  <c r="J343" i="9" s="1"/>
  <c r="E342" i="9"/>
  <c r="J342" i="9" s="1"/>
  <c r="E341" i="9"/>
  <c r="J341" i="9" s="1"/>
  <c r="E340" i="9"/>
  <c r="E338" i="9"/>
  <c r="I338" i="9" s="1"/>
  <c r="E337" i="9"/>
  <c r="J337" i="9" s="1"/>
  <c r="E336" i="9"/>
  <c r="J336" i="9" s="1"/>
  <c r="E335" i="9"/>
  <c r="E334" i="9"/>
  <c r="I334" i="9" s="1"/>
  <c r="E332" i="9"/>
  <c r="I332" i="9" s="1"/>
  <c r="E331" i="9"/>
  <c r="J331" i="9" s="1"/>
  <c r="E330" i="9"/>
  <c r="E329" i="9"/>
  <c r="I329" i="9" s="1"/>
  <c r="E327" i="9"/>
  <c r="I327" i="9" s="1"/>
  <c r="E326" i="9"/>
  <c r="J326" i="9" s="1"/>
  <c r="E325" i="9"/>
  <c r="E324" i="9"/>
  <c r="J324" i="9" s="1"/>
  <c r="E322" i="9"/>
  <c r="I322" i="9" s="1"/>
  <c r="E321" i="9"/>
  <c r="J321" i="9" s="1"/>
  <c r="E320" i="9"/>
  <c r="E318" i="9"/>
  <c r="J318" i="9" s="1"/>
  <c r="E317" i="9"/>
  <c r="I317" i="9" s="1"/>
  <c r="E316" i="9"/>
  <c r="J316" i="9" s="1"/>
  <c r="E315" i="9"/>
  <c r="E314" i="9"/>
  <c r="J314" i="9" s="1"/>
  <c r="E313" i="9"/>
  <c r="J313" i="9" s="1"/>
  <c r="E311" i="9"/>
  <c r="J311" i="9" s="1"/>
  <c r="E310" i="9"/>
  <c r="E309" i="9"/>
  <c r="J309" i="9" s="1"/>
  <c r="E308" i="9"/>
  <c r="J308" i="9" s="1"/>
  <c r="E306" i="9"/>
  <c r="J306" i="9" s="1"/>
  <c r="E305" i="9"/>
  <c r="E304" i="9"/>
  <c r="J304" i="9" s="1"/>
  <c r="E303" i="9"/>
  <c r="I303" i="9" s="1"/>
  <c r="E301" i="9"/>
  <c r="J301" i="9" s="1"/>
  <c r="E300" i="9"/>
  <c r="E299" i="9"/>
  <c r="J299" i="9" s="1"/>
  <c r="E298" i="9"/>
  <c r="I298" i="9" s="1"/>
  <c r="F295" i="9"/>
  <c r="E294" i="9"/>
  <c r="J294" i="9" s="1"/>
  <c r="E293" i="9"/>
  <c r="J293" i="9" s="1"/>
  <c r="E292" i="9"/>
  <c r="E291" i="9"/>
  <c r="J291" i="9" s="1"/>
  <c r="E290" i="9"/>
  <c r="J290" i="9" s="1"/>
  <c r="E289" i="9"/>
  <c r="J289" i="9" s="1"/>
  <c r="E287" i="9"/>
  <c r="E286" i="9"/>
  <c r="J286" i="9" s="1"/>
  <c r="E285" i="9"/>
  <c r="I285" i="9" s="1"/>
  <c r="E284" i="9"/>
  <c r="J284" i="9" s="1"/>
  <c r="E283" i="9"/>
  <c r="E281" i="9"/>
  <c r="J281" i="9" s="1"/>
  <c r="E280" i="9"/>
  <c r="J280" i="9" s="1"/>
  <c r="E279" i="9"/>
  <c r="J279" i="9" s="1"/>
  <c r="E278" i="9"/>
  <c r="E276" i="9"/>
  <c r="J276" i="9" s="1"/>
  <c r="E275" i="9"/>
  <c r="J275" i="9" s="1"/>
  <c r="E274" i="9"/>
  <c r="J274" i="9" s="1"/>
  <c r="E273" i="9"/>
  <c r="E272" i="9"/>
  <c r="J272" i="9" s="1"/>
  <c r="E271" i="9"/>
  <c r="J271" i="9" s="1"/>
  <c r="E269" i="9"/>
  <c r="J269" i="9" s="1"/>
  <c r="E268" i="9"/>
  <c r="E267" i="9"/>
  <c r="J267" i="9" s="1"/>
  <c r="E266" i="9"/>
  <c r="J266" i="9" s="1"/>
  <c r="I265" i="9"/>
  <c r="E265" i="9"/>
  <c r="J265" i="9" s="1"/>
  <c r="E264" i="9"/>
  <c r="E262" i="9"/>
  <c r="J262" i="9" s="1"/>
  <c r="E261" i="9"/>
  <c r="I261" i="9" s="1"/>
  <c r="E260" i="9"/>
  <c r="J260" i="9" s="1"/>
  <c r="E259" i="9"/>
  <c r="E258" i="9"/>
  <c r="I258" i="9" s="1"/>
  <c r="E256" i="9"/>
  <c r="I256" i="9" s="1"/>
  <c r="E255" i="9"/>
  <c r="J255" i="9" s="1"/>
  <c r="E254" i="9"/>
  <c r="E253" i="9"/>
  <c r="J253" i="9" s="1"/>
  <c r="I251" i="9"/>
  <c r="E251" i="9"/>
  <c r="J251" i="9" s="1"/>
  <c r="E250" i="9"/>
  <c r="J250" i="9" s="1"/>
  <c r="E249" i="9"/>
  <c r="J248" i="9"/>
  <c r="E248" i="9"/>
  <c r="I248" i="9" s="1"/>
  <c r="E247" i="9"/>
  <c r="J247" i="9" s="1"/>
  <c r="E245" i="9"/>
  <c r="J245" i="9" s="1"/>
  <c r="E244" i="9"/>
  <c r="E243" i="9"/>
  <c r="J243" i="9" s="1"/>
  <c r="E242" i="9"/>
  <c r="J242" i="9" s="1"/>
  <c r="E240" i="9"/>
  <c r="J240" i="9" s="1"/>
  <c r="E239" i="9"/>
  <c r="E238" i="9"/>
  <c r="J238" i="9" s="1"/>
  <c r="E237" i="9"/>
  <c r="J237" i="9" s="1"/>
  <c r="E236" i="9"/>
  <c r="J236" i="9" s="1"/>
  <c r="E234" i="9"/>
  <c r="E233" i="9"/>
  <c r="I233" i="9" s="1"/>
  <c r="E232" i="9"/>
  <c r="J232" i="9" s="1"/>
  <c r="E231" i="9"/>
  <c r="J231" i="9" s="1"/>
  <c r="E229" i="9"/>
  <c r="E228" i="9"/>
  <c r="I228" i="9" s="1"/>
  <c r="E227" i="9"/>
  <c r="J227" i="9" s="1"/>
  <c r="E226" i="9"/>
  <c r="J226" i="9" s="1"/>
  <c r="E225" i="9"/>
  <c r="F223" i="9"/>
  <c r="E222" i="9"/>
  <c r="E221" i="9"/>
  <c r="J221" i="9" s="1"/>
  <c r="E220" i="9"/>
  <c r="J220" i="9" s="1"/>
  <c r="E219" i="9"/>
  <c r="J219" i="9" s="1"/>
  <c r="E218" i="9"/>
  <c r="E216" i="9"/>
  <c r="J216" i="9" s="1"/>
  <c r="E215" i="9"/>
  <c r="J215" i="9" s="1"/>
  <c r="E214" i="9"/>
  <c r="J214" i="9" s="1"/>
  <c r="E213" i="9"/>
  <c r="E212" i="9"/>
  <c r="J212" i="9" s="1"/>
  <c r="E210" i="9"/>
  <c r="J210" i="9" s="1"/>
  <c r="E209" i="9"/>
  <c r="E208" i="9"/>
  <c r="E207" i="9"/>
  <c r="I207" i="9" s="1"/>
  <c r="E206" i="9"/>
  <c r="J206" i="9" s="1"/>
  <c r="E204" i="9"/>
  <c r="J204" i="9" s="1"/>
  <c r="E203" i="9"/>
  <c r="E202" i="9"/>
  <c r="J202" i="9" s="1"/>
  <c r="E201" i="9"/>
  <c r="I201" i="9" s="1"/>
  <c r="E200" i="9"/>
  <c r="J200" i="9" s="1"/>
  <c r="E199" i="9"/>
  <c r="E197" i="9"/>
  <c r="J197" i="9" s="1"/>
  <c r="E196" i="9"/>
  <c r="I196" i="9" s="1"/>
  <c r="E195" i="9"/>
  <c r="J195" i="9" s="1"/>
  <c r="E194" i="9"/>
  <c r="E192" i="9"/>
  <c r="I192" i="9" s="1"/>
  <c r="E191" i="9"/>
  <c r="I191" i="9" s="1"/>
  <c r="E190" i="9"/>
  <c r="E189" i="9"/>
  <c r="I189" i="9" s="1"/>
  <c r="E188" i="9"/>
  <c r="J188" i="9" s="1"/>
  <c r="E186" i="9"/>
  <c r="E185" i="9"/>
  <c r="E184" i="9"/>
  <c r="E182" i="9"/>
  <c r="J182" i="9" s="1"/>
  <c r="E181" i="9"/>
  <c r="I181" i="9" s="1"/>
  <c r="E180" i="9"/>
  <c r="E179" i="9"/>
  <c r="E178" i="9"/>
  <c r="J178" i="9" s="1"/>
  <c r="E176" i="9"/>
  <c r="I176" i="9" s="1"/>
  <c r="E175" i="9"/>
  <c r="E174" i="9"/>
  <c r="E173" i="9"/>
  <c r="J173" i="9" s="1"/>
  <c r="E171" i="9"/>
  <c r="I171" i="9" s="1"/>
  <c r="E170" i="9"/>
  <c r="E169" i="9"/>
  <c r="E168" i="9"/>
  <c r="J168" i="9" s="1"/>
  <c r="E167" i="9"/>
  <c r="I167" i="9" s="1"/>
  <c r="E165" i="9"/>
  <c r="E164" i="9"/>
  <c r="E163" i="9"/>
  <c r="J163" i="9" s="1"/>
  <c r="E162" i="9"/>
  <c r="I162" i="9" s="1"/>
  <c r="E161" i="9"/>
  <c r="E159" i="9"/>
  <c r="E158" i="9"/>
  <c r="J158" i="9" s="1"/>
  <c r="E157" i="9"/>
  <c r="I157" i="9" s="1"/>
  <c r="E156" i="9"/>
  <c r="E155" i="9"/>
  <c r="E153" i="9"/>
  <c r="J153" i="9" s="1"/>
  <c r="E152" i="9"/>
  <c r="I152" i="9" s="1"/>
  <c r="E151" i="9"/>
  <c r="E150" i="9"/>
  <c r="E149" i="9"/>
  <c r="I149" i="9" s="1"/>
  <c r="F147" i="9"/>
  <c r="E146" i="9"/>
  <c r="I146" i="9" s="1"/>
  <c r="E145" i="9"/>
  <c r="I145" i="9" s="1"/>
  <c r="E144" i="9"/>
  <c r="E143" i="9"/>
  <c r="E141" i="9"/>
  <c r="J141" i="9" s="1"/>
  <c r="E140" i="9"/>
  <c r="I140" i="9" s="1"/>
  <c r="E139" i="9"/>
  <c r="J139" i="9" s="1"/>
  <c r="E138" i="9"/>
  <c r="I138" i="9" s="1"/>
  <c r="E137" i="9"/>
  <c r="J137" i="9" s="1"/>
  <c r="E135" i="9"/>
  <c r="I135" i="9" s="1"/>
  <c r="E134" i="9"/>
  <c r="J134" i="9" s="1"/>
  <c r="E133" i="9"/>
  <c r="I133" i="9" s="1"/>
  <c r="E132" i="9"/>
  <c r="J132" i="9" s="1"/>
  <c r="E130" i="9"/>
  <c r="I130" i="9" s="1"/>
  <c r="E129" i="9"/>
  <c r="J129" i="9" s="1"/>
  <c r="E128" i="9"/>
  <c r="I128" i="9" s="1"/>
  <c r="E127" i="9"/>
  <c r="J127" i="9" s="1"/>
  <c r="E126" i="9"/>
  <c r="I126" i="9" s="1"/>
  <c r="E124" i="9"/>
  <c r="I124" i="9" s="1"/>
  <c r="E123" i="9"/>
  <c r="I123" i="9" s="1"/>
  <c r="E122" i="9"/>
  <c r="J122" i="9" s="1"/>
  <c r="E121" i="9"/>
  <c r="I121" i="9" s="1"/>
  <c r="E119" i="9"/>
  <c r="J119" i="9" s="1"/>
  <c r="E118" i="9"/>
  <c r="I118" i="9" s="1"/>
  <c r="E117" i="9"/>
  <c r="J117" i="9" s="1"/>
  <c r="E116" i="9"/>
  <c r="I116" i="9" s="1"/>
  <c r="E115" i="9"/>
  <c r="J115" i="9" s="1"/>
  <c r="E113" i="9"/>
  <c r="I113" i="9" s="1"/>
  <c r="E112" i="9"/>
  <c r="J112" i="9" s="1"/>
  <c r="E111" i="9"/>
  <c r="I111" i="9" s="1"/>
  <c r="E110" i="9"/>
  <c r="J110" i="9" s="1"/>
  <c r="E109" i="9"/>
  <c r="I109" i="9" s="1"/>
  <c r="E107" i="9"/>
  <c r="J107" i="9" s="1"/>
  <c r="E106" i="9"/>
  <c r="I106" i="9" s="1"/>
  <c r="E105" i="9"/>
  <c r="J105" i="9" s="1"/>
  <c r="E104" i="9"/>
  <c r="I104" i="9" s="1"/>
  <c r="E102" i="9"/>
  <c r="J102" i="9" s="1"/>
  <c r="E101" i="9"/>
  <c r="I101" i="9" s="1"/>
  <c r="E100" i="9"/>
  <c r="J100" i="9" s="1"/>
  <c r="E99" i="9"/>
  <c r="I99" i="9" s="1"/>
  <c r="E98" i="9"/>
  <c r="J98" i="9" s="1"/>
  <c r="E97" i="9"/>
  <c r="I97" i="9" s="1"/>
  <c r="E95" i="9"/>
  <c r="J95" i="9" s="1"/>
  <c r="E94" i="9"/>
  <c r="I94" i="9" s="1"/>
  <c r="E93" i="9"/>
  <c r="J93" i="9" s="1"/>
  <c r="E92" i="9"/>
  <c r="I92" i="9" s="1"/>
  <c r="E91" i="9"/>
  <c r="I91" i="9" s="1"/>
  <c r="E90" i="9"/>
  <c r="I90" i="9" s="1"/>
  <c r="E88" i="9"/>
  <c r="J88" i="9" s="1"/>
  <c r="E87" i="9"/>
  <c r="I87" i="9" s="1"/>
  <c r="E86" i="9"/>
  <c r="J86" i="9" s="1"/>
  <c r="E85" i="9"/>
  <c r="I85" i="9" s="1"/>
  <c r="E84" i="9"/>
  <c r="J84" i="9" s="1"/>
  <c r="F83" i="9"/>
  <c r="E82" i="9"/>
  <c r="J82" i="9" s="1"/>
  <c r="E81" i="9"/>
  <c r="I81" i="9" s="1"/>
  <c r="E80" i="9"/>
  <c r="J80" i="9" s="1"/>
  <c r="E79" i="9"/>
  <c r="I79" i="9" s="1"/>
  <c r="E78" i="9"/>
  <c r="J78" i="9" s="1"/>
  <c r="E76" i="9"/>
  <c r="I76" i="9" s="1"/>
  <c r="E75" i="9"/>
  <c r="J75" i="9" s="1"/>
  <c r="E74" i="9"/>
  <c r="I74" i="9" s="1"/>
  <c r="E73" i="9"/>
  <c r="J73" i="9" s="1"/>
  <c r="E71" i="9"/>
  <c r="I71" i="9" s="1"/>
  <c r="E70" i="9"/>
  <c r="J70" i="9" s="1"/>
  <c r="E69" i="9"/>
  <c r="I69" i="9" s="1"/>
  <c r="E68" i="9"/>
  <c r="I68" i="9" s="1"/>
  <c r="E67" i="9"/>
  <c r="I67" i="9" s="1"/>
  <c r="E65" i="9"/>
  <c r="J65" i="9" s="1"/>
  <c r="E64" i="9"/>
  <c r="I64" i="9" s="1"/>
  <c r="E63" i="9"/>
  <c r="J63" i="9" s="1"/>
  <c r="E62" i="9"/>
  <c r="I62" i="9" s="1"/>
  <c r="E61" i="9"/>
  <c r="J61" i="9" s="1"/>
  <c r="E60" i="9"/>
  <c r="I60" i="9" s="1"/>
  <c r="E58" i="9"/>
  <c r="J58" i="9" s="1"/>
  <c r="E57" i="9"/>
  <c r="I57" i="9" s="1"/>
  <c r="E56" i="9"/>
  <c r="J56" i="9" s="1"/>
  <c r="E55" i="9"/>
  <c r="I55" i="9" s="1"/>
  <c r="E54" i="9"/>
  <c r="J54" i="9" s="1"/>
  <c r="E53" i="9"/>
  <c r="I53" i="9" s="1"/>
  <c r="E51" i="9"/>
  <c r="J51" i="9" s="1"/>
  <c r="E50" i="9"/>
  <c r="I50" i="9" s="1"/>
  <c r="E49" i="9"/>
  <c r="J49" i="9" s="1"/>
  <c r="E48" i="9"/>
  <c r="I48" i="9" s="1"/>
  <c r="E47" i="9"/>
  <c r="J47" i="9" s="1"/>
  <c r="E46" i="9"/>
  <c r="I46" i="9" s="1"/>
  <c r="E44" i="9"/>
  <c r="J44" i="9" s="1"/>
  <c r="E43" i="9"/>
  <c r="I43" i="9" s="1"/>
  <c r="E42" i="9"/>
  <c r="J42" i="9" s="1"/>
  <c r="E41" i="9"/>
  <c r="I41" i="9" s="1"/>
  <c r="E40" i="9"/>
  <c r="J40" i="9" s="1"/>
  <c r="E38" i="9"/>
  <c r="I38" i="9" s="1"/>
  <c r="E37" i="9"/>
  <c r="J37" i="9" s="1"/>
  <c r="E36" i="9"/>
  <c r="I36" i="9" s="1"/>
  <c r="E35" i="9"/>
  <c r="J35" i="9" s="1"/>
  <c r="E34" i="9"/>
  <c r="I34" i="9" s="1"/>
  <c r="E32" i="9"/>
  <c r="J32" i="9" s="1"/>
  <c r="E31" i="9"/>
  <c r="I31" i="9" s="1"/>
  <c r="E30" i="9"/>
  <c r="J30" i="9" s="1"/>
  <c r="E29" i="9"/>
  <c r="I29" i="9" s="1"/>
  <c r="E28" i="9"/>
  <c r="J28" i="9" s="1"/>
  <c r="E27" i="9"/>
  <c r="I27" i="9" s="1"/>
  <c r="E25" i="9"/>
  <c r="J25" i="9" s="1"/>
  <c r="E24" i="9"/>
  <c r="I24" i="9" s="1"/>
  <c r="E23" i="9"/>
  <c r="J23" i="9" s="1"/>
  <c r="E22" i="9"/>
  <c r="I22" i="9" s="1"/>
  <c r="E21" i="9"/>
  <c r="J21" i="9" s="1"/>
  <c r="E19" i="9"/>
  <c r="I19" i="9" s="1"/>
  <c r="E18" i="9"/>
  <c r="J18" i="9" s="1"/>
  <c r="E17" i="9"/>
  <c r="I17" i="9" s="1"/>
  <c r="E16" i="9"/>
  <c r="J16" i="9" s="1"/>
  <c r="E15" i="9"/>
  <c r="I15" i="9" s="1"/>
  <c r="J13" i="9"/>
  <c r="I13" i="9"/>
  <c r="E12" i="9"/>
  <c r="I12" i="9" s="1"/>
  <c r="E11" i="9"/>
  <c r="I11" i="9" s="1"/>
  <c r="E10" i="9"/>
  <c r="J10" i="9" s="1"/>
  <c r="E9" i="9"/>
  <c r="I9" i="9" s="1"/>
  <c r="E7" i="9"/>
  <c r="J7" i="9" s="1"/>
  <c r="E6" i="9"/>
  <c r="I6" i="9" s="1"/>
  <c r="E5" i="9"/>
  <c r="J5" i="9" s="1"/>
  <c r="I188" i="9" l="1"/>
  <c r="J118" i="9"/>
  <c r="I122" i="9"/>
  <c r="J334" i="9"/>
  <c r="J157" i="9"/>
  <c r="I204" i="9"/>
  <c r="I23" i="9"/>
  <c r="J124" i="9"/>
  <c r="J146" i="9"/>
  <c r="J149" i="9"/>
  <c r="J15" i="9"/>
  <c r="I242" i="9"/>
  <c r="I275" i="9"/>
  <c r="J332" i="9"/>
  <c r="J12" i="9"/>
  <c r="I61" i="9"/>
  <c r="I220" i="9"/>
  <c r="I290" i="9"/>
  <c r="J97" i="9"/>
  <c r="I173" i="9"/>
  <c r="I247" i="9"/>
  <c r="I253" i="9"/>
  <c r="I255" i="9"/>
  <c r="I280" i="9"/>
  <c r="J317" i="9"/>
  <c r="I42" i="9"/>
  <c r="I73" i="9"/>
  <c r="J258" i="9"/>
  <c r="I304" i="9"/>
  <c r="I306" i="9"/>
  <c r="J327" i="9"/>
  <c r="J338" i="9"/>
  <c r="I7" i="9"/>
  <c r="I10" i="9"/>
  <c r="I44" i="9"/>
  <c r="J94" i="9"/>
  <c r="J135" i="9"/>
  <c r="J192" i="9"/>
  <c r="I237" i="9"/>
  <c r="I262" i="9"/>
  <c r="J285" i="9"/>
  <c r="I102" i="9"/>
  <c r="I202" i="9"/>
  <c r="I25" i="9"/>
  <c r="I63" i="9"/>
  <c r="I75" i="9"/>
  <c r="I226" i="9"/>
  <c r="I299" i="9"/>
  <c r="I5" i="9"/>
  <c r="I127" i="9"/>
  <c r="J322" i="9"/>
  <c r="J329" i="9"/>
  <c r="I35" i="9"/>
  <c r="I54" i="9"/>
  <c r="I84" i="9"/>
  <c r="J92" i="9"/>
  <c r="I105" i="9"/>
  <c r="I107" i="9"/>
  <c r="J116" i="9"/>
  <c r="I163" i="9"/>
  <c r="I178" i="9"/>
  <c r="I197" i="9"/>
  <c r="I215" i="9"/>
  <c r="I286" i="9"/>
  <c r="I291" i="9"/>
  <c r="I293" i="9"/>
  <c r="I343" i="9"/>
  <c r="I346" i="9"/>
  <c r="I32" i="9"/>
  <c r="I51" i="9"/>
  <c r="I82" i="9"/>
  <c r="J99" i="9"/>
  <c r="J138" i="9"/>
  <c r="J181" i="9"/>
  <c r="I195" i="9"/>
  <c r="I49" i="9"/>
  <c r="I115" i="9"/>
  <c r="I134" i="9"/>
  <c r="I158" i="9"/>
  <c r="J176" i="9"/>
  <c r="I212" i="9"/>
  <c r="I214" i="9"/>
  <c r="I236" i="9"/>
  <c r="I267" i="9"/>
  <c r="I272" i="9"/>
  <c r="I294" i="9"/>
  <c r="I309" i="9"/>
  <c r="I314" i="9"/>
  <c r="I337" i="9"/>
  <c r="I342" i="9"/>
  <c r="J6" i="9"/>
  <c r="I16" i="9"/>
  <c r="I18" i="9"/>
  <c r="I28" i="9"/>
  <c r="I37" i="9"/>
  <c r="I47" i="9"/>
  <c r="I56" i="9"/>
  <c r="I65" i="9"/>
  <c r="J68" i="9"/>
  <c r="I78" i="9"/>
  <c r="I86" i="9"/>
  <c r="I88" i="9"/>
  <c r="J91" i="9"/>
  <c r="I93" i="9"/>
  <c r="I95" i="9"/>
  <c r="I98" i="9"/>
  <c r="I100" i="9"/>
  <c r="I110" i="9"/>
  <c r="I112" i="9"/>
  <c r="I117" i="9"/>
  <c r="I119" i="9"/>
  <c r="I129" i="9"/>
  <c r="I132" i="9"/>
  <c r="I137" i="9"/>
  <c r="I139" i="9"/>
  <c r="I153" i="9"/>
  <c r="J162" i="9"/>
  <c r="I168" i="9"/>
  <c r="I182" i="9"/>
  <c r="J196" i="9"/>
  <c r="J201" i="9"/>
  <c r="I206" i="9"/>
  <c r="J207" i="9"/>
  <c r="I210" i="9"/>
  <c r="I216" i="9"/>
  <c r="I221" i="9"/>
  <c r="I227" i="9"/>
  <c r="J228" i="9"/>
  <c r="I232" i="9"/>
  <c r="J233" i="9"/>
  <c r="I238" i="9"/>
  <c r="I243" i="9"/>
  <c r="I245" i="9"/>
  <c r="J256" i="9"/>
  <c r="J261" i="9"/>
  <c r="I266" i="9"/>
  <c r="I271" i="9"/>
  <c r="I276" i="9"/>
  <c r="I281" i="9"/>
  <c r="I284" i="9"/>
  <c r="J298" i="9"/>
  <c r="J303" i="9"/>
  <c r="I308" i="9"/>
  <c r="I313" i="9"/>
  <c r="I318" i="9"/>
  <c r="I324" i="9"/>
  <c r="I326" i="9"/>
  <c r="I350" i="9"/>
  <c r="I21" i="9"/>
  <c r="I30" i="9"/>
  <c r="I40" i="9"/>
  <c r="I58" i="9"/>
  <c r="I70" i="9"/>
  <c r="I80" i="9"/>
  <c r="J101" i="9"/>
  <c r="J104" i="9"/>
  <c r="J121" i="9"/>
  <c r="J123" i="9"/>
  <c r="J140" i="9"/>
  <c r="J191" i="9"/>
  <c r="I274" i="9"/>
  <c r="I316" i="9"/>
  <c r="I141" i="9"/>
  <c r="I336" i="9"/>
  <c r="J144" i="9"/>
  <c r="I144" i="9"/>
  <c r="I159" i="9"/>
  <c r="J159" i="9"/>
  <c r="J165" i="9"/>
  <c r="I165" i="9"/>
  <c r="I179" i="9"/>
  <c r="J179" i="9"/>
  <c r="J185" i="9"/>
  <c r="I185" i="9"/>
  <c r="J194" i="9"/>
  <c r="I194" i="9"/>
  <c r="J17" i="9"/>
  <c r="J22" i="9"/>
  <c r="J27" i="9"/>
  <c r="J34" i="9"/>
  <c r="J41" i="9"/>
  <c r="J46" i="9"/>
  <c r="J50" i="9"/>
  <c r="J55" i="9"/>
  <c r="J60" i="9"/>
  <c r="J62" i="9"/>
  <c r="J64" i="9"/>
  <c r="J85" i="9"/>
  <c r="J106" i="9"/>
  <c r="J109" i="9"/>
  <c r="J126" i="9"/>
  <c r="J128" i="9"/>
  <c r="J152" i="9"/>
  <c r="I155" i="9"/>
  <c r="J155" i="9"/>
  <c r="J161" i="9"/>
  <c r="I161" i="9"/>
  <c r="J171" i="9"/>
  <c r="I174" i="9"/>
  <c r="J174" i="9"/>
  <c r="J180" i="9"/>
  <c r="I180" i="9"/>
  <c r="J186" i="9"/>
  <c r="I186" i="9"/>
  <c r="J225" i="9"/>
  <c r="I225" i="9"/>
  <c r="J69" i="9"/>
  <c r="J71" i="9"/>
  <c r="J74" i="9"/>
  <c r="J76" i="9"/>
  <c r="J79" i="9"/>
  <c r="J81" i="9"/>
  <c r="J87" i="9"/>
  <c r="J90" i="9"/>
  <c r="J111" i="9"/>
  <c r="J113" i="9"/>
  <c r="J130" i="9"/>
  <c r="J133" i="9"/>
  <c r="J145" i="9"/>
  <c r="I150" i="9"/>
  <c r="J150" i="9"/>
  <c r="J156" i="9"/>
  <c r="I156" i="9"/>
  <c r="J167" i="9"/>
  <c r="I169" i="9"/>
  <c r="J169" i="9"/>
  <c r="J175" i="9"/>
  <c r="I175" i="9"/>
  <c r="J190" i="9"/>
  <c r="I190" i="9"/>
  <c r="J213" i="9"/>
  <c r="I213" i="9"/>
  <c r="J9" i="9"/>
  <c r="J11" i="9"/>
  <c r="J19" i="9"/>
  <c r="J24" i="9"/>
  <c r="J29" i="9"/>
  <c r="J31" i="9"/>
  <c r="J36" i="9"/>
  <c r="J38" i="9"/>
  <c r="J43" i="9"/>
  <c r="J48" i="9"/>
  <c r="J53" i="9"/>
  <c r="J57" i="9"/>
  <c r="J67" i="9"/>
  <c r="I143" i="9"/>
  <c r="J143" i="9"/>
  <c r="J151" i="9"/>
  <c r="I151" i="9"/>
  <c r="I164" i="9"/>
  <c r="J164" i="9"/>
  <c r="J170" i="9"/>
  <c r="I170" i="9"/>
  <c r="I184" i="9"/>
  <c r="J184" i="9"/>
  <c r="J209" i="9"/>
  <c r="I209" i="9"/>
  <c r="J244" i="9"/>
  <c r="I244" i="9"/>
  <c r="J264" i="9"/>
  <c r="I264" i="9"/>
  <c r="J283" i="9"/>
  <c r="I283" i="9"/>
  <c r="F353" i="9"/>
  <c r="J305" i="9"/>
  <c r="I305" i="9"/>
  <c r="J325" i="9"/>
  <c r="I325" i="9"/>
  <c r="J344" i="9"/>
  <c r="I344" i="9"/>
  <c r="J199" i="9"/>
  <c r="I199" i="9"/>
  <c r="J218" i="9"/>
  <c r="I218" i="9"/>
  <c r="J229" i="9"/>
  <c r="I229" i="9"/>
  <c r="I240" i="9"/>
  <c r="J249" i="9"/>
  <c r="I249" i="9"/>
  <c r="I260" i="9"/>
  <c r="J268" i="9"/>
  <c r="I268" i="9"/>
  <c r="I279" i="9"/>
  <c r="J287" i="9"/>
  <c r="I287" i="9"/>
  <c r="I301" i="9"/>
  <c r="J310" i="9"/>
  <c r="I310" i="9"/>
  <c r="I321" i="9"/>
  <c r="J330" i="9"/>
  <c r="I330" i="9"/>
  <c r="I341" i="9"/>
  <c r="J348" i="9"/>
  <c r="I348" i="9"/>
  <c r="J203" i="9"/>
  <c r="I203" i="9"/>
  <c r="J222" i="9"/>
  <c r="I222" i="9"/>
  <c r="J234" i="9"/>
  <c r="I234" i="9"/>
  <c r="J254" i="9"/>
  <c r="I254" i="9"/>
  <c r="J273" i="9"/>
  <c r="I273" i="9"/>
  <c r="J292" i="9"/>
  <c r="I292" i="9"/>
  <c r="J315" i="9"/>
  <c r="I315" i="9"/>
  <c r="J335" i="9"/>
  <c r="I335" i="9"/>
  <c r="J189" i="9"/>
  <c r="I200" i="9"/>
  <c r="J208" i="9"/>
  <c r="I208" i="9"/>
  <c r="I219" i="9"/>
  <c r="I231" i="9"/>
  <c r="J239" i="9"/>
  <c r="I239" i="9"/>
  <c r="I250" i="9"/>
  <c r="J259" i="9"/>
  <c r="I259" i="9"/>
  <c r="I269" i="9"/>
  <c r="J278" i="9"/>
  <c r="I278" i="9"/>
  <c r="I289" i="9"/>
  <c r="J300" i="9"/>
  <c r="I300" i="9"/>
  <c r="I311" i="9"/>
  <c r="J320" i="9"/>
  <c r="I320" i="9"/>
  <c r="I331" i="9"/>
  <c r="J340" i="9"/>
  <c r="I340" i="9"/>
  <c r="I349" i="9"/>
  <c r="F350" i="8" l="1"/>
  <c r="F352" i="8" s="1"/>
  <c r="E348" i="8"/>
  <c r="J348" i="8" s="1"/>
  <c r="E347" i="8"/>
  <c r="I347" i="8" s="1"/>
  <c r="E346" i="8"/>
  <c r="I346" i="8" s="1"/>
  <c r="E345" i="8"/>
  <c r="J345" i="8" s="1"/>
  <c r="E344" i="8"/>
  <c r="I344" i="8" s="1"/>
  <c r="E342" i="8"/>
  <c r="E341" i="8"/>
  <c r="I341" i="8" s="1"/>
  <c r="E340" i="8"/>
  <c r="E339" i="8"/>
  <c r="I339" i="8" s="1"/>
  <c r="E338" i="8"/>
  <c r="J338" i="8" s="1"/>
  <c r="E336" i="8"/>
  <c r="I336" i="8" s="1"/>
  <c r="E335" i="8"/>
  <c r="J335" i="8" s="1"/>
  <c r="E334" i="8"/>
  <c r="I334" i="8" s="1"/>
  <c r="E333" i="8"/>
  <c r="E332" i="8"/>
  <c r="I332" i="8" s="1"/>
  <c r="E330" i="8"/>
  <c r="J330" i="8" s="1"/>
  <c r="E329" i="8"/>
  <c r="I329" i="8" s="1"/>
  <c r="E328" i="8"/>
  <c r="J328" i="8" s="1"/>
  <c r="E327" i="8"/>
  <c r="I327" i="8" s="1"/>
  <c r="E325" i="8"/>
  <c r="J325" i="8" s="1"/>
  <c r="E324" i="8"/>
  <c r="I324" i="8" s="1"/>
  <c r="E323" i="8"/>
  <c r="J323" i="8" s="1"/>
  <c r="E322" i="8"/>
  <c r="I322" i="8" s="1"/>
  <c r="E320" i="8"/>
  <c r="J320" i="8" s="1"/>
  <c r="E319" i="8"/>
  <c r="I319" i="8" s="1"/>
  <c r="E318" i="8"/>
  <c r="I318" i="8" s="1"/>
  <c r="E316" i="8"/>
  <c r="I316" i="8" s="1"/>
  <c r="E315" i="8"/>
  <c r="J315" i="8" s="1"/>
  <c r="E314" i="8"/>
  <c r="I314" i="8" s="1"/>
  <c r="E313" i="8"/>
  <c r="J313" i="8" s="1"/>
  <c r="E312" i="8"/>
  <c r="I312" i="8" s="1"/>
  <c r="E311" i="8"/>
  <c r="J311" i="8" s="1"/>
  <c r="E309" i="8"/>
  <c r="I309" i="8" s="1"/>
  <c r="E308" i="8"/>
  <c r="J308" i="8" s="1"/>
  <c r="E307" i="8"/>
  <c r="I307" i="8" s="1"/>
  <c r="E306" i="8"/>
  <c r="J306" i="8" s="1"/>
  <c r="E304" i="8"/>
  <c r="I304" i="8" s="1"/>
  <c r="E303" i="8"/>
  <c r="J303" i="8" s="1"/>
  <c r="E302" i="8"/>
  <c r="I302" i="8" s="1"/>
  <c r="E301" i="8"/>
  <c r="J301" i="8" s="1"/>
  <c r="E299" i="8"/>
  <c r="I299" i="8" s="1"/>
  <c r="E298" i="8"/>
  <c r="J298" i="8" s="1"/>
  <c r="E297" i="8"/>
  <c r="I297" i="8" s="1"/>
  <c r="E296" i="8"/>
  <c r="J296" i="8" s="1"/>
  <c r="E294" i="8"/>
  <c r="I294" i="8" s="1"/>
  <c r="E293" i="8"/>
  <c r="J293" i="8" s="1"/>
  <c r="E292" i="8"/>
  <c r="I292" i="8" s="1"/>
  <c r="E291" i="8"/>
  <c r="J291" i="8" s="1"/>
  <c r="E290" i="8"/>
  <c r="I290" i="8" s="1"/>
  <c r="E289" i="8"/>
  <c r="I289" i="8" s="1"/>
  <c r="E287" i="8"/>
  <c r="I287" i="8" s="1"/>
  <c r="E286" i="8"/>
  <c r="J286" i="8" s="1"/>
  <c r="E285" i="8"/>
  <c r="I285" i="8" s="1"/>
  <c r="E284" i="8"/>
  <c r="J284" i="8" s="1"/>
  <c r="E283" i="8"/>
  <c r="I283" i="8" s="1"/>
  <c r="E281" i="8"/>
  <c r="J281" i="8" s="1"/>
  <c r="E280" i="8"/>
  <c r="I280" i="8" s="1"/>
  <c r="E279" i="8"/>
  <c r="I279" i="8" s="1"/>
  <c r="E278" i="8"/>
  <c r="I278" i="8" s="1"/>
  <c r="E276" i="8"/>
  <c r="J276" i="8" s="1"/>
  <c r="E275" i="8"/>
  <c r="I275" i="8" s="1"/>
  <c r="E274" i="8"/>
  <c r="J274" i="8" s="1"/>
  <c r="E273" i="8"/>
  <c r="I273" i="8" s="1"/>
  <c r="E272" i="8"/>
  <c r="J272" i="8" s="1"/>
  <c r="E271" i="8"/>
  <c r="I271" i="8" s="1"/>
  <c r="E269" i="8"/>
  <c r="J269" i="8" s="1"/>
  <c r="E268" i="8"/>
  <c r="I268" i="8" s="1"/>
  <c r="E267" i="8"/>
  <c r="J267" i="8" s="1"/>
  <c r="E266" i="8"/>
  <c r="I266" i="8" s="1"/>
  <c r="E265" i="8"/>
  <c r="J265" i="8" s="1"/>
  <c r="E264" i="8"/>
  <c r="I264" i="8" s="1"/>
  <c r="E262" i="8"/>
  <c r="J262" i="8" s="1"/>
  <c r="E261" i="8"/>
  <c r="I261" i="8" s="1"/>
  <c r="E260" i="8"/>
  <c r="I260" i="8" s="1"/>
  <c r="E259" i="8"/>
  <c r="I259" i="8" s="1"/>
  <c r="E258" i="8"/>
  <c r="J258" i="8" s="1"/>
  <c r="E256" i="8"/>
  <c r="I256" i="8" s="1"/>
  <c r="E255" i="8"/>
  <c r="J255" i="8" s="1"/>
  <c r="E254" i="8"/>
  <c r="I254" i="8" s="1"/>
  <c r="E253" i="8"/>
  <c r="J253" i="8" s="1"/>
  <c r="E251" i="8"/>
  <c r="I251" i="8" s="1"/>
  <c r="E250" i="8"/>
  <c r="I250" i="8" s="1"/>
  <c r="E249" i="8"/>
  <c r="I249" i="8" s="1"/>
  <c r="E248" i="8"/>
  <c r="J248" i="8" s="1"/>
  <c r="E247" i="8"/>
  <c r="I247" i="8" s="1"/>
  <c r="E245" i="8"/>
  <c r="J245" i="8" s="1"/>
  <c r="E244" i="8"/>
  <c r="I244" i="8" s="1"/>
  <c r="E243" i="8"/>
  <c r="J243" i="8" s="1"/>
  <c r="E242" i="8"/>
  <c r="I242" i="8" s="1"/>
  <c r="E241" i="8"/>
  <c r="J241" i="8" s="1"/>
  <c r="E239" i="8"/>
  <c r="I239" i="8" s="1"/>
  <c r="E238" i="8"/>
  <c r="J238" i="8" s="1"/>
  <c r="E237" i="8"/>
  <c r="I237" i="8" s="1"/>
  <c r="E236" i="8"/>
  <c r="J236" i="8" s="1"/>
  <c r="E235" i="8"/>
  <c r="I235" i="8" s="1"/>
  <c r="E233" i="8"/>
  <c r="J233" i="8" s="1"/>
  <c r="E232" i="8"/>
  <c r="I232" i="8" s="1"/>
  <c r="E231" i="8"/>
  <c r="J231" i="8" s="1"/>
  <c r="E230" i="8"/>
  <c r="I230" i="8" s="1"/>
  <c r="E228" i="8"/>
  <c r="J228" i="8" s="1"/>
  <c r="E227" i="8"/>
  <c r="I227" i="8" s="1"/>
  <c r="E226" i="8"/>
  <c r="J226" i="8" s="1"/>
  <c r="E225" i="8"/>
  <c r="I225" i="8" s="1"/>
  <c r="E224" i="8"/>
  <c r="J224" i="8" s="1"/>
  <c r="E222" i="8"/>
  <c r="I222" i="8" s="1"/>
  <c r="E221" i="8"/>
  <c r="J221" i="8" s="1"/>
  <c r="E220" i="8"/>
  <c r="I220" i="8" s="1"/>
  <c r="E219" i="8"/>
  <c r="J219" i="8" s="1"/>
  <c r="E218" i="8"/>
  <c r="I218" i="8" s="1"/>
  <c r="E216" i="8"/>
  <c r="J216" i="8" s="1"/>
  <c r="E215" i="8"/>
  <c r="I215" i="8" s="1"/>
  <c r="E214" i="8"/>
  <c r="J214" i="8" s="1"/>
  <c r="E213" i="8"/>
  <c r="I213" i="8" s="1"/>
  <c r="E212" i="8"/>
  <c r="J212" i="8" s="1"/>
  <c r="E210" i="8"/>
  <c r="I210" i="8" s="1"/>
  <c r="E209" i="8"/>
  <c r="J209" i="8" s="1"/>
  <c r="E208" i="8"/>
  <c r="I208" i="8" s="1"/>
  <c r="E207" i="8"/>
  <c r="J207" i="8" s="1"/>
  <c r="E206" i="8"/>
  <c r="I206" i="8" s="1"/>
  <c r="E204" i="8"/>
  <c r="J204" i="8" s="1"/>
  <c r="E203" i="8"/>
  <c r="I203" i="8" s="1"/>
  <c r="E202" i="8"/>
  <c r="I202" i="8" s="1"/>
  <c r="E201" i="8"/>
  <c r="I201" i="8" s="1"/>
  <c r="E200" i="8"/>
  <c r="J200" i="8" s="1"/>
  <c r="E199" i="8"/>
  <c r="I199" i="8" s="1"/>
  <c r="E197" i="8"/>
  <c r="J197" i="8" s="1"/>
  <c r="E196" i="8"/>
  <c r="I196" i="8" s="1"/>
  <c r="E195" i="8"/>
  <c r="J195" i="8" s="1"/>
  <c r="E194" i="8"/>
  <c r="I194" i="8" s="1"/>
  <c r="E193" i="8"/>
  <c r="E191" i="8"/>
  <c r="I191" i="8" s="1"/>
  <c r="E190" i="8"/>
  <c r="J190" i="8" s="1"/>
  <c r="E189" i="8"/>
  <c r="I189" i="8" s="1"/>
  <c r="E188" i="8"/>
  <c r="I188" i="8" s="1"/>
  <c r="E187" i="8"/>
  <c r="I187" i="8" s="1"/>
  <c r="E185" i="8"/>
  <c r="J185" i="8" s="1"/>
  <c r="E184" i="8"/>
  <c r="I184" i="8" s="1"/>
  <c r="E183" i="8"/>
  <c r="J183" i="8" s="1"/>
  <c r="E181" i="8"/>
  <c r="I181" i="8" s="1"/>
  <c r="E180" i="8"/>
  <c r="J180" i="8" s="1"/>
  <c r="E179" i="8"/>
  <c r="I179" i="8" s="1"/>
  <c r="E178" i="8"/>
  <c r="E177" i="8"/>
  <c r="I177" i="8" s="1"/>
  <c r="E175" i="8"/>
  <c r="J175" i="8" s="1"/>
  <c r="E174" i="8"/>
  <c r="I174" i="8" s="1"/>
  <c r="E173" i="8"/>
  <c r="J173" i="8" s="1"/>
  <c r="E172" i="8"/>
  <c r="E170" i="8"/>
  <c r="J170" i="8" s="1"/>
  <c r="E169" i="8"/>
  <c r="I169" i="8" s="1"/>
  <c r="E168" i="8"/>
  <c r="J168" i="8" s="1"/>
  <c r="E167" i="8"/>
  <c r="I167" i="8" s="1"/>
  <c r="E166" i="8"/>
  <c r="J166" i="8" s="1"/>
  <c r="E164" i="8"/>
  <c r="I164" i="8" s="1"/>
  <c r="E163" i="8"/>
  <c r="I163" i="8" s="1"/>
  <c r="E162" i="8"/>
  <c r="I162" i="8" s="1"/>
  <c r="E161" i="8"/>
  <c r="J161" i="8" s="1"/>
  <c r="E160" i="8"/>
  <c r="I160" i="8" s="1"/>
  <c r="E158" i="8"/>
  <c r="J158" i="8" s="1"/>
  <c r="E157" i="8"/>
  <c r="I157" i="8" s="1"/>
  <c r="E156" i="8"/>
  <c r="J156" i="8" s="1"/>
  <c r="E155" i="8"/>
  <c r="I155" i="8" s="1"/>
  <c r="E154" i="8"/>
  <c r="E152" i="8"/>
  <c r="I152" i="8" s="1"/>
  <c r="E151" i="8"/>
  <c r="J151" i="8" s="1"/>
  <c r="E150" i="8"/>
  <c r="I150" i="8" s="1"/>
  <c r="E149" i="8"/>
  <c r="I149" i="8" s="1"/>
  <c r="E148" i="8"/>
  <c r="I148" i="8" s="1"/>
  <c r="E146" i="8"/>
  <c r="J146" i="8" s="1"/>
  <c r="E145" i="8"/>
  <c r="I145" i="8" s="1"/>
  <c r="E144" i="8"/>
  <c r="E143" i="8"/>
  <c r="I143" i="8" s="1"/>
  <c r="E141" i="8"/>
  <c r="J141" i="8" s="1"/>
  <c r="E140" i="8"/>
  <c r="I140" i="8" s="1"/>
  <c r="E139" i="8"/>
  <c r="E138" i="8"/>
  <c r="I138" i="8" s="1"/>
  <c r="E137" i="8"/>
  <c r="J137" i="8" s="1"/>
  <c r="E135" i="8"/>
  <c r="I135" i="8" s="1"/>
  <c r="E134" i="8"/>
  <c r="E133" i="8"/>
  <c r="I133" i="8" s="1"/>
  <c r="E132" i="8"/>
  <c r="J132" i="8" s="1"/>
  <c r="E130" i="8"/>
  <c r="I130" i="8" s="1"/>
  <c r="E129" i="8"/>
  <c r="E128" i="8"/>
  <c r="I128" i="8" s="1"/>
  <c r="E127" i="8"/>
  <c r="J127" i="8" s="1"/>
  <c r="E126" i="8"/>
  <c r="I126" i="8" s="1"/>
  <c r="E124" i="8"/>
  <c r="E123" i="8"/>
  <c r="I123" i="8" s="1"/>
  <c r="E122" i="8"/>
  <c r="J122" i="8" s="1"/>
  <c r="E121" i="8"/>
  <c r="I121" i="8" s="1"/>
  <c r="E119" i="8"/>
  <c r="E118" i="8"/>
  <c r="I118" i="8" s="1"/>
  <c r="E117" i="8"/>
  <c r="J117" i="8" s="1"/>
  <c r="E116" i="8"/>
  <c r="I116" i="8" s="1"/>
  <c r="E115" i="8"/>
  <c r="E113" i="8"/>
  <c r="I113" i="8" s="1"/>
  <c r="E112" i="8"/>
  <c r="J112" i="8" s="1"/>
  <c r="E111" i="8"/>
  <c r="I111" i="8" s="1"/>
  <c r="E110" i="8"/>
  <c r="E109" i="8"/>
  <c r="I109" i="8" s="1"/>
  <c r="E107" i="8"/>
  <c r="J107" i="8" s="1"/>
  <c r="E106" i="8"/>
  <c r="I106" i="8" s="1"/>
  <c r="E105" i="8"/>
  <c r="E104" i="8"/>
  <c r="I104" i="8" s="1"/>
  <c r="E102" i="8"/>
  <c r="J102" i="8" s="1"/>
  <c r="E101" i="8"/>
  <c r="I101" i="8" s="1"/>
  <c r="E100" i="8"/>
  <c r="E99" i="8"/>
  <c r="I99" i="8" s="1"/>
  <c r="E98" i="8"/>
  <c r="J98" i="8" s="1"/>
  <c r="E97" i="8"/>
  <c r="I97" i="8" s="1"/>
  <c r="E95" i="8"/>
  <c r="E94" i="8"/>
  <c r="I94" i="8" s="1"/>
  <c r="E93" i="8"/>
  <c r="J93" i="8" s="1"/>
  <c r="E92" i="8"/>
  <c r="I92" i="8" s="1"/>
  <c r="E91" i="8"/>
  <c r="E90" i="8"/>
  <c r="I90" i="8" s="1"/>
  <c r="E88" i="8"/>
  <c r="J88" i="8" s="1"/>
  <c r="E87" i="8"/>
  <c r="I87" i="8" s="1"/>
  <c r="E86" i="8"/>
  <c r="E85" i="8"/>
  <c r="I85" i="8" s="1"/>
  <c r="E84" i="8"/>
  <c r="J84" i="8" s="1"/>
  <c r="E82" i="8"/>
  <c r="I82" i="8" s="1"/>
  <c r="E81" i="8"/>
  <c r="E80" i="8"/>
  <c r="I80" i="8" s="1"/>
  <c r="E79" i="8"/>
  <c r="J79" i="8" s="1"/>
  <c r="E78" i="8"/>
  <c r="I78" i="8" s="1"/>
  <c r="E76" i="8"/>
  <c r="E75" i="8"/>
  <c r="I75" i="8" s="1"/>
  <c r="E74" i="8"/>
  <c r="J74" i="8" s="1"/>
  <c r="E73" i="8"/>
  <c r="I73" i="8" s="1"/>
  <c r="E71" i="8"/>
  <c r="E70" i="8"/>
  <c r="I70" i="8" s="1"/>
  <c r="E69" i="8"/>
  <c r="J69" i="8" s="1"/>
  <c r="E68" i="8"/>
  <c r="I68" i="8" s="1"/>
  <c r="E67" i="8"/>
  <c r="E65" i="8"/>
  <c r="I65" i="8" s="1"/>
  <c r="E64" i="8"/>
  <c r="J64" i="8" s="1"/>
  <c r="E63" i="8"/>
  <c r="I63" i="8" s="1"/>
  <c r="E62" i="8"/>
  <c r="E61" i="8"/>
  <c r="I61" i="8" s="1"/>
  <c r="E60" i="8"/>
  <c r="J60" i="8" s="1"/>
  <c r="E58" i="8"/>
  <c r="I58" i="8" s="1"/>
  <c r="E57" i="8"/>
  <c r="E56" i="8"/>
  <c r="I56" i="8" s="1"/>
  <c r="E55" i="8"/>
  <c r="J55" i="8" s="1"/>
  <c r="E54" i="8"/>
  <c r="I54" i="8" s="1"/>
  <c r="E53" i="8"/>
  <c r="E51" i="8"/>
  <c r="I51" i="8" s="1"/>
  <c r="E50" i="8"/>
  <c r="J50" i="8" s="1"/>
  <c r="E49" i="8"/>
  <c r="I49" i="8" s="1"/>
  <c r="E48" i="8"/>
  <c r="E47" i="8"/>
  <c r="I47" i="8" s="1"/>
  <c r="E46" i="8"/>
  <c r="J46" i="8" s="1"/>
  <c r="E44" i="8"/>
  <c r="I44" i="8" s="1"/>
  <c r="E43" i="8"/>
  <c r="E42" i="8"/>
  <c r="I42" i="8" s="1"/>
  <c r="E41" i="8"/>
  <c r="J41" i="8" s="1"/>
  <c r="E40" i="8"/>
  <c r="I40" i="8" s="1"/>
  <c r="E38" i="8"/>
  <c r="E37" i="8"/>
  <c r="I37" i="8" s="1"/>
  <c r="E36" i="8"/>
  <c r="J36" i="8" s="1"/>
  <c r="E35" i="8"/>
  <c r="I35" i="8" s="1"/>
  <c r="E34" i="8"/>
  <c r="E32" i="8"/>
  <c r="I32" i="8" s="1"/>
  <c r="E31" i="8"/>
  <c r="J31" i="8" s="1"/>
  <c r="E30" i="8"/>
  <c r="I30" i="8" s="1"/>
  <c r="E29" i="8"/>
  <c r="E28" i="8"/>
  <c r="I28" i="8" s="1"/>
  <c r="E27" i="8"/>
  <c r="J27" i="8" s="1"/>
  <c r="E25" i="8"/>
  <c r="I25" i="8" s="1"/>
  <c r="E24" i="8"/>
  <c r="E23" i="8"/>
  <c r="I23" i="8" s="1"/>
  <c r="E22" i="8"/>
  <c r="J22" i="8" s="1"/>
  <c r="E21" i="8"/>
  <c r="I21" i="8" s="1"/>
  <c r="E19" i="8"/>
  <c r="E18" i="8"/>
  <c r="I18" i="8" s="1"/>
  <c r="E17" i="8"/>
  <c r="J17" i="8" s="1"/>
  <c r="E16" i="8"/>
  <c r="I16" i="8" s="1"/>
  <c r="E15" i="8"/>
  <c r="E13" i="8"/>
  <c r="I13" i="8" s="1"/>
  <c r="E12" i="8"/>
  <c r="J12" i="8" s="1"/>
  <c r="E11" i="8"/>
  <c r="I11" i="8" s="1"/>
  <c r="E10" i="8"/>
  <c r="E9" i="8"/>
  <c r="I9" i="8" s="1"/>
  <c r="E7" i="8"/>
  <c r="J7" i="8" s="1"/>
  <c r="E6" i="8"/>
  <c r="I6" i="8" s="1"/>
  <c r="E5" i="8"/>
  <c r="J289" i="8" l="1"/>
  <c r="I269" i="8"/>
  <c r="J250" i="8"/>
  <c r="J51" i="8"/>
  <c r="I55" i="8"/>
  <c r="J113" i="8"/>
  <c r="I272" i="8"/>
  <c r="J318" i="8"/>
  <c r="J346" i="8"/>
  <c r="J90" i="8"/>
  <c r="I93" i="8"/>
  <c r="I258" i="8"/>
  <c r="I74" i="8"/>
  <c r="J123" i="8"/>
  <c r="I197" i="8"/>
  <c r="J9" i="8"/>
  <c r="J99" i="8"/>
  <c r="I102" i="8"/>
  <c r="J133" i="8"/>
  <c r="J149" i="8"/>
  <c r="J152" i="8"/>
  <c r="I212" i="8"/>
  <c r="J279" i="8"/>
  <c r="J32" i="8"/>
  <c r="I36" i="8"/>
  <c r="J13" i="8"/>
  <c r="I17" i="8"/>
  <c r="J47" i="8"/>
  <c r="J75" i="8"/>
  <c r="J138" i="8"/>
  <c r="I141" i="8"/>
  <c r="J191" i="8"/>
  <c r="I221" i="8"/>
  <c r="J260" i="8"/>
  <c r="J23" i="8"/>
  <c r="I27" i="8"/>
  <c r="J37" i="8"/>
  <c r="J61" i="8"/>
  <c r="I64" i="8"/>
  <c r="J85" i="8"/>
  <c r="I112" i="8"/>
  <c r="J128" i="8"/>
  <c r="I132" i="8"/>
  <c r="J163" i="8"/>
  <c r="I207" i="8"/>
  <c r="I219" i="8"/>
  <c r="I308" i="8"/>
  <c r="I311" i="8"/>
  <c r="I323" i="8"/>
  <c r="J339" i="8"/>
  <c r="I173" i="8"/>
  <c r="I241" i="8"/>
  <c r="I338" i="8"/>
  <c r="I348" i="8"/>
  <c r="I7" i="8"/>
  <c r="J28" i="8"/>
  <c r="J42" i="8"/>
  <c r="I46" i="8"/>
  <c r="J65" i="8"/>
  <c r="J80" i="8"/>
  <c r="I84" i="8"/>
  <c r="J104" i="8"/>
  <c r="J118" i="8"/>
  <c r="I122" i="8"/>
  <c r="J143" i="8"/>
  <c r="I158" i="8"/>
  <c r="I231" i="8"/>
  <c r="I233" i="8"/>
  <c r="I284" i="8"/>
  <c r="I298" i="8"/>
  <c r="I328" i="8"/>
  <c r="J341" i="8"/>
  <c r="J18" i="8"/>
  <c r="J56" i="8"/>
  <c r="J70" i="8"/>
  <c r="J94" i="8"/>
  <c r="J109" i="8"/>
  <c r="J188" i="8"/>
  <c r="J202" i="8"/>
  <c r="I245" i="8"/>
  <c r="I296" i="8"/>
  <c r="J5" i="8"/>
  <c r="I5" i="8"/>
  <c r="J15" i="8"/>
  <c r="I15" i="8"/>
  <c r="J43" i="8"/>
  <c r="I43" i="8"/>
  <c r="J71" i="8"/>
  <c r="I71" i="8"/>
  <c r="J81" i="8"/>
  <c r="I81" i="8"/>
  <c r="J110" i="8"/>
  <c r="I110" i="8"/>
  <c r="J119" i="8"/>
  <c r="I119" i="8"/>
  <c r="J154" i="8"/>
  <c r="I154" i="8"/>
  <c r="I183" i="8"/>
  <c r="J201" i="8"/>
  <c r="I243" i="8"/>
  <c r="J10" i="8"/>
  <c r="I10" i="8"/>
  <c r="J19" i="8"/>
  <c r="I19" i="8"/>
  <c r="J29" i="8"/>
  <c r="I29" i="8"/>
  <c r="J38" i="8"/>
  <c r="I38" i="8"/>
  <c r="J48" i="8"/>
  <c r="I48" i="8"/>
  <c r="J57" i="8"/>
  <c r="I57" i="8"/>
  <c r="J67" i="8"/>
  <c r="I67" i="8"/>
  <c r="J76" i="8"/>
  <c r="I76" i="8"/>
  <c r="J86" i="8"/>
  <c r="I86" i="8"/>
  <c r="J95" i="8"/>
  <c r="I95" i="8"/>
  <c r="J105" i="8"/>
  <c r="I105" i="8"/>
  <c r="J115" i="8"/>
  <c r="I115" i="8"/>
  <c r="J124" i="8"/>
  <c r="I124" i="8"/>
  <c r="J134" i="8"/>
  <c r="I134" i="8"/>
  <c r="J144" i="8"/>
  <c r="I144" i="8"/>
  <c r="J162" i="8"/>
  <c r="J193" i="8"/>
  <c r="I193" i="8"/>
  <c r="I209" i="8"/>
  <c r="I224" i="8"/>
  <c r="I236" i="8"/>
  <c r="I248" i="8"/>
  <c r="I262" i="8"/>
  <c r="I274" i="8"/>
  <c r="I286" i="8"/>
  <c r="I301" i="8"/>
  <c r="I313" i="8"/>
  <c r="I325" i="8"/>
  <c r="I335" i="8"/>
  <c r="J178" i="8"/>
  <c r="I178" i="8"/>
  <c r="J333" i="8"/>
  <c r="I333" i="8"/>
  <c r="J24" i="8"/>
  <c r="I24" i="8"/>
  <c r="J34" i="8"/>
  <c r="I34" i="8"/>
  <c r="J53" i="8"/>
  <c r="I53" i="8"/>
  <c r="J62" i="8"/>
  <c r="I62" i="8"/>
  <c r="J91" i="8"/>
  <c r="I91" i="8"/>
  <c r="J100" i="8"/>
  <c r="I100" i="8"/>
  <c r="J129" i="8"/>
  <c r="I129" i="8"/>
  <c r="J139" i="8"/>
  <c r="I139" i="8"/>
  <c r="I172" i="8"/>
  <c r="J172" i="8"/>
  <c r="I216" i="8"/>
  <c r="I228" i="8"/>
  <c r="I255" i="8"/>
  <c r="I267" i="8"/>
  <c r="I281" i="8"/>
  <c r="I293" i="8"/>
  <c r="I306" i="8"/>
  <c r="I320" i="8"/>
  <c r="J342" i="8"/>
  <c r="I342" i="8"/>
  <c r="I12" i="8"/>
  <c r="I22" i="8"/>
  <c r="I31" i="8"/>
  <c r="I41" i="8"/>
  <c r="I50" i="8"/>
  <c r="I60" i="8"/>
  <c r="I69" i="8"/>
  <c r="I79" i="8"/>
  <c r="I88" i="8"/>
  <c r="I98" i="8"/>
  <c r="I107" i="8"/>
  <c r="I117" i="8"/>
  <c r="I127" i="8"/>
  <c r="I137" i="8"/>
  <c r="I168" i="8"/>
  <c r="I214" i="8"/>
  <c r="I226" i="8"/>
  <c r="I238" i="8"/>
  <c r="I253" i="8"/>
  <c r="I265" i="8"/>
  <c r="I276" i="8"/>
  <c r="I291" i="8"/>
  <c r="I303" i="8"/>
  <c r="I315" i="8"/>
  <c r="I330" i="8"/>
  <c r="J340" i="8"/>
  <c r="I340" i="8"/>
  <c r="J347" i="8"/>
  <c r="J181" i="8"/>
  <c r="J213" i="8"/>
  <c r="J215" i="8"/>
  <c r="J222" i="8"/>
  <c r="J225" i="8"/>
  <c r="J232" i="8"/>
  <c r="J235" i="8"/>
  <c r="J242" i="8"/>
  <c r="J244" i="8"/>
  <c r="J251" i="8"/>
  <c r="J254" i="8"/>
  <c r="J261" i="8"/>
  <c r="J264" i="8"/>
  <c r="J271" i="8"/>
  <c r="J273" i="8"/>
  <c r="J280" i="8"/>
  <c r="J283" i="8"/>
  <c r="J290" i="8"/>
  <c r="J292" i="8"/>
  <c r="J299" i="8"/>
  <c r="J302" i="8"/>
  <c r="J309" i="8"/>
  <c r="J312" i="8"/>
  <c r="J319" i="8"/>
  <c r="J322" i="8"/>
  <c r="J329" i="8"/>
  <c r="J332" i="8"/>
  <c r="J6" i="8"/>
  <c r="J11" i="8"/>
  <c r="J16" i="8"/>
  <c r="J21" i="8"/>
  <c r="J25" i="8"/>
  <c r="J30" i="8"/>
  <c r="J35" i="8"/>
  <c r="J40" i="8"/>
  <c r="J44" i="8"/>
  <c r="J49" i="8"/>
  <c r="J54" i="8"/>
  <c r="J58" i="8"/>
  <c r="J63" i="8"/>
  <c r="J68" i="8"/>
  <c r="J73" i="8"/>
  <c r="J78" i="8"/>
  <c r="J82" i="8"/>
  <c r="J87" i="8"/>
  <c r="J92" i="8"/>
  <c r="J97" i="8"/>
  <c r="J101" i="8"/>
  <c r="J106" i="8"/>
  <c r="J111" i="8"/>
  <c r="J116" i="8"/>
  <c r="J121" i="8"/>
  <c r="J126" i="8"/>
  <c r="J130" i="8"/>
  <c r="J135" i="8"/>
  <c r="J140" i="8"/>
  <c r="J148" i="8"/>
  <c r="J157" i="8"/>
  <c r="J167" i="8"/>
  <c r="J177" i="8"/>
  <c r="J187" i="8"/>
  <c r="J196" i="8"/>
  <c r="J206" i="8"/>
  <c r="I146" i="8"/>
  <c r="J150" i="8"/>
  <c r="I156" i="8"/>
  <c r="J160" i="8"/>
  <c r="I166" i="8"/>
  <c r="J169" i="8"/>
  <c r="I175" i="8"/>
  <c r="J179" i="8"/>
  <c r="I185" i="8"/>
  <c r="J189" i="8"/>
  <c r="I195" i="8"/>
  <c r="J199" i="8"/>
  <c r="I204" i="8"/>
  <c r="J208" i="8"/>
  <c r="J210" i="8"/>
  <c r="J227" i="8"/>
  <c r="J230" i="8"/>
  <c r="J247" i="8"/>
  <c r="J249" i="8"/>
  <c r="J266" i="8"/>
  <c r="J268" i="8"/>
  <c r="J285" i="8"/>
  <c r="J287" i="8"/>
  <c r="J304" i="8"/>
  <c r="J307" i="8"/>
  <c r="J324" i="8"/>
  <c r="J327" i="8"/>
  <c r="J344" i="8"/>
  <c r="J145" i="8"/>
  <c r="I151" i="8"/>
  <c r="J155" i="8"/>
  <c r="I161" i="8"/>
  <c r="J164" i="8"/>
  <c r="I170" i="8"/>
  <c r="J174" i="8"/>
  <c r="I180" i="8"/>
  <c r="J184" i="8"/>
  <c r="I190" i="8"/>
  <c r="J194" i="8"/>
  <c r="I200" i="8"/>
  <c r="J203" i="8"/>
  <c r="J218" i="8"/>
  <c r="J220" i="8"/>
  <c r="J237" i="8"/>
  <c r="J239" i="8"/>
  <c r="J256" i="8"/>
  <c r="J259" i="8"/>
  <c r="J275" i="8"/>
  <c r="J278" i="8"/>
  <c r="J294" i="8"/>
  <c r="J297" i="8"/>
  <c r="J314" i="8"/>
  <c r="J316" i="8"/>
  <c r="J334" i="8"/>
  <c r="J336" i="8"/>
  <c r="I383" i="7" l="1"/>
  <c r="F383" i="7"/>
  <c r="E383" i="7"/>
  <c r="D383" i="7"/>
  <c r="H383" i="7" l="1"/>
  <c r="J383" i="7" s="1"/>
  <c r="J357" i="6"/>
  <c r="I356" i="6" s="1"/>
  <c r="I359" i="6" s="1"/>
  <c r="F350" i="6"/>
  <c r="E349" i="6"/>
  <c r="J349" i="6" s="1"/>
  <c r="E348" i="6"/>
  <c r="E347" i="6"/>
  <c r="I347" i="6" s="1"/>
  <c r="E346" i="6"/>
  <c r="J346" i="6" s="1"/>
  <c r="E345" i="6"/>
  <c r="I345" i="6" s="1"/>
  <c r="E343" i="6"/>
  <c r="J343" i="6" s="1"/>
  <c r="E342" i="6"/>
  <c r="E341" i="6"/>
  <c r="J341" i="6" s="1"/>
  <c r="E340" i="6"/>
  <c r="E339" i="6"/>
  <c r="I339" i="6" s="1"/>
  <c r="E337" i="6"/>
  <c r="I337" i="6" s="1"/>
  <c r="E336" i="6"/>
  <c r="J336" i="6" s="1"/>
  <c r="E335" i="6"/>
  <c r="I335" i="6" s="1"/>
  <c r="E334" i="6"/>
  <c r="J334" i="6" s="1"/>
  <c r="E333" i="6"/>
  <c r="I333" i="6" s="1"/>
  <c r="E331" i="6"/>
  <c r="J331" i="6" s="1"/>
  <c r="E330" i="6"/>
  <c r="I330" i="6" s="1"/>
  <c r="E329" i="6"/>
  <c r="I329" i="6" s="1"/>
  <c r="E328" i="6"/>
  <c r="I328" i="6" s="1"/>
  <c r="E326" i="6"/>
  <c r="J326" i="6" s="1"/>
  <c r="E325" i="6"/>
  <c r="I325" i="6" s="1"/>
  <c r="E324" i="6"/>
  <c r="J324" i="6" s="1"/>
  <c r="E323" i="6"/>
  <c r="E321" i="6"/>
  <c r="J321" i="6" s="1"/>
  <c r="E320" i="6"/>
  <c r="E319" i="6"/>
  <c r="I319" i="6" s="1"/>
  <c r="E317" i="6"/>
  <c r="I317" i="6" s="1"/>
  <c r="E316" i="6"/>
  <c r="J316" i="6" s="1"/>
  <c r="E315" i="6"/>
  <c r="I315" i="6" s="1"/>
  <c r="E314" i="6"/>
  <c r="J314" i="6" s="1"/>
  <c r="E313" i="6"/>
  <c r="I313" i="6" s="1"/>
  <c r="E312" i="6"/>
  <c r="J312" i="6" s="1"/>
  <c r="E310" i="6"/>
  <c r="I310" i="6" s="1"/>
  <c r="E309" i="6"/>
  <c r="I309" i="6" s="1"/>
  <c r="E308" i="6"/>
  <c r="I308" i="6" s="1"/>
  <c r="E307" i="6"/>
  <c r="J307" i="6" s="1"/>
  <c r="E305" i="6"/>
  <c r="I305" i="6" s="1"/>
  <c r="E304" i="6"/>
  <c r="J304" i="6" s="1"/>
  <c r="E303" i="6"/>
  <c r="E302" i="6"/>
  <c r="J302" i="6" s="1"/>
  <c r="E300" i="6"/>
  <c r="E299" i="6"/>
  <c r="I299" i="6" s="1"/>
  <c r="E298" i="6"/>
  <c r="I298" i="6" s="1"/>
  <c r="E297" i="6"/>
  <c r="J297" i="6" s="1"/>
  <c r="F296" i="6"/>
  <c r="E295" i="6"/>
  <c r="J295" i="6" s="1"/>
  <c r="E294" i="6"/>
  <c r="E293" i="6"/>
  <c r="I293" i="6" s="1"/>
  <c r="E292" i="6"/>
  <c r="I292" i="6" s="1"/>
  <c r="E291" i="6"/>
  <c r="J291" i="6" s="1"/>
  <c r="E290" i="6"/>
  <c r="I290" i="6" s="1"/>
  <c r="E288" i="6"/>
  <c r="J288" i="6" s="1"/>
  <c r="E287" i="6"/>
  <c r="I287" i="6" s="1"/>
  <c r="E286" i="6"/>
  <c r="J286" i="6" s="1"/>
  <c r="E285" i="6"/>
  <c r="I285" i="6" s="1"/>
  <c r="E284" i="6"/>
  <c r="I284" i="6" s="1"/>
  <c r="E282" i="6"/>
  <c r="I282" i="6" s="1"/>
  <c r="E281" i="6"/>
  <c r="J281" i="6" s="1"/>
  <c r="E280" i="6"/>
  <c r="I280" i="6" s="1"/>
  <c r="E279" i="6"/>
  <c r="J279" i="6" s="1"/>
  <c r="E277" i="6"/>
  <c r="E276" i="6"/>
  <c r="J276" i="6" s="1"/>
  <c r="E275" i="6"/>
  <c r="E274" i="6"/>
  <c r="I274" i="6" s="1"/>
  <c r="E273" i="6"/>
  <c r="I273" i="6" s="1"/>
  <c r="E272" i="6"/>
  <c r="J272" i="6" s="1"/>
  <c r="E270" i="6"/>
  <c r="I270" i="6" s="1"/>
  <c r="E269" i="6"/>
  <c r="J269" i="6" s="1"/>
  <c r="E268" i="6"/>
  <c r="I268" i="6" s="1"/>
  <c r="E267" i="6"/>
  <c r="J267" i="6" s="1"/>
  <c r="E266" i="6"/>
  <c r="I266" i="6" s="1"/>
  <c r="E265" i="6"/>
  <c r="J265" i="6" s="1"/>
  <c r="E263" i="6"/>
  <c r="I263" i="6" s="1"/>
  <c r="E262" i="6"/>
  <c r="J262" i="6" s="1"/>
  <c r="E261" i="6"/>
  <c r="I261" i="6" s="1"/>
  <c r="E260" i="6"/>
  <c r="J260" i="6" s="1"/>
  <c r="E259" i="6"/>
  <c r="E257" i="6"/>
  <c r="J257" i="6" s="1"/>
  <c r="E256" i="6"/>
  <c r="E255" i="6"/>
  <c r="J255" i="6" s="1"/>
  <c r="E254" i="6"/>
  <c r="I254" i="6" s="1"/>
  <c r="E252" i="6"/>
  <c r="J252" i="6" s="1"/>
  <c r="E251" i="6"/>
  <c r="I251" i="6" s="1"/>
  <c r="E250" i="6"/>
  <c r="J250" i="6" s="1"/>
  <c r="E249" i="6"/>
  <c r="I249" i="6" s="1"/>
  <c r="E248" i="6"/>
  <c r="J248" i="6" s="1"/>
  <c r="E246" i="6"/>
  <c r="I246" i="6" s="1"/>
  <c r="E245" i="6"/>
  <c r="I245" i="6" s="1"/>
  <c r="E244" i="6"/>
  <c r="I244" i="6" s="1"/>
  <c r="E243" i="6"/>
  <c r="J243" i="6" s="1"/>
  <c r="E242" i="6"/>
  <c r="I242" i="6" s="1"/>
  <c r="E240" i="6"/>
  <c r="J240" i="6" s="1"/>
  <c r="E239" i="6"/>
  <c r="E238" i="6"/>
  <c r="J238" i="6" s="1"/>
  <c r="E237" i="6"/>
  <c r="E236" i="6"/>
  <c r="I236" i="6" s="1"/>
  <c r="E235" i="6"/>
  <c r="I235" i="6" s="1"/>
  <c r="E233" i="6"/>
  <c r="J233" i="6" s="1"/>
  <c r="E232" i="6"/>
  <c r="I232" i="6" s="1"/>
  <c r="E231" i="6"/>
  <c r="J231" i="6" s="1"/>
  <c r="E230" i="6"/>
  <c r="I230" i="6" s="1"/>
  <c r="E228" i="6"/>
  <c r="J228" i="6" s="1"/>
  <c r="E227" i="6"/>
  <c r="I227" i="6" s="1"/>
  <c r="E226" i="6"/>
  <c r="I226" i="6" s="1"/>
  <c r="E225" i="6"/>
  <c r="J225" i="6" s="1"/>
  <c r="E224" i="6"/>
  <c r="J224" i="6" s="1"/>
  <c r="F223" i="6"/>
  <c r="E222" i="6"/>
  <c r="J222" i="6" s="1"/>
  <c r="E221" i="6"/>
  <c r="E220" i="6"/>
  <c r="I220" i="6" s="1"/>
  <c r="E219" i="6"/>
  <c r="I219" i="6" s="1"/>
  <c r="E218" i="6"/>
  <c r="E216" i="6"/>
  <c r="I216" i="6" s="1"/>
  <c r="E215" i="6"/>
  <c r="I215" i="6" s="1"/>
  <c r="E214" i="6"/>
  <c r="E213" i="6"/>
  <c r="J213" i="6" s="1"/>
  <c r="E212" i="6"/>
  <c r="E210" i="6"/>
  <c r="J210" i="6" s="1"/>
  <c r="E209" i="6"/>
  <c r="I209" i="6" s="1"/>
  <c r="E208" i="6"/>
  <c r="E207" i="6"/>
  <c r="I207" i="6" s="1"/>
  <c r="E206" i="6"/>
  <c r="J206" i="6" s="1"/>
  <c r="E204" i="6"/>
  <c r="E203" i="6"/>
  <c r="J203" i="6" s="1"/>
  <c r="E202" i="6"/>
  <c r="E201" i="6"/>
  <c r="J201" i="6" s="1"/>
  <c r="E200" i="6"/>
  <c r="I200" i="6" s="1"/>
  <c r="E199" i="6"/>
  <c r="E197" i="6"/>
  <c r="I197" i="6" s="1"/>
  <c r="E196" i="6"/>
  <c r="J196" i="6" s="1"/>
  <c r="E195" i="6"/>
  <c r="E194" i="6"/>
  <c r="J194" i="6" s="1"/>
  <c r="E193" i="6"/>
  <c r="E191" i="6"/>
  <c r="J191" i="6" s="1"/>
  <c r="E190" i="6"/>
  <c r="I190" i="6" s="1"/>
  <c r="E189" i="6"/>
  <c r="E188" i="6"/>
  <c r="I188" i="6" s="1"/>
  <c r="E187" i="6"/>
  <c r="J187" i="6" s="1"/>
  <c r="E185" i="6"/>
  <c r="E184" i="6"/>
  <c r="J184" i="6" s="1"/>
  <c r="E183" i="6"/>
  <c r="E181" i="6"/>
  <c r="I181" i="6" s="1"/>
  <c r="E180" i="6"/>
  <c r="I180" i="6" s="1"/>
  <c r="E179" i="6"/>
  <c r="E178" i="6"/>
  <c r="I178" i="6" s="1"/>
  <c r="E177" i="6"/>
  <c r="I177" i="6" s="1"/>
  <c r="E175" i="6"/>
  <c r="E174" i="6"/>
  <c r="J174" i="6" s="1"/>
  <c r="E173" i="6"/>
  <c r="E172" i="6"/>
  <c r="J172" i="6" s="1"/>
  <c r="E170" i="6"/>
  <c r="I170" i="6" s="1"/>
  <c r="E169" i="6"/>
  <c r="J169" i="6" s="1"/>
  <c r="E168" i="6"/>
  <c r="E167" i="6"/>
  <c r="I167" i="6" s="1"/>
  <c r="E166" i="6"/>
  <c r="J166" i="6" s="1"/>
  <c r="E164" i="6"/>
  <c r="J164" i="6" s="1"/>
  <c r="E163" i="6"/>
  <c r="I163" i="6" s="1"/>
  <c r="E162" i="6"/>
  <c r="J162" i="6" s="1"/>
  <c r="E161" i="6"/>
  <c r="J161" i="6" s="1"/>
  <c r="E160" i="6"/>
  <c r="J160" i="6" s="1"/>
  <c r="E158" i="6"/>
  <c r="I158" i="6" s="1"/>
  <c r="E157" i="6"/>
  <c r="I157" i="6" s="1"/>
  <c r="E156" i="6"/>
  <c r="J156" i="6" s="1"/>
  <c r="E155" i="6"/>
  <c r="J155" i="6" s="1"/>
  <c r="E154" i="6"/>
  <c r="I154" i="6" s="1"/>
  <c r="E152" i="6"/>
  <c r="J152" i="6" s="1"/>
  <c r="E151" i="6"/>
  <c r="I151" i="6" s="1"/>
  <c r="E150" i="6"/>
  <c r="J150" i="6" s="1"/>
  <c r="E149" i="6"/>
  <c r="I149" i="6" s="1"/>
  <c r="E148" i="6"/>
  <c r="J148" i="6" s="1"/>
  <c r="F147" i="6"/>
  <c r="E146" i="6"/>
  <c r="J146" i="6" s="1"/>
  <c r="E145" i="6"/>
  <c r="J145" i="6" s="1"/>
  <c r="E144" i="6"/>
  <c r="J144" i="6" s="1"/>
  <c r="E143" i="6"/>
  <c r="I143" i="6" s="1"/>
  <c r="E141" i="6"/>
  <c r="I141" i="6" s="1"/>
  <c r="E140" i="6"/>
  <c r="J140" i="6" s="1"/>
  <c r="E139" i="6"/>
  <c r="J139" i="6" s="1"/>
  <c r="E138" i="6"/>
  <c r="I138" i="6" s="1"/>
  <c r="E137" i="6"/>
  <c r="J137" i="6" s="1"/>
  <c r="E135" i="6"/>
  <c r="J135" i="6" s="1"/>
  <c r="E134" i="6"/>
  <c r="J134" i="6" s="1"/>
  <c r="E133" i="6"/>
  <c r="I133" i="6" s="1"/>
  <c r="E132" i="6"/>
  <c r="J132" i="6" s="1"/>
  <c r="E130" i="6"/>
  <c r="J130" i="6" s="1"/>
  <c r="E129" i="6"/>
  <c r="J129" i="6" s="1"/>
  <c r="E128" i="6"/>
  <c r="I128" i="6" s="1"/>
  <c r="E127" i="6"/>
  <c r="J127" i="6" s="1"/>
  <c r="E126" i="6"/>
  <c r="J126" i="6" s="1"/>
  <c r="E124" i="6"/>
  <c r="J124" i="6" s="1"/>
  <c r="E123" i="6"/>
  <c r="I123" i="6" s="1"/>
  <c r="E122" i="6"/>
  <c r="J122" i="6" s="1"/>
  <c r="E121" i="6"/>
  <c r="I121" i="6" s="1"/>
  <c r="E119" i="6"/>
  <c r="J119" i="6" s="1"/>
  <c r="E118" i="6"/>
  <c r="I118" i="6" s="1"/>
  <c r="E117" i="6"/>
  <c r="I117" i="6" s="1"/>
  <c r="E116" i="6"/>
  <c r="J116" i="6" s="1"/>
  <c r="E115" i="6"/>
  <c r="J115" i="6" s="1"/>
  <c r="E113" i="6"/>
  <c r="I113" i="6" s="1"/>
  <c r="E112" i="6"/>
  <c r="J112" i="6" s="1"/>
  <c r="E111" i="6"/>
  <c r="I111" i="6" s="1"/>
  <c r="E110" i="6"/>
  <c r="J110" i="6" s="1"/>
  <c r="E109" i="6"/>
  <c r="I109" i="6" s="1"/>
  <c r="E107" i="6"/>
  <c r="J107" i="6" s="1"/>
  <c r="E106" i="6"/>
  <c r="J106" i="6" s="1"/>
  <c r="E105" i="6"/>
  <c r="J105" i="6" s="1"/>
  <c r="E104" i="6"/>
  <c r="I104" i="6" s="1"/>
  <c r="E102" i="6"/>
  <c r="I102" i="6" s="1"/>
  <c r="E101" i="6"/>
  <c r="J101" i="6" s="1"/>
  <c r="E100" i="6"/>
  <c r="J100" i="6" s="1"/>
  <c r="E99" i="6"/>
  <c r="I99" i="6" s="1"/>
  <c r="E98" i="6"/>
  <c r="J98" i="6" s="1"/>
  <c r="E97" i="6"/>
  <c r="J97" i="6" s="1"/>
  <c r="E95" i="6"/>
  <c r="J95" i="6" s="1"/>
  <c r="E94" i="6"/>
  <c r="I94" i="6" s="1"/>
  <c r="E93" i="6"/>
  <c r="J93" i="6" s="1"/>
  <c r="E92" i="6"/>
  <c r="I92" i="6" s="1"/>
  <c r="E91" i="6"/>
  <c r="J91" i="6" s="1"/>
  <c r="E90" i="6"/>
  <c r="I90" i="6" s="1"/>
  <c r="E88" i="6"/>
  <c r="J88" i="6" s="1"/>
  <c r="E87" i="6"/>
  <c r="J87" i="6" s="1"/>
  <c r="E86" i="6"/>
  <c r="J86" i="6" s="1"/>
  <c r="E85" i="6"/>
  <c r="I85" i="6" s="1"/>
  <c r="E84" i="6"/>
  <c r="J84" i="6" s="1"/>
  <c r="F83" i="6"/>
  <c r="E82" i="6"/>
  <c r="I82" i="6" s="1"/>
  <c r="E81" i="6"/>
  <c r="J81" i="6" s="1"/>
  <c r="E80" i="6"/>
  <c r="J80" i="6" s="1"/>
  <c r="E79" i="6"/>
  <c r="I79" i="6" s="1"/>
  <c r="E78" i="6"/>
  <c r="I78" i="6" s="1"/>
  <c r="E76" i="6"/>
  <c r="J76" i="6" s="1"/>
  <c r="E75" i="6"/>
  <c r="J75" i="6" s="1"/>
  <c r="E74" i="6"/>
  <c r="I74" i="6" s="1"/>
  <c r="E73" i="6"/>
  <c r="J73" i="6" s="1"/>
  <c r="E71" i="6"/>
  <c r="I71" i="6" s="1"/>
  <c r="E70" i="6"/>
  <c r="J70" i="6" s="1"/>
  <c r="E69" i="6"/>
  <c r="I69" i="6" s="1"/>
  <c r="E68" i="6"/>
  <c r="J68" i="6" s="1"/>
  <c r="E67" i="6"/>
  <c r="J67" i="6" s="1"/>
  <c r="E65" i="6"/>
  <c r="J65" i="6" s="1"/>
  <c r="E64" i="6"/>
  <c r="I64" i="6" s="1"/>
  <c r="E63" i="6"/>
  <c r="I63" i="6" s="1"/>
  <c r="E62" i="6"/>
  <c r="J62" i="6" s="1"/>
  <c r="E61" i="6"/>
  <c r="J61" i="6" s="1"/>
  <c r="E60" i="6"/>
  <c r="I60" i="6" s="1"/>
  <c r="E58" i="6"/>
  <c r="J58" i="6" s="1"/>
  <c r="E57" i="6"/>
  <c r="J57" i="6" s="1"/>
  <c r="E56" i="6"/>
  <c r="J56" i="6" s="1"/>
  <c r="E55" i="6"/>
  <c r="I55" i="6" s="1"/>
  <c r="E54" i="6"/>
  <c r="I54" i="6" s="1"/>
  <c r="E53" i="6"/>
  <c r="J53" i="6" s="1"/>
  <c r="E51" i="6"/>
  <c r="I51" i="6" s="1"/>
  <c r="E50" i="6"/>
  <c r="J50" i="6" s="1"/>
  <c r="E49" i="6"/>
  <c r="I49" i="6" s="1"/>
  <c r="E48" i="6"/>
  <c r="I48" i="6" s="1"/>
  <c r="E47" i="6"/>
  <c r="I47" i="6" s="1"/>
  <c r="E46" i="6"/>
  <c r="J46" i="6" s="1"/>
  <c r="E44" i="6"/>
  <c r="I44" i="6" s="1"/>
  <c r="E43" i="6"/>
  <c r="J43" i="6" s="1"/>
  <c r="E42" i="6"/>
  <c r="I42" i="6" s="1"/>
  <c r="E41" i="6"/>
  <c r="J41" i="6" s="1"/>
  <c r="E40" i="6"/>
  <c r="I40" i="6" s="1"/>
  <c r="E38" i="6"/>
  <c r="J38" i="6" s="1"/>
  <c r="E37" i="6"/>
  <c r="I37" i="6" s="1"/>
  <c r="E36" i="6"/>
  <c r="J36" i="6" s="1"/>
  <c r="E35" i="6"/>
  <c r="I35" i="6" s="1"/>
  <c r="E34" i="6"/>
  <c r="J34" i="6" s="1"/>
  <c r="E32" i="6"/>
  <c r="I32" i="6" s="1"/>
  <c r="E31" i="6"/>
  <c r="J31" i="6" s="1"/>
  <c r="E30" i="6"/>
  <c r="I30" i="6" s="1"/>
  <c r="E29" i="6"/>
  <c r="J29" i="6" s="1"/>
  <c r="E28" i="6"/>
  <c r="I28" i="6" s="1"/>
  <c r="E27" i="6"/>
  <c r="J27" i="6" s="1"/>
  <c r="E25" i="6"/>
  <c r="I25" i="6" s="1"/>
  <c r="E24" i="6"/>
  <c r="J24" i="6" s="1"/>
  <c r="E23" i="6"/>
  <c r="I23" i="6" s="1"/>
  <c r="E22" i="6"/>
  <c r="J22" i="6" s="1"/>
  <c r="E21" i="6"/>
  <c r="I21" i="6" s="1"/>
  <c r="E19" i="6"/>
  <c r="J19" i="6" s="1"/>
  <c r="E18" i="6"/>
  <c r="I18" i="6" s="1"/>
  <c r="E17" i="6"/>
  <c r="J17" i="6" s="1"/>
  <c r="E16" i="6"/>
  <c r="I16" i="6" s="1"/>
  <c r="E15" i="6"/>
  <c r="J15" i="6" s="1"/>
  <c r="E13" i="6"/>
  <c r="I13" i="6" s="1"/>
  <c r="E12" i="6"/>
  <c r="J12" i="6" s="1"/>
  <c r="E11" i="6"/>
  <c r="I11" i="6" s="1"/>
  <c r="E10" i="6"/>
  <c r="J10" i="6" s="1"/>
  <c r="E9" i="6"/>
  <c r="I9" i="6" s="1"/>
  <c r="E7" i="6"/>
  <c r="J7" i="6" s="1"/>
  <c r="E6" i="6"/>
  <c r="I6" i="6" s="1"/>
  <c r="E5" i="6"/>
  <c r="J5" i="6" s="1"/>
  <c r="I87" i="6" l="1"/>
  <c r="J246" i="6"/>
  <c r="J121" i="6"/>
  <c r="I132" i="6"/>
  <c r="J71" i="6"/>
  <c r="J78" i="6"/>
  <c r="J330" i="6"/>
  <c r="J104" i="6"/>
  <c r="J111" i="6"/>
  <c r="J287" i="6"/>
  <c r="J299" i="6"/>
  <c r="J313" i="6"/>
  <c r="I101" i="6"/>
  <c r="I38" i="6"/>
  <c r="I106" i="6"/>
  <c r="J118" i="6"/>
  <c r="J188" i="6"/>
  <c r="J226" i="6"/>
  <c r="J230" i="6"/>
  <c r="J266" i="6"/>
  <c r="J333" i="6"/>
  <c r="I146" i="6"/>
  <c r="J178" i="6"/>
  <c r="J181" i="6"/>
  <c r="I194" i="6"/>
  <c r="J197" i="6"/>
  <c r="J48" i="6"/>
  <c r="J85" i="6"/>
  <c r="I144" i="6"/>
  <c r="I191" i="6"/>
  <c r="J220" i="6"/>
  <c r="J268" i="6"/>
  <c r="J285" i="6"/>
  <c r="I112" i="6"/>
  <c r="I126" i="6"/>
  <c r="J141" i="6"/>
  <c r="I240" i="6"/>
  <c r="J310" i="6"/>
  <c r="I334" i="6"/>
  <c r="I19" i="6"/>
  <c r="I80" i="6"/>
  <c r="J123" i="6"/>
  <c r="I139" i="6"/>
  <c r="J167" i="6"/>
  <c r="J170" i="6"/>
  <c r="J190" i="6"/>
  <c r="J209" i="6"/>
  <c r="J249" i="6"/>
  <c r="I279" i="6"/>
  <c r="J319" i="6"/>
  <c r="J339" i="6"/>
  <c r="J99" i="6"/>
  <c r="I152" i="6"/>
  <c r="J158" i="6"/>
  <c r="I161" i="6"/>
  <c r="J163" i="6"/>
  <c r="I166" i="6"/>
  <c r="J180" i="6"/>
  <c r="I201" i="6"/>
  <c r="I203" i="6"/>
  <c r="J207" i="6"/>
  <c r="J219" i="6"/>
  <c r="H356" i="6"/>
  <c r="I5" i="6"/>
  <c r="I24" i="6"/>
  <c r="I43" i="6"/>
  <c r="I53" i="6"/>
  <c r="J60" i="6"/>
  <c r="I62" i="6"/>
  <c r="J64" i="6"/>
  <c r="I67" i="6"/>
  <c r="I73" i="6"/>
  <c r="J79" i="6"/>
  <c r="I81" i="6"/>
  <c r="I86" i="6"/>
  <c r="I88" i="6"/>
  <c r="J117" i="6"/>
  <c r="I119" i="6"/>
  <c r="I124" i="6"/>
  <c r="I127" i="6"/>
  <c r="J138" i="6"/>
  <c r="I140" i="6"/>
  <c r="J143" i="6"/>
  <c r="I145" i="6"/>
  <c r="I172" i="6"/>
  <c r="I174" i="6"/>
  <c r="I210" i="6"/>
  <c r="I213" i="6"/>
  <c r="J216" i="6"/>
  <c r="J245" i="6"/>
  <c r="I248" i="6"/>
  <c r="I250" i="6"/>
  <c r="J284" i="6"/>
  <c r="I286" i="6"/>
  <c r="I288" i="6"/>
  <c r="I10" i="6"/>
  <c r="I29" i="6"/>
  <c r="I93" i="6"/>
  <c r="I100" i="6"/>
  <c r="J102" i="6"/>
  <c r="I105" i="6"/>
  <c r="I107" i="6"/>
  <c r="I148" i="6"/>
  <c r="J151" i="6"/>
  <c r="J157" i="6"/>
  <c r="I160" i="6"/>
  <c r="I164" i="6"/>
  <c r="I184" i="6"/>
  <c r="J200" i="6"/>
  <c r="I222" i="6"/>
  <c r="I231" i="6"/>
  <c r="I260" i="6"/>
  <c r="I267" i="6"/>
  <c r="I269" i="6"/>
  <c r="I297" i="6"/>
  <c r="I304" i="6"/>
  <c r="I316" i="6"/>
  <c r="I324" i="6"/>
  <c r="I336" i="6"/>
  <c r="I343" i="6"/>
  <c r="E356" i="6"/>
  <c r="E360" i="6" s="1"/>
  <c r="C362" i="6"/>
  <c r="I362" i="6" s="1"/>
  <c r="I15" i="6"/>
  <c r="I34" i="6"/>
  <c r="I61" i="6"/>
  <c r="J63" i="6"/>
  <c r="I65" i="6"/>
  <c r="I68" i="6"/>
  <c r="J236" i="6"/>
  <c r="J274" i="6"/>
  <c r="J309" i="6"/>
  <c r="I312" i="6"/>
  <c r="I314" i="6"/>
  <c r="J329" i="6"/>
  <c r="I331" i="6"/>
  <c r="F356" i="6"/>
  <c r="F361" i="6" s="1"/>
  <c r="J82" i="6"/>
  <c r="J92" i="6"/>
  <c r="J177" i="6"/>
  <c r="J215" i="6"/>
  <c r="J293" i="6"/>
  <c r="J347" i="6"/>
  <c r="I7" i="6"/>
  <c r="I12" i="6"/>
  <c r="I17" i="6"/>
  <c r="I22" i="6"/>
  <c r="I27" i="6"/>
  <c r="I31" i="6"/>
  <c r="I36" i="6"/>
  <c r="I41" i="6"/>
  <c r="I46" i="6"/>
  <c r="I50" i="6"/>
  <c r="J55" i="6"/>
  <c r="I57" i="6"/>
  <c r="J69" i="6"/>
  <c r="I75" i="6"/>
  <c r="I91" i="6"/>
  <c r="J94" i="6"/>
  <c r="I97" i="6"/>
  <c r="J109" i="6"/>
  <c r="I115" i="6"/>
  <c r="I129" i="6"/>
  <c r="J133" i="6"/>
  <c r="I135" i="6"/>
  <c r="J149" i="6"/>
  <c r="I155" i="6"/>
  <c r="J227" i="6"/>
  <c r="I233" i="6"/>
  <c r="I238" i="6"/>
  <c r="I243" i="6"/>
  <c r="J251" i="6"/>
  <c r="J254" i="6"/>
  <c r="J261" i="6"/>
  <c r="J263" i="6"/>
  <c r="I272" i="6"/>
  <c r="I276" i="6"/>
  <c r="I281" i="6"/>
  <c r="J290" i="6"/>
  <c r="J292" i="6"/>
  <c r="I302" i="6"/>
  <c r="I307" i="6"/>
  <c r="I321" i="6"/>
  <c r="I326" i="6"/>
  <c r="I341" i="6"/>
  <c r="I361" i="6"/>
  <c r="J6" i="6"/>
  <c r="J11" i="6"/>
  <c r="J16" i="6"/>
  <c r="J21" i="6"/>
  <c r="J25" i="6"/>
  <c r="J30" i="6"/>
  <c r="J35" i="6"/>
  <c r="J40" i="6"/>
  <c r="J44" i="6"/>
  <c r="J49" i="6"/>
  <c r="J54" i="6"/>
  <c r="I56" i="6"/>
  <c r="I58" i="6"/>
  <c r="I70" i="6"/>
  <c r="J74" i="6"/>
  <c r="I76" i="6"/>
  <c r="I84" i="6"/>
  <c r="J90" i="6"/>
  <c r="I95" i="6"/>
  <c r="I98" i="6"/>
  <c r="I110" i="6"/>
  <c r="J113" i="6"/>
  <c r="I116" i="6"/>
  <c r="I122" i="6"/>
  <c r="J128" i="6"/>
  <c r="I130" i="6"/>
  <c r="I134" i="6"/>
  <c r="I137" i="6"/>
  <c r="I150" i="6"/>
  <c r="J154" i="6"/>
  <c r="I156" i="6"/>
  <c r="I162" i="6"/>
  <c r="I187" i="6"/>
  <c r="I196" i="6"/>
  <c r="I206" i="6"/>
  <c r="I224" i="6"/>
  <c r="I228" i="6"/>
  <c r="J232" i="6"/>
  <c r="J235" i="6"/>
  <c r="J242" i="6"/>
  <c r="J244" i="6"/>
  <c r="I252" i="6"/>
  <c r="I255" i="6"/>
  <c r="I257" i="6"/>
  <c r="I262" i="6"/>
  <c r="I265" i="6"/>
  <c r="J270" i="6"/>
  <c r="J273" i="6"/>
  <c r="J280" i="6"/>
  <c r="J282" i="6"/>
  <c r="I291" i="6"/>
  <c r="I295" i="6"/>
  <c r="J305" i="6"/>
  <c r="J308" i="6"/>
  <c r="J325" i="6"/>
  <c r="J328" i="6"/>
  <c r="J345" i="6"/>
  <c r="I349" i="6"/>
  <c r="I360" i="6"/>
  <c r="C388" i="7"/>
  <c r="I382" i="7"/>
  <c r="F382" i="7"/>
  <c r="D382" i="7"/>
  <c r="E382" i="7"/>
  <c r="H382" i="7"/>
  <c r="J9" i="6"/>
  <c r="J13" i="6"/>
  <c r="J18" i="6"/>
  <c r="J23" i="6"/>
  <c r="J28" i="6"/>
  <c r="J32" i="6"/>
  <c r="J37" i="6"/>
  <c r="J42" i="6"/>
  <c r="J47" i="6"/>
  <c r="J51" i="6"/>
  <c r="I237" i="6"/>
  <c r="J237" i="6"/>
  <c r="I275" i="6"/>
  <c r="J275" i="6"/>
  <c r="I303" i="6"/>
  <c r="J303" i="6"/>
  <c r="I342" i="6"/>
  <c r="J342" i="6"/>
  <c r="J168" i="6"/>
  <c r="I168" i="6"/>
  <c r="J175" i="6"/>
  <c r="I175" i="6"/>
  <c r="J185" i="6"/>
  <c r="I185" i="6"/>
  <c r="J195" i="6"/>
  <c r="I195" i="6"/>
  <c r="J204" i="6"/>
  <c r="I204" i="6"/>
  <c r="J214" i="6"/>
  <c r="I214" i="6"/>
  <c r="I225" i="6"/>
  <c r="I259" i="6"/>
  <c r="J259" i="6"/>
  <c r="J298" i="6"/>
  <c r="I300" i="6"/>
  <c r="J300" i="6"/>
  <c r="J335" i="6"/>
  <c r="J337" i="6"/>
  <c r="I340" i="6"/>
  <c r="J340" i="6"/>
  <c r="H361" i="6"/>
  <c r="H359" i="6"/>
  <c r="H360" i="6"/>
  <c r="I173" i="6"/>
  <c r="J173" i="6"/>
  <c r="I183" i="6"/>
  <c r="J183" i="6"/>
  <c r="I193" i="6"/>
  <c r="J193" i="6"/>
  <c r="I202" i="6"/>
  <c r="J202" i="6"/>
  <c r="I212" i="6"/>
  <c r="J212" i="6"/>
  <c r="I221" i="6"/>
  <c r="J221" i="6"/>
  <c r="I256" i="6"/>
  <c r="J256" i="6"/>
  <c r="I294" i="6"/>
  <c r="J294" i="6"/>
  <c r="I323" i="6"/>
  <c r="J323" i="6"/>
  <c r="F351" i="6"/>
  <c r="F353" i="6"/>
  <c r="I169" i="6"/>
  <c r="J179" i="6"/>
  <c r="I179" i="6"/>
  <c r="J189" i="6"/>
  <c r="I189" i="6"/>
  <c r="J199" i="6"/>
  <c r="I199" i="6"/>
  <c r="J208" i="6"/>
  <c r="I208" i="6"/>
  <c r="J218" i="6"/>
  <c r="I218" i="6"/>
  <c r="I239" i="6"/>
  <c r="J239" i="6"/>
  <c r="I277" i="6"/>
  <c r="J277" i="6"/>
  <c r="J315" i="6"/>
  <c r="J317" i="6"/>
  <c r="I320" i="6"/>
  <c r="J320" i="6"/>
  <c r="I348" i="6"/>
  <c r="J348" i="6"/>
  <c r="E361" i="6"/>
  <c r="D356" i="6"/>
  <c r="E359" i="6" l="1"/>
  <c r="E362" i="6"/>
  <c r="E363" i="6" s="1"/>
  <c r="F359" i="6"/>
  <c r="F360" i="6"/>
  <c r="I363" i="6"/>
  <c r="H362" i="6"/>
  <c r="H363" i="6" s="1"/>
  <c r="D362" i="6"/>
  <c r="F362" i="6"/>
  <c r="E387" i="7"/>
  <c r="E385" i="7"/>
  <c r="E386" i="7"/>
  <c r="F387" i="7"/>
  <c r="F385" i="7"/>
  <c r="F386" i="7"/>
  <c r="H386" i="7"/>
  <c r="H387" i="7"/>
  <c r="H385" i="7"/>
  <c r="I386" i="7"/>
  <c r="I385" i="7"/>
  <c r="I387" i="7"/>
  <c r="H388" i="7"/>
  <c r="F388" i="7"/>
  <c r="I388" i="7"/>
  <c r="E388" i="7"/>
  <c r="D388" i="7"/>
  <c r="D386" i="7"/>
  <c r="J382" i="7"/>
  <c r="D387" i="7"/>
  <c r="D385" i="7"/>
  <c r="D360" i="6"/>
  <c r="J360" i="6" s="1"/>
  <c r="D361" i="6"/>
  <c r="J361" i="6" s="1"/>
  <c r="J356" i="6"/>
  <c r="D359" i="6"/>
  <c r="F363" i="6" l="1"/>
  <c r="J362" i="6"/>
  <c r="J386" i="7"/>
  <c r="E389" i="7"/>
  <c r="J385" i="7"/>
  <c r="D389" i="7"/>
  <c r="J388" i="7"/>
  <c r="H389" i="7"/>
  <c r="F389" i="7"/>
  <c r="J387" i="7"/>
  <c r="I389" i="7"/>
  <c r="D363" i="6"/>
  <c r="J359" i="6"/>
  <c r="J364" i="6" l="1"/>
  <c r="J363" i="6"/>
  <c r="J390" i="7"/>
  <c r="J389" i="7"/>
  <c r="F350" i="4"/>
  <c r="I357" i="4" s="1"/>
  <c r="E349" i="4"/>
  <c r="J349" i="4" s="1"/>
  <c r="E348" i="4"/>
  <c r="J348" i="4" s="1"/>
  <c r="E347" i="4"/>
  <c r="E346" i="4"/>
  <c r="J346" i="4" s="1"/>
  <c r="E345" i="4"/>
  <c r="J345" i="4" s="1"/>
  <c r="E343" i="4"/>
  <c r="E342" i="4"/>
  <c r="J342" i="4" s="1"/>
  <c r="E341" i="4"/>
  <c r="I341" i="4" s="1"/>
  <c r="E340" i="4"/>
  <c r="J340" i="4" s="1"/>
  <c r="E339" i="4"/>
  <c r="E337" i="4"/>
  <c r="J337" i="4" s="1"/>
  <c r="E336" i="4"/>
  <c r="J336" i="4" s="1"/>
  <c r="E335" i="4"/>
  <c r="J335" i="4" s="1"/>
  <c r="E334" i="4"/>
  <c r="E333" i="4"/>
  <c r="J333" i="4" s="1"/>
  <c r="E331" i="4"/>
  <c r="J331" i="4" s="1"/>
  <c r="E330" i="4"/>
  <c r="J330" i="4" s="1"/>
  <c r="E329" i="4"/>
  <c r="E328" i="4"/>
  <c r="J328" i="4" s="1"/>
  <c r="E326" i="4"/>
  <c r="J326" i="4" s="1"/>
  <c r="E325" i="4"/>
  <c r="J325" i="4" s="1"/>
  <c r="E324" i="4"/>
  <c r="E323" i="4"/>
  <c r="I323" i="4" s="1"/>
  <c r="E321" i="4"/>
  <c r="J321" i="4" s="1"/>
  <c r="E320" i="4"/>
  <c r="J320" i="4" s="1"/>
  <c r="E319" i="4"/>
  <c r="E317" i="4"/>
  <c r="I317" i="4" s="1"/>
  <c r="E316" i="4"/>
  <c r="I316" i="4" s="1"/>
  <c r="E315" i="4"/>
  <c r="J315" i="4" s="1"/>
  <c r="E314" i="4"/>
  <c r="E313" i="4"/>
  <c r="I313" i="4" s="1"/>
  <c r="E312" i="4"/>
  <c r="J312" i="4" s="1"/>
  <c r="E310" i="4"/>
  <c r="J310" i="4" s="1"/>
  <c r="E309" i="4"/>
  <c r="E308" i="4"/>
  <c r="I308" i="4" s="1"/>
  <c r="E307" i="4"/>
  <c r="J307" i="4" s="1"/>
  <c r="E305" i="4"/>
  <c r="J305" i="4" s="1"/>
  <c r="E304" i="4"/>
  <c r="E303" i="4"/>
  <c r="J303" i="4" s="1"/>
  <c r="E302" i="4"/>
  <c r="I302" i="4" s="1"/>
  <c r="E300" i="4"/>
  <c r="J300" i="4" s="1"/>
  <c r="E299" i="4"/>
  <c r="E298" i="4"/>
  <c r="J298" i="4" s="1"/>
  <c r="E297" i="4"/>
  <c r="J297" i="4" s="1"/>
  <c r="F296" i="4"/>
  <c r="H357" i="4" s="1"/>
  <c r="E295" i="4"/>
  <c r="J295" i="4" s="1"/>
  <c r="E294" i="4"/>
  <c r="J294" i="4" s="1"/>
  <c r="E293" i="4"/>
  <c r="E292" i="4"/>
  <c r="J292" i="4" s="1"/>
  <c r="E291" i="4"/>
  <c r="J291" i="4" s="1"/>
  <c r="E290" i="4"/>
  <c r="J290" i="4" s="1"/>
  <c r="E288" i="4"/>
  <c r="E287" i="4"/>
  <c r="J287" i="4" s="1"/>
  <c r="E286" i="4"/>
  <c r="J286" i="4" s="1"/>
  <c r="E285" i="4"/>
  <c r="J285" i="4" s="1"/>
  <c r="E284" i="4"/>
  <c r="E282" i="4"/>
  <c r="I282" i="4" s="1"/>
  <c r="E281" i="4"/>
  <c r="J281" i="4" s="1"/>
  <c r="E280" i="4"/>
  <c r="J280" i="4" s="1"/>
  <c r="E279" i="4"/>
  <c r="E277" i="4"/>
  <c r="I277" i="4" s="1"/>
  <c r="E276" i="4"/>
  <c r="I276" i="4" s="1"/>
  <c r="E275" i="4"/>
  <c r="J275" i="4" s="1"/>
  <c r="E274" i="4"/>
  <c r="E273" i="4"/>
  <c r="I273" i="4" s="1"/>
  <c r="E272" i="4"/>
  <c r="I272" i="4" s="1"/>
  <c r="E270" i="4"/>
  <c r="J270" i="4" s="1"/>
  <c r="E269" i="4"/>
  <c r="E268" i="4"/>
  <c r="I268" i="4" s="1"/>
  <c r="E267" i="4"/>
  <c r="J267" i="4" s="1"/>
  <c r="E266" i="4"/>
  <c r="J266" i="4" s="1"/>
  <c r="E265" i="4"/>
  <c r="E263" i="4"/>
  <c r="I263" i="4" s="1"/>
  <c r="E262" i="4"/>
  <c r="I262" i="4" s="1"/>
  <c r="E261" i="4"/>
  <c r="J261" i="4" s="1"/>
  <c r="E260" i="4"/>
  <c r="E259" i="4"/>
  <c r="J259" i="4" s="1"/>
  <c r="E257" i="4"/>
  <c r="I257" i="4" s="1"/>
  <c r="E256" i="4"/>
  <c r="J256" i="4" s="1"/>
  <c r="E255" i="4"/>
  <c r="E254" i="4"/>
  <c r="J254" i="4" s="1"/>
  <c r="E252" i="4"/>
  <c r="I252" i="4" s="1"/>
  <c r="E251" i="4"/>
  <c r="J251" i="4" s="1"/>
  <c r="E250" i="4"/>
  <c r="E249" i="4"/>
  <c r="J249" i="4" s="1"/>
  <c r="E248" i="4"/>
  <c r="I248" i="4" s="1"/>
  <c r="E246" i="4"/>
  <c r="J246" i="4" s="1"/>
  <c r="E245" i="4"/>
  <c r="E244" i="4"/>
  <c r="J244" i="4" s="1"/>
  <c r="E243" i="4"/>
  <c r="J243" i="4" s="1"/>
  <c r="E242" i="4"/>
  <c r="J242" i="4" s="1"/>
  <c r="E240" i="4"/>
  <c r="E239" i="4"/>
  <c r="I239" i="4" s="1"/>
  <c r="E238" i="4"/>
  <c r="J238" i="4" s="1"/>
  <c r="E237" i="4"/>
  <c r="J237" i="4" s="1"/>
  <c r="E236" i="4"/>
  <c r="E235" i="4"/>
  <c r="I235" i="4" s="1"/>
  <c r="E233" i="4"/>
  <c r="J233" i="4" s="1"/>
  <c r="E232" i="4"/>
  <c r="J232" i="4" s="1"/>
  <c r="E231" i="4"/>
  <c r="I231" i="4" s="1"/>
  <c r="E230" i="4"/>
  <c r="I230" i="4" s="1"/>
  <c r="E228" i="4"/>
  <c r="J228" i="4" s="1"/>
  <c r="E227" i="4"/>
  <c r="J227" i="4" s="1"/>
  <c r="E226" i="4"/>
  <c r="I226" i="4" s="1"/>
  <c r="E225" i="4"/>
  <c r="I225" i="4" s="1"/>
  <c r="E224" i="4"/>
  <c r="I224" i="4" s="1"/>
  <c r="F223" i="4"/>
  <c r="F357" i="4" s="1"/>
  <c r="E222" i="4"/>
  <c r="I222" i="4" s="1"/>
  <c r="E221" i="4"/>
  <c r="J221" i="4" s="1"/>
  <c r="E220" i="4"/>
  <c r="I220" i="4" s="1"/>
  <c r="E219" i="4"/>
  <c r="J219" i="4" s="1"/>
  <c r="E218" i="4"/>
  <c r="I218" i="4" s="1"/>
  <c r="E216" i="4"/>
  <c r="J216" i="4" s="1"/>
  <c r="E215" i="4"/>
  <c r="E214" i="4"/>
  <c r="I214" i="4" s="1"/>
  <c r="E213" i="4"/>
  <c r="I213" i="4" s="1"/>
  <c r="E212" i="4"/>
  <c r="E210" i="4"/>
  <c r="I210" i="4" s="1"/>
  <c r="E209" i="4"/>
  <c r="J209" i="4" s="1"/>
  <c r="E208" i="4"/>
  <c r="E207" i="4"/>
  <c r="J207" i="4" s="1"/>
  <c r="E206" i="4"/>
  <c r="E204" i="4"/>
  <c r="I204" i="4" s="1"/>
  <c r="E203" i="4"/>
  <c r="I203" i="4" s="1"/>
  <c r="E202" i="4"/>
  <c r="E201" i="4"/>
  <c r="I201" i="4" s="1"/>
  <c r="E200" i="4"/>
  <c r="J200" i="4" s="1"/>
  <c r="E199" i="4"/>
  <c r="E197" i="4"/>
  <c r="J197" i="4" s="1"/>
  <c r="E196" i="4"/>
  <c r="E195" i="4"/>
  <c r="I195" i="4" s="1"/>
  <c r="E194" i="4"/>
  <c r="I194" i="4" s="1"/>
  <c r="E193" i="4"/>
  <c r="E191" i="4"/>
  <c r="I191" i="4" s="1"/>
  <c r="E190" i="4"/>
  <c r="J190" i="4" s="1"/>
  <c r="E189" i="4"/>
  <c r="E188" i="4"/>
  <c r="J188" i="4" s="1"/>
  <c r="E187" i="4"/>
  <c r="E185" i="4"/>
  <c r="I185" i="4" s="1"/>
  <c r="E184" i="4"/>
  <c r="I184" i="4" s="1"/>
  <c r="E183" i="4"/>
  <c r="E181" i="4"/>
  <c r="I181" i="4" s="1"/>
  <c r="E180" i="4"/>
  <c r="J180" i="4" s="1"/>
  <c r="E179" i="4"/>
  <c r="E178" i="4"/>
  <c r="J178" i="4" s="1"/>
  <c r="E177" i="4"/>
  <c r="E175" i="4"/>
  <c r="I175" i="4" s="1"/>
  <c r="E174" i="4"/>
  <c r="I174" i="4" s="1"/>
  <c r="E173" i="4"/>
  <c r="E172" i="4"/>
  <c r="I172" i="4" s="1"/>
  <c r="E170" i="4"/>
  <c r="J170" i="4" s="1"/>
  <c r="E169" i="4"/>
  <c r="E168" i="4"/>
  <c r="J168" i="4" s="1"/>
  <c r="E167" i="4"/>
  <c r="J167" i="4" s="1"/>
  <c r="E166" i="4"/>
  <c r="J166" i="4" s="1"/>
  <c r="E164" i="4"/>
  <c r="E163" i="4"/>
  <c r="J163" i="4" s="1"/>
  <c r="E162" i="4"/>
  <c r="J162" i="4" s="1"/>
  <c r="E161" i="4"/>
  <c r="J161" i="4" s="1"/>
  <c r="E160" i="4"/>
  <c r="E158" i="4"/>
  <c r="J158" i="4" s="1"/>
  <c r="E157" i="4"/>
  <c r="J157" i="4" s="1"/>
  <c r="E156" i="4"/>
  <c r="J156" i="4" s="1"/>
  <c r="E155" i="4"/>
  <c r="E154" i="4"/>
  <c r="J154" i="4" s="1"/>
  <c r="E152" i="4"/>
  <c r="J152" i="4" s="1"/>
  <c r="E151" i="4"/>
  <c r="J151" i="4" s="1"/>
  <c r="E150" i="4"/>
  <c r="E149" i="4"/>
  <c r="J149" i="4" s="1"/>
  <c r="E148" i="4"/>
  <c r="J148" i="4" s="1"/>
  <c r="F147" i="4"/>
  <c r="E357" i="4" s="1"/>
  <c r="E146" i="4"/>
  <c r="J146" i="4" s="1"/>
  <c r="E145" i="4"/>
  <c r="I145" i="4" s="1"/>
  <c r="E144" i="4"/>
  <c r="E143" i="4"/>
  <c r="J143" i="4" s="1"/>
  <c r="E141" i="4"/>
  <c r="J141" i="4" s="1"/>
  <c r="E140" i="4"/>
  <c r="I140" i="4" s="1"/>
  <c r="E139" i="4"/>
  <c r="E138" i="4"/>
  <c r="J138" i="4" s="1"/>
  <c r="E137" i="4"/>
  <c r="J137" i="4" s="1"/>
  <c r="E135" i="4"/>
  <c r="I135" i="4" s="1"/>
  <c r="E134" i="4"/>
  <c r="E133" i="4"/>
  <c r="J133" i="4" s="1"/>
  <c r="E132" i="4"/>
  <c r="J132" i="4" s="1"/>
  <c r="E130" i="4"/>
  <c r="J130" i="4" s="1"/>
  <c r="E129" i="4"/>
  <c r="E128" i="4"/>
  <c r="J128" i="4" s="1"/>
  <c r="E127" i="4"/>
  <c r="J127" i="4" s="1"/>
  <c r="E126" i="4"/>
  <c r="I126" i="4" s="1"/>
  <c r="E124" i="4"/>
  <c r="E123" i="4"/>
  <c r="J123" i="4" s="1"/>
  <c r="E122" i="4"/>
  <c r="J122" i="4" s="1"/>
  <c r="E121" i="4"/>
  <c r="I121" i="4" s="1"/>
  <c r="E119" i="4"/>
  <c r="E118" i="4"/>
  <c r="J118" i="4" s="1"/>
  <c r="E117" i="4"/>
  <c r="J117" i="4" s="1"/>
  <c r="E116" i="4"/>
  <c r="I116" i="4" s="1"/>
  <c r="E115" i="4"/>
  <c r="E113" i="4"/>
  <c r="J113" i="4" s="1"/>
  <c r="E112" i="4"/>
  <c r="J112" i="4" s="1"/>
  <c r="E111" i="4"/>
  <c r="J111" i="4" s="1"/>
  <c r="E110" i="4"/>
  <c r="E109" i="4"/>
  <c r="J109" i="4" s="1"/>
  <c r="E107" i="4"/>
  <c r="J107" i="4" s="1"/>
  <c r="E106" i="4"/>
  <c r="I106" i="4" s="1"/>
  <c r="E105" i="4"/>
  <c r="E104" i="4"/>
  <c r="J104" i="4" s="1"/>
  <c r="E102" i="4"/>
  <c r="J102" i="4" s="1"/>
  <c r="E101" i="4"/>
  <c r="I101" i="4" s="1"/>
  <c r="E100" i="4"/>
  <c r="E99" i="4"/>
  <c r="J99" i="4" s="1"/>
  <c r="E98" i="4"/>
  <c r="J98" i="4" s="1"/>
  <c r="E97" i="4"/>
  <c r="I97" i="4" s="1"/>
  <c r="E95" i="4"/>
  <c r="E94" i="4"/>
  <c r="J94" i="4" s="1"/>
  <c r="E93" i="4"/>
  <c r="J93" i="4" s="1"/>
  <c r="E92" i="4"/>
  <c r="J92" i="4" s="1"/>
  <c r="E91" i="4"/>
  <c r="E90" i="4"/>
  <c r="J90" i="4" s="1"/>
  <c r="E88" i="4"/>
  <c r="J88" i="4" s="1"/>
  <c r="E87" i="4"/>
  <c r="I87" i="4" s="1"/>
  <c r="E86" i="4"/>
  <c r="E85" i="4"/>
  <c r="J85" i="4" s="1"/>
  <c r="E84" i="4"/>
  <c r="J84" i="4" s="1"/>
  <c r="F83" i="4"/>
  <c r="E82" i="4"/>
  <c r="J82" i="4" s="1"/>
  <c r="E81" i="4"/>
  <c r="I81" i="4" s="1"/>
  <c r="E80" i="4"/>
  <c r="E79" i="4"/>
  <c r="J79" i="4" s="1"/>
  <c r="E78" i="4"/>
  <c r="J78" i="4" s="1"/>
  <c r="E76" i="4"/>
  <c r="J76" i="4" s="1"/>
  <c r="E75" i="4"/>
  <c r="E74" i="4"/>
  <c r="J74" i="4" s="1"/>
  <c r="E73" i="4"/>
  <c r="J73" i="4" s="1"/>
  <c r="E71" i="4"/>
  <c r="I71" i="4" s="1"/>
  <c r="E70" i="4"/>
  <c r="E69" i="4"/>
  <c r="J69" i="4" s="1"/>
  <c r="E68" i="4"/>
  <c r="J68" i="4" s="1"/>
  <c r="E67" i="4"/>
  <c r="I67" i="4" s="1"/>
  <c r="E65" i="4"/>
  <c r="E64" i="4"/>
  <c r="J64" i="4" s="1"/>
  <c r="E63" i="4"/>
  <c r="J63" i="4" s="1"/>
  <c r="E62" i="4"/>
  <c r="I62" i="4" s="1"/>
  <c r="E61" i="4"/>
  <c r="E60" i="4"/>
  <c r="J60" i="4" s="1"/>
  <c r="E58" i="4"/>
  <c r="J58" i="4" s="1"/>
  <c r="E57" i="4"/>
  <c r="J57" i="4" s="1"/>
  <c r="E56" i="4"/>
  <c r="E55" i="4"/>
  <c r="J55" i="4" s="1"/>
  <c r="E54" i="4"/>
  <c r="J54" i="4" s="1"/>
  <c r="E53" i="4"/>
  <c r="I53" i="4" s="1"/>
  <c r="E51" i="4"/>
  <c r="E50" i="4"/>
  <c r="J50" i="4" s="1"/>
  <c r="E49" i="4"/>
  <c r="J49" i="4" s="1"/>
  <c r="E48" i="4"/>
  <c r="I48" i="4" s="1"/>
  <c r="E47" i="4"/>
  <c r="E46" i="4"/>
  <c r="J46" i="4" s="1"/>
  <c r="E44" i="4"/>
  <c r="J44" i="4" s="1"/>
  <c r="E43" i="4"/>
  <c r="I43" i="4" s="1"/>
  <c r="E42" i="4"/>
  <c r="E41" i="4"/>
  <c r="J41" i="4" s="1"/>
  <c r="E40" i="4"/>
  <c r="J40" i="4" s="1"/>
  <c r="E38" i="4"/>
  <c r="J38" i="4" s="1"/>
  <c r="E37" i="4"/>
  <c r="E36" i="4"/>
  <c r="J36" i="4" s="1"/>
  <c r="E35" i="4"/>
  <c r="J35" i="4" s="1"/>
  <c r="E34" i="4"/>
  <c r="I34" i="4" s="1"/>
  <c r="E32" i="4"/>
  <c r="E31" i="4"/>
  <c r="J31" i="4" s="1"/>
  <c r="E30" i="4"/>
  <c r="J30" i="4" s="1"/>
  <c r="J29" i="4"/>
  <c r="E29" i="4"/>
  <c r="I29" i="4" s="1"/>
  <c r="E28" i="4"/>
  <c r="E27" i="4"/>
  <c r="J27" i="4" s="1"/>
  <c r="E25" i="4"/>
  <c r="J25" i="4" s="1"/>
  <c r="E24" i="4"/>
  <c r="I24" i="4" s="1"/>
  <c r="E23" i="4"/>
  <c r="E22" i="4"/>
  <c r="J22" i="4" s="1"/>
  <c r="E21" i="4"/>
  <c r="J21" i="4" s="1"/>
  <c r="E19" i="4"/>
  <c r="J19" i="4" s="1"/>
  <c r="E18" i="4"/>
  <c r="E17" i="4"/>
  <c r="J17" i="4" s="1"/>
  <c r="E16" i="4"/>
  <c r="J16" i="4" s="1"/>
  <c r="E15" i="4"/>
  <c r="I15" i="4" s="1"/>
  <c r="E13" i="4"/>
  <c r="E12" i="4"/>
  <c r="J12" i="4" s="1"/>
  <c r="E11" i="4"/>
  <c r="J11" i="4" s="1"/>
  <c r="E10" i="4"/>
  <c r="I10" i="4" s="1"/>
  <c r="E9" i="4"/>
  <c r="E7" i="4"/>
  <c r="J7" i="4" s="1"/>
  <c r="E6" i="4"/>
  <c r="J6" i="4" s="1"/>
  <c r="E5" i="4"/>
  <c r="I5" i="4" s="1"/>
  <c r="J101" i="4" l="1"/>
  <c r="I233" i="4"/>
  <c r="J341" i="4"/>
  <c r="J48" i="4"/>
  <c r="J282" i="4"/>
  <c r="I295" i="4"/>
  <c r="I303" i="4"/>
  <c r="J316" i="4"/>
  <c r="J121" i="4"/>
  <c r="I161" i="4"/>
  <c r="J272" i="4"/>
  <c r="J67" i="4"/>
  <c r="J10" i="4"/>
  <c r="J140" i="4"/>
  <c r="I19" i="4"/>
  <c r="I38" i="4"/>
  <c r="I57" i="4"/>
  <c r="I76" i="4"/>
  <c r="I92" i="4"/>
  <c r="I111" i="4"/>
  <c r="I130" i="4"/>
  <c r="J268" i="4"/>
  <c r="I156" i="4"/>
  <c r="J276" i="4"/>
  <c r="J308" i="4"/>
  <c r="I312" i="4"/>
  <c r="J317" i="4"/>
  <c r="I342" i="4"/>
  <c r="J302" i="4"/>
  <c r="J323" i="4"/>
  <c r="I331" i="4"/>
  <c r="J5" i="4"/>
  <c r="J15" i="4"/>
  <c r="J24" i="4"/>
  <c r="J34" i="4"/>
  <c r="J43" i="4"/>
  <c r="J53" i="4"/>
  <c r="J62" i="4"/>
  <c r="J71" i="4"/>
  <c r="J81" i="4"/>
  <c r="J87" i="4"/>
  <c r="J97" i="4"/>
  <c r="J106" i="4"/>
  <c r="J116" i="4"/>
  <c r="J126" i="4"/>
  <c r="J135" i="4"/>
  <c r="J145" i="4"/>
  <c r="J174" i="4"/>
  <c r="J184" i="4"/>
  <c r="J194" i="4"/>
  <c r="J203" i="4"/>
  <c r="J213" i="4"/>
  <c r="J222" i="4"/>
  <c r="J224" i="4"/>
  <c r="J239" i="4"/>
  <c r="I305" i="4"/>
  <c r="J313" i="4"/>
  <c r="I325" i="4"/>
  <c r="I336" i="4"/>
  <c r="I349" i="4"/>
  <c r="J235" i="4"/>
  <c r="I238" i="4"/>
  <c r="I244" i="4"/>
  <c r="I246" i="4"/>
  <c r="I267" i="4"/>
  <c r="I286" i="4"/>
  <c r="I166" i="4"/>
  <c r="J175" i="4"/>
  <c r="J185" i="4"/>
  <c r="J195" i="4"/>
  <c r="J204" i="4"/>
  <c r="J214" i="4"/>
  <c r="J225" i="4"/>
  <c r="J277" i="4"/>
  <c r="I291" i="4"/>
  <c r="I297" i="4"/>
  <c r="I307" i="4"/>
  <c r="I326" i="4"/>
  <c r="I345" i="4"/>
  <c r="I151" i="4"/>
  <c r="I170" i="4"/>
  <c r="I180" i="4"/>
  <c r="I190" i="4"/>
  <c r="I200" i="4"/>
  <c r="I209" i="4"/>
  <c r="I219" i="4"/>
  <c r="J262" i="4"/>
  <c r="I266" i="4"/>
  <c r="J273" i="4"/>
  <c r="I285" i="4"/>
  <c r="I178" i="4"/>
  <c r="I188" i="4"/>
  <c r="I197" i="4"/>
  <c r="I207" i="4"/>
  <c r="I216" i="4"/>
  <c r="I227" i="4"/>
  <c r="J230" i="4"/>
  <c r="I242" i="4"/>
  <c r="J248" i="4"/>
  <c r="J252" i="4"/>
  <c r="J257" i="4"/>
  <c r="J263" i="4"/>
  <c r="I280" i="4"/>
  <c r="I320" i="4"/>
  <c r="I6" i="4"/>
  <c r="I11" i="4"/>
  <c r="I16" i="4"/>
  <c r="I21" i="4"/>
  <c r="I25" i="4"/>
  <c r="I30" i="4"/>
  <c r="I35" i="4"/>
  <c r="I40" i="4"/>
  <c r="I44" i="4"/>
  <c r="I49" i="4"/>
  <c r="I54" i="4"/>
  <c r="I58" i="4"/>
  <c r="I63" i="4"/>
  <c r="I68" i="4"/>
  <c r="I73" i="4"/>
  <c r="I78" i="4"/>
  <c r="I82" i="4"/>
  <c r="I84" i="4"/>
  <c r="I88" i="4"/>
  <c r="I93" i="4"/>
  <c r="I98" i="4"/>
  <c r="I102" i="4"/>
  <c r="I107" i="4"/>
  <c r="I112" i="4"/>
  <c r="I117" i="4"/>
  <c r="I122" i="4"/>
  <c r="I127" i="4"/>
  <c r="I132" i="4"/>
  <c r="I137" i="4"/>
  <c r="I141" i="4"/>
  <c r="I146" i="4"/>
  <c r="I148" i="4"/>
  <c r="I152" i="4"/>
  <c r="I157" i="4"/>
  <c r="I162" i="4"/>
  <c r="I167" i="4"/>
  <c r="J172" i="4"/>
  <c r="J181" i="4"/>
  <c r="J191" i="4"/>
  <c r="J201" i="4"/>
  <c r="J210" i="4"/>
  <c r="J220" i="4"/>
  <c r="J231" i="4"/>
  <c r="I243" i="4"/>
  <c r="I249" i="4"/>
  <c r="I254" i="4"/>
  <c r="I259" i="4"/>
  <c r="I261" i="4"/>
  <c r="I281" i="4"/>
  <c r="I287" i="4"/>
  <c r="I292" i="4"/>
  <c r="I298" i="4"/>
  <c r="I300" i="4"/>
  <c r="I321" i="4"/>
  <c r="I328" i="4"/>
  <c r="I333" i="4"/>
  <c r="I337" i="4"/>
  <c r="I340" i="4"/>
  <c r="I177" i="4"/>
  <c r="J177" i="4"/>
  <c r="I187" i="4"/>
  <c r="J187" i="4"/>
  <c r="I196" i="4"/>
  <c r="J196" i="4"/>
  <c r="I206" i="4"/>
  <c r="J206" i="4"/>
  <c r="I215" i="4"/>
  <c r="J215" i="4"/>
  <c r="J236" i="4"/>
  <c r="I236" i="4"/>
  <c r="J173" i="4"/>
  <c r="I173" i="4"/>
  <c r="J183" i="4"/>
  <c r="I183" i="4"/>
  <c r="J193" i="4"/>
  <c r="I193" i="4"/>
  <c r="J202" i="4"/>
  <c r="I202" i="4"/>
  <c r="J212" i="4"/>
  <c r="I212" i="4"/>
  <c r="J9" i="4"/>
  <c r="I9" i="4"/>
  <c r="I13" i="4"/>
  <c r="J13" i="4"/>
  <c r="J18" i="4"/>
  <c r="I18" i="4"/>
  <c r="J23" i="4"/>
  <c r="I23" i="4"/>
  <c r="J28" i="4"/>
  <c r="I28" i="4"/>
  <c r="I32" i="4"/>
  <c r="J32" i="4"/>
  <c r="J37" i="4"/>
  <c r="I37" i="4"/>
  <c r="I42" i="4"/>
  <c r="J42" i="4"/>
  <c r="J47" i="4"/>
  <c r="I47" i="4"/>
  <c r="I51" i="4"/>
  <c r="J51" i="4"/>
  <c r="J56" i="4"/>
  <c r="I56" i="4"/>
  <c r="I61" i="4"/>
  <c r="J61" i="4"/>
  <c r="I65" i="4"/>
  <c r="J65" i="4"/>
  <c r="I70" i="4"/>
  <c r="J70" i="4"/>
  <c r="J75" i="4"/>
  <c r="I75" i="4"/>
  <c r="I80" i="4"/>
  <c r="J80" i="4"/>
  <c r="I86" i="4"/>
  <c r="J86" i="4"/>
  <c r="I91" i="4"/>
  <c r="J91" i="4"/>
  <c r="I95" i="4"/>
  <c r="J95" i="4"/>
  <c r="I100" i="4"/>
  <c r="J100" i="4"/>
  <c r="I105" i="4"/>
  <c r="J105" i="4"/>
  <c r="I110" i="4"/>
  <c r="J110" i="4"/>
  <c r="I115" i="4"/>
  <c r="J115" i="4"/>
  <c r="I119" i="4"/>
  <c r="J119" i="4"/>
  <c r="I124" i="4"/>
  <c r="J124" i="4"/>
  <c r="I129" i="4"/>
  <c r="J129" i="4"/>
  <c r="I134" i="4"/>
  <c r="J134" i="4"/>
  <c r="I139" i="4"/>
  <c r="J139" i="4"/>
  <c r="I144" i="4"/>
  <c r="J144" i="4"/>
  <c r="I150" i="4"/>
  <c r="J150" i="4"/>
  <c r="I155" i="4"/>
  <c r="J155" i="4"/>
  <c r="J160" i="4"/>
  <c r="I160" i="4"/>
  <c r="I164" i="4"/>
  <c r="J164" i="4"/>
  <c r="I169" i="4"/>
  <c r="J169" i="4"/>
  <c r="I179" i="4"/>
  <c r="J179" i="4"/>
  <c r="I189" i="4"/>
  <c r="J189" i="4"/>
  <c r="J199" i="4"/>
  <c r="I199" i="4"/>
  <c r="I208" i="4"/>
  <c r="J208" i="4"/>
  <c r="J255" i="4"/>
  <c r="I255" i="4"/>
  <c r="J274" i="4"/>
  <c r="I274" i="4"/>
  <c r="J293" i="4"/>
  <c r="I293" i="4"/>
  <c r="J314" i="4"/>
  <c r="I314" i="4"/>
  <c r="J334" i="4"/>
  <c r="I334" i="4"/>
  <c r="F353" i="4"/>
  <c r="D357" i="4"/>
  <c r="J226" i="4"/>
  <c r="I228" i="4"/>
  <c r="I232" i="4"/>
  <c r="J260" i="4"/>
  <c r="I260" i="4"/>
  <c r="I330" i="4"/>
  <c r="J339" i="4"/>
  <c r="I339" i="4"/>
  <c r="I7" i="4"/>
  <c r="I12" i="4"/>
  <c r="I17" i="4"/>
  <c r="I22" i="4"/>
  <c r="I27" i="4"/>
  <c r="I31" i="4"/>
  <c r="I36" i="4"/>
  <c r="I41" i="4"/>
  <c r="I46" i="4"/>
  <c r="I50" i="4"/>
  <c r="I55" i="4"/>
  <c r="I60" i="4"/>
  <c r="I64" i="4"/>
  <c r="I69" i="4"/>
  <c r="I74" i="4"/>
  <c r="I79" i="4"/>
  <c r="I85" i="4"/>
  <c r="I90" i="4"/>
  <c r="I94" i="4"/>
  <c r="I99" i="4"/>
  <c r="I104" i="4"/>
  <c r="I109" i="4"/>
  <c r="I113" i="4"/>
  <c r="I118" i="4"/>
  <c r="I123" i="4"/>
  <c r="I128" i="4"/>
  <c r="I133" i="4"/>
  <c r="I138" i="4"/>
  <c r="I143" i="4"/>
  <c r="I149" i="4"/>
  <c r="I154" i="4"/>
  <c r="I158" i="4"/>
  <c r="I163" i="4"/>
  <c r="I168" i="4"/>
  <c r="J218" i="4"/>
  <c r="I237" i="4"/>
  <c r="J245" i="4"/>
  <c r="I245" i="4"/>
  <c r="I256" i="4"/>
  <c r="J265" i="4"/>
  <c r="I265" i="4"/>
  <c r="I275" i="4"/>
  <c r="J284" i="4"/>
  <c r="I284" i="4"/>
  <c r="I294" i="4"/>
  <c r="J304" i="4"/>
  <c r="I304" i="4"/>
  <c r="I315" i="4"/>
  <c r="J324" i="4"/>
  <c r="I324" i="4"/>
  <c r="I335" i="4"/>
  <c r="J343" i="4"/>
  <c r="I343" i="4"/>
  <c r="I221" i="4"/>
  <c r="J240" i="4"/>
  <c r="I240" i="4"/>
  <c r="I251" i="4"/>
  <c r="I270" i="4"/>
  <c r="J279" i="4"/>
  <c r="I279" i="4"/>
  <c r="I290" i="4"/>
  <c r="J299" i="4"/>
  <c r="I299" i="4"/>
  <c r="I310" i="4"/>
  <c r="J319" i="4"/>
  <c r="I319" i="4"/>
  <c r="I348" i="4"/>
  <c r="J250" i="4"/>
  <c r="I250" i="4"/>
  <c r="J269" i="4"/>
  <c r="I269" i="4"/>
  <c r="J288" i="4"/>
  <c r="I288" i="4"/>
  <c r="J309" i="4"/>
  <c r="I309" i="4"/>
  <c r="J329" i="4"/>
  <c r="I329" i="4"/>
  <c r="J347" i="4"/>
  <c r="I347" i="4"/>
  <c r="J357" i="4" l="1"/>
  <c r="D356" i="4" s="1"/>
  <c r="D360" i="4" l="1"/>
  <c r="D361" i="4"/>
  <c r="D359" i="4"/>
  <c r="C362" i="4"/>
  <c r="I356" i="4"/>
  <c r="E356" i="4"/>
  <c r="F356" i="4"/>
  <c r="H356" i="4"/>
  <c r="F361" i="4" l="1"/>
  <c r="F359" i="4"/>
  <c r="F360" i="4"/>
  <c r="E360" i="4"/>
  <c r="E361" i="4"/>
  <c r="E359" i="4"/>
  <c r="I360" i="4"/>
  <c r="I361" i="4"/>
  <c r="I359" i="4"/>
  <c r="J356" i="4"/>
  <c r="H361" i="4"/>
  <c r="H359" i="4"/>
  <c r="H360" i="4"/>
  <c r="I362" i="4"/>
  <c r="D362" i="4"/>
  <c r="D363" i="4" s="1"/>
  <c r="H362" i="4"/>
  <c r="F362" i="4"/>
  <c r="E362" i="4"/>
  <c r="J360" i="4" l="1"/>
  <c r="I363" i="4"/>
  <c r="E363" i="4"/>
  <c r="J359" i="4"/>
  <c r="J361" i="4"/>
  <c r="H363" i="4"/>
  <c r="J362" i="4"/>
  <c r="F363" i="4"/>
  <c r="J363" i="4" l="1"/>
  <c r="J364" i="4"/>
  <c r="F300" i="5"/>
  <c r="J251" i="5"/>
  <c r="F225" i="5"/>
  <c r="J217" i="5"/>
  <c r="J216" i="5"/>
  <c r="J133" i="5"/>
  <c r="J110" i="5"/>
  <c r="F149" i="5"/>
  <c r="J106" i="5"/>
  <c r="F83" i="5"/>
  <c r="J82" i="5"/>
  <c r="J43" i="5"/>
  <c r="I362" i="5" l="1"/>
  <c r="H362" i="5"/>
  <c r="F362" i="5"/>
  <c r="E362" i="5"/>
  <c r="D362" i="5"/>
  <c r="F82" i="1"/>
  <c r="D376" i="1" l="1"/>
  <c r="J362" i="5"/>
  <c r="F361" i="5" l="1"/>
  <c r="E361" i="5"/>
  <c r="I361" i="5"/>
  <c r="H361" i="5"/>
  <c r="D361" i="5"/>
  <c r="C368" i="5"/>
  <c r="D366" i="5" l="1"/>
  <c r="D364" i="5"/>
  <c r="D367" i="5"/>
  <c r="J361" i="5"/>
  <c r="F366" i="5"/>
  <c r="F364" i="5"/>
  <c r="F367" i="5"/>
  <c r="I368" i="5"/>
  <c r="H368" i="5"/>
  <c r="F368" i="5"/>
  <c r="E368" i="5"/>
  <c r="D368" i="5"/>
  <c r="H366" i="5"/>
  <c r="H364" i="5"/>
  <c r="H367" i="5"/>
  <c r="I366" i="5"/>
  <c r="I364" i="5"/>
  <c r="I367" i="5"/>
  <c r="E366" i="5"/>
  <c r="E364" i="5"/>
  <c r="E367" i="5"/>
  <c r="J364" i="5" l="1"/>
  <c r="H369" i="5"/>
  <c r="F369" i="5"/>
  <c r="D369" i="5"/>
  <c r="I369" i="5"/>
  <c r="J366" i="5"/>
  <c r="E369" i="5"/>
  <c r="J368" i="5"/>
  <c r="J367" i="5"/>
  <c r="F361" i="1"/>
  <c r="A305" i="1"/>
  <c r="E305" i="1"/>
  <c r="J305" i="1" s="1"/>
  <c r="F150" i="1"/>
  <c r="E376" i="1" s="1"/>
  <c r="F227" i="1"/>
  <c r="F376" i="1" s="1"/>
  <c r="F307" i="1"/>
  <c r="H376" i="1" s="1"/>
  <c r="A7" i="1"/>
  <c r="A8" i="1"/>
  <c r="A10" i="1"/>
  <c r="A11" i="1"/>
  <c r="A6" i="1"/>
  <c r="A13" i="1"/>
  <c r="A14" i="1"/>
  <c r="A16" i="1"/>
  <c r="A17" i="1"/>
  <c r="A18" i="1"/>
  <c r="A19" i="1"/>
  <c r="A20" i="1"/>
  <c r="A22" i="1"/>
  <c r="A23" i="1"/>
  <c r="A24" i="1"/>
  <c r="A25" i="1"/>
  <c r="A27" i="1"/>
  <c r="A29" i="1"/>
  <c r="A77" i="1"/>
  <c r="A78" i="1"/>
  <c r="A31" i="1"/>
  <c r="A79" i="1"/>
  <c r="A81" i="1"/>
  <c r="A30" i="1"/>
  <c r="A34" i="1"/>
  <c r="A12" i="1"/>
  <c r="A36" i="1"/>
  <c r="A37" i="1"/>
  <c r="A39" i="1"/>
  <c r="A40" i="1"/>
  <c r="A35" i="1"/>
  <c r="A47" i="1"/>
  <c r="A42" i="1"/>
  <c r="A44" i="1"/>
  <c r="A45" i="1"/>
  <c r="A41" i="1"/>
  <c r="A46" i="1"/>
  <c r="A366" i="1"/>
  <c r="A48" i="1"/>
  <c r="A50" i="1"/>
  <c r="A51" i="1"/>
  <c r="A52" i="1"/>
  <c r="A53" i="1"/>
  <c r="A54" i="1"/>
  <c r="A32" i="1"/>
  <c r="A56" i="1"/>
  <c r="A57" i="1"/>
  <c r="A58" i="1"/>
  <c r="A59" i="1"/>
  <c r="A60" i="1"/>
  <c r="A80" i="1"/>
  <c r="A62" i="1"/>
  <c r="A63" i="1"/>
  <c r="A64" i="1"/>
  <c r="A165" i="1"/>
  <c r="A65" i="1"/>
  <c r="A67" i="1"/>
  <c r="A68" i="1"/>
  <c r="A69" i="1"/>
  <c r="A70" i="1"/>
  <c r="A72" i="1"/>
  <c r="A73" i="1"/>
  <c r="A26" i="1"/>
  <c r="A74" i="1"/>
  <c r="A75" i="1"/>
  <c r="A85" i="1"/>
  <c r="A86" i="1"/>
  <c r="A123" i="1"/>
  <c r="A88" i="1"/>
  <c r="A89" i="1"/>
  <c r="A91" i="1"/>
  <c r="A98" i="1"/>
  <c r="A99" i="1"/>
  <c r="A92" i="1"/>
  <c r="A93" i="1"/>
  <c r="A94" i="1"/>
  <c r="A95" i="1"/>
  <c r="A109" i="1"/>
  <c r="A97" i="1"/>
  <c r="A112" i="1"/>
  <c r="A113" i="1"/>
  <c r="A100" i="1"/>
  <c r="A101" i="1"/>
  <c r="A103" i="1"/>
  <c r="A104" i="1"/>
  <c r="A105" i="1"/>
  <c r="A87" i="1"/>
  <c r="A110" i="1"/>
  <c r="A111" i="1"/>
  <c r="A146" i="1"/>
  <c r="A147" i="1"/>
  <c r="A148" i="1"/>
  <c r="A115" i="1"/>
  <c r="A116" i="1"/>
  <c r="A117" i="1"/>
  <c r="A118" i="1"/>
  <c r="A119" i="1"/>
  <c r="A121" i="1"/>
  <c r="A122" i="1"/>
  <c r="A124" i="1"/>
  <c r="A125" i="1"/>
  <c r="A127" i="1"/>
  <c r="A128" i="1"/>
  <c r="A106" i="1"/>
  <c r="A130" i="1"/>
  <c r="A131" i="1"/>
  <c r="A133" i="1"/>
  <c r="A134" i="1"/>
  <c r="A135" i="1"/>
  <c r="A136" i="1"/>
  <c r="A137" i="1"/>
  <c r="A139" i="1"/>
  <c r="A140" i="1"/>
  <c r="A141" i="1"/>
  <c r="A142" i="1"/>
  <c r="A143" i="1"/>
  <c r="A145" i="1"/>
  <c r="A129" i="1"/>
  <c r="A149" i="1"/>
  <c r="A107" i="1"/>
  <c r="A154" i="1"/>
  <c r="A155" i="1"/>
  <c r="A156" i="1"/>
  <c r="A157" i="1"/>
  <c r="A158" i="1"/>
  <c r="A160" i="1"/>
  <c r="A153" i="1"/>
  <c r="A162" i="1"/>
  <c r="A163" i="1"/>
  <c r="A164" i="1"/>
  <c r="A205" i="1"/>
  <c r="A161" i="1"/>
  <c r="A167" i="1"/>
  <c r="A168" i="1"/>
  <c r="A184" i="1"/>
  <c r="A173" i="1"/>
  <c r="A188" i="1"/>
  <c r="A364" i="1"/>
  <c r="A175" i="1"/>
  <c r="A176" i="1"/>
  <c r="A178" i="1"/>
  <c r="A179" i="1"/>
  <c r="A180" i="1"/>
  <c r="A367" i="1"/>
  <c r="A182" i="1"/>
  <c r="A183" i="1"/>
  <c r="A174" i="1"/>
  <c r="A185" i="1"/>
  <c r="A171" i="1"/>
  <c r="A187" i="1"/>
  <c r="A189" i="1"/>
  <c r="A190" i="1"/>
  <c r="A192" i="1"/>
  <c r="A193" i="1"/>
  <c r="A194" i="1"/>
  <c r="A195" i="1"/>
  <c r="A196" i="1"/>
  <c r="A198" i="1"/>
  <c r="A216" i="1"/>
  <c r="A199" i="1"/>
  <c r="A200" i="1"/>
  <c r="A202" i="1"/>
  <c r="A204" i="1"/>
  <c r="A206" i="1"/>
  <c r="A207" i="1"/>
  <c r="A208" i="1"/>
  <c r="A169" i="1"/>
  <c r="A170" i="1"/>
  <c r="A210" i="1"/>
  <c r="A211" i="1"/>
  <c r="A212" i="1"/>
  <c r="A213" i="1"/>
  <c r="A214" i="1"/>
  <c r="A217" i="1"/>
  <c r="A218" i="1"/>
  <c r="A219" i="1"/>
  <c r="A201" i="1"/>
  <c r="A220" i="1"/>
  <c r="A222" i="1"/>
  <c r="A223" i="1"/>
  <c r="A224" i="1"/>
  <c r="A225" i="1"/>
  <c r="A226" i="1"/>
  <c r="A230" i="1"/>
  <c r="A235" i="1"/>
  <c r="A236" i="1"/>
  <c r="A231" i="1"/>
  <c r="A238" i="1"/>
  <c r="A265" i="1"/>
  <c r="A237" i="1"/>
  <c r="A239" i="1"/>
  <c r="A233" i="1"/>
  <c r="A241" i="1"/>
  <c r="A242" i="1"/>
  <c r="A247" i="1"/>
  <c r="A243" i="1"/>
  <c r="A244" i="1"/>
  <c r="A245" i="1"/>
  <c r="A254" i="1"/>
  <c r="A248" i="1"/>
  <c r="A250" i="1"/>
  <c r="A251" i="1"/>
  <c r="A258" i="1"/>
  <c r="A253" i="1"/>
  <c r="A255" i="1"/>
  <c r="A256" i="1"/>
  <c r="A257" i="1"/>
  <c r="A288" i="1"/>
  <c r="A260" i="1"/>
  <c r="A277" i="1"/>
  <c r="A261" i="1"/>
  <c r="A262" i="1"/>
  <c r="A263" i="1"/>
  <c r="A266" i="1"/>
  <c r="A249" i="1"/>
  <c r="A267" i="1"/>
  <c r="A268" i="1"/>
  <c r="A269" i="1"/>
  <c r="A271" i="1"/>
  <c r="A272" i="1"/>
  <c r="A274" i="1"/>
  <c r="A303" i="1"/>
  <c r="A275" i="1"/>
  <c r="A304" i="1"/>
  <c r="A273" i="1"/>
  <c r="A294" i="1"/>
  <c r="A278" i="1"/>
  <c r="A280" i="1"/>
  <c r="A281" i="1"/>
  <c r="A282" i="1"/>
  <c r="A284" i="1"/>
  <c r="A285" i="1"/>
  <c r="A286" i="1"/>
  <c r="A287" i="1"/>
  <c r="A290" i="1"/>
  <c r="A291" i="1"/>
  <c r="A292" i="1"/>
  <c r="A293" i="1"/>
  <c r="A302" i="1"/>
  <c r="A306" i="1"/>
  <c r="A296" i="1"/>
  <c r="A297" i="1"/>
  <c r="A298" i="1"/>
  <c r="A232" i="1"/>
  <c r="A299" i="1"/>
  <c r="A300" i="1"/>
  <c r="A310" i="1"/>
  <c r="A311" i="1"/>
  <c r="A312" i="1"/>
  <c r="A313" i="1"/>
  <c r="A315" i="1"/>
  <c r="A316" i="1"/>
  <c r="A317" i="1"/>
  <c r="A318" i="1"/>
  <c r="A319" i="1"/>
  <c r="A321" i="1"/>
  <c r="A322" i="1"/>
  <c r="A323" i="1"/>
  <c r="A324" i="1"/>
  <c r="A326" i="1"/>
  <c r="A327" i="1"/>
  <c r="A328" i="1"/>
  <c r="A329" i="1"/>
  <c r="A330" i="1"/>
  <c r="A331" i="1"/>
  <c r="A333" i="1"/>
  <c r="A334" i="1"/>
  <c r="A335" i="1"/>
  <c r="A337" i="1"/>
  <c r="A338" i="1"/>
  <c r="A339" i="1"/>
  <c r="A340" i="1"/>
  <c r="A342" i="1"/>
  <c r="A279" i="1"/>
  <c r="A343" i="1"/>
  <c r="A344" i="1"/>
  <c r="A346" i="1"/>
  <c r="A347" i="1"/>
  <c r="A348" i="1"/>
  <c r="A349" i="1"/>
  <c r="A350" i="1"/>
  <c r="A352" i="1"/>
  <c r="A353" i="1"/>
  <c r="A354" i="1"/>
  <c r="A355" i="1"/>
  <c r="A368" i="1"/>
  <c r="A357" i="1"/>
  <c r="A365" i="1"/>
  <c r="A358" i="1"/>
  <c r="A359" i="1"/>
  <c r="A360" i="1"/>
  <c r="A5" i="1"/>
  <c r="I376" i="1" l="1"/>
  <c r="F371" i="1"/>
  <c r="J369" i="5"/>
  <c r="J370" i="5"/>
  <c r="I305" i="1"/>
  <c r="E136" i="1"/>
  <c r="E318" i="1"/>
  <c r="E302" i="1"/>
  <c r="E277" i="1"/>
  <c r="J376" i="1" l="1"/>
  <c r="J136" i="1"/>
  <c r="I136" i="1"/>
  <c r="I318" i="1"/>
  <c r="J318" i="1"/>
  <c r="I302" i="1"/>
  <c r="J302" i="1"/>
  <c r="I277" i="1"/>
  <c r="J277" i="1"/>
  <c r="D375" i="1" l="1"/>
  <c r="C381" i="1"/>
  <c r="H375" i="1"/>
  <c r="E375" i="1"/>
  <c r="F375" i="1"/>
  <c r="I375" i="1"/>
  <c r="E94" i="1"/>
  <c r="F378" i="1" l="1"/>
  <c r="F379" i="1"/>
  <c r="F380" i="1"/>
  <c r="D378" i="1"/>
  <c r="D380" i="1"/>
  <c r="D379" i="1"/>
  <c r="E379" i="1"/>
  <c r="E380" i="1"/>
  <c r="E378" i="1"/>
  <c r="H380" i="1"/>
  <c r="H379" i="1"/>
  <c r="H378" i="1"/>
  <c r="I378" i="1"/>
  <c r="I379" i="1"/>
  <c r="I380" i="1"/>
  <c r="E381" i="1"/>
  <c r="H381" i="1"/>
  <c r="I381" i="1"/>
  <c r="D381" i="1"/>
  <c r="F381" i="1"/>
  <c r="I94" i="1"/>
  <c r="J94" i="1"/>
  <c r="E205" i="1" l="1"/>
  <c r="J205" i="1" s="1"/>
  <c r="E245" i="1"/>
  <c r="E7" i="1"/>
  <c r="J7" i="1" s="1"/>
  <c r="E8" i="1"/>
  <c r="E10" i="1"/>
  <c r="J10" i="1" s="1"/>
  <c r="E11" i="1"/>
  <c r="J11" i="1" s="1"/>
  <c r="E6" i="1"/>
  <c r="J6" i="1" s="1"/>
  <c r="E13" i="1"/>
  <c r="E14" i="1"/>
  <c r="J14" i="1" s="1"/>
  <c r="E16" i="1"/>
  <c r="J16" i="1" s="1"/>
  <c r="E17" i="1"/>
  <c r="J17" i="1" s="1"/>
  <c r="E18" i="1"/>
  <c r="E19" i="1"/>
  <c r="J19" i="1" s="1"/>
  <c r="E20" i="1"/>
  <c r="J20" i="1" s="1"/>
  <c r="E22" i="1"/>
  <c r="J22" i="1" s="1"/>
  <c r="E23" i="1"/>
  <c r="E25" i="1"/>
  <c r="J25" i="1" s="1"/>
  <c r="E27" i="1"/>
  <c r="J27" i="1" s="1"/>
  <c r="E29" i="1"/>
  <c r="E77" i="1"/>
  <c r="J77" i="1" s="1"/>
  <c r="E78" i="1"/>
  <c r="J78" i="1" s="1"/>
  <c r="E31" i="1"/>
  <c r="J31" i="1" s="1"/>
  <c r="E79" i="1"/>
  <c r="E81" i="1"/>
  <c r="J81" i="1" s="1"/>
  <c r="E30" i="1"/>
  <c r="J30" i="1" s="1"/>
  <c r="E34" i="1"/>
  <c r="J34" i="1" s="1"/>
  <c r="E12" i="1"/>
  <c r="E36" i="1"/>
  <c r="J36" i="1" s="1"/>
  <c r="E37" i="1"/>
  <c r="J37" i="1" s="1"/>
  <c r="E39" i="1"/>
  <c r="J39" i="1" s="1"/>
  <c r="E40" i="1"/>
  <c r="E35" i="1"/>
  <c r="J35" i="1" s="1"/>
  <c r="E47" i="1"/>
  <c r="J47" i="1" s="1"/>
  <c r="E42" i="1"/>
  <c r="J42" i="1" s="1"/>
  <c r="E44" i="1"/>
  <c r="E45" i="1"/>
  <c r="J45" i="1" s="1"/>
  <c r="E41" i="1"/>
  <c r="J41" i="1" s="1"/>
  <c r="E46" i="1"/>
  <c r="J46" i="1" s="1"/>
  <c r="E366" i="1"/>
  <c r="E48" i="1"/>
  <c r="J48" i="1" s="1"/>
  <c r="E50" i="1"/>
  <c r="J50" i="1" s="1"/>
  <c r="E51" i="1"/>
  <c r="J51" i="1" s="1"/>
  <c r="E52" i="1"/>
  <c r="E53" i="1"/>
  <c r="J53" i="1" s="1"/>
  <c r="E54" i="1"/>
  <c r="J54" i="1" s="1"/>
  <c r="E32" i="1"/>
  <c r="J32" i="1" s="1"/>
  <c r="E56" i="1"/>
  <c r="E57" i="1"/>
  <c r="J57" i="1" s="1"/>
  <c r="E58" i="1"/>
  <c r="J58" i="1" s="1"/>
  <c r="E59" i="1"/>
  <c r="J59" i="1" s="1"/>
  <c r="E60" i="1"/>
  <c r="E80" i="1"/>
  <c r="J80" i="1" s="1"/>
  <c r="E62" i="1"/>
  <c r="J62" i="1" s="1"/>
  <c r="E63" i="1"/>
  <c r="J63" i="1" s="1"/>
  <c r="E64" i="1"/>
  <c r="E165" i="1"/>
  <c r="J165" i="1" s="1"/>
  <c r="E65" i="1"/>
  <c r="J65" i="1" s="1"/>
  <c r="E67" i="1"/>
  <c r="J67" i="1" s="1"/>
  <c r="E68" i="1"/>
  <c r="E69" i="1"/>
  <c r="J69" i="1" s="1"/>
  <c r="E70" i="1"/>
  <c r="J70" i="1" s="1"/>
  <c r="E72" i="1"/>
  <c r="E73" i="1"/>
  <c r="E74" i="1"/>
  <c r="J74" i="1" s="1"/>
  <c r="E75" i="1"/>
  <c r="J75" i="1" s="1"/>
  <c r="E85" i="1"/>
  <c r="E86" i="1"/>
  <c r="J86" i="1" s="1"/>
  <c r="E123" i="1"/>
  <c r="J123" i="1" s="1"/>
  <c r="E88" i="1"/>
  <c r="J88" i="1" s="1"/>
  <c r="E89" i="1"/>
  <c r="E91" i="1"/>
  <c r="J91" i="1" s="1"/>
  <c r="E98" i="1"/>
  <c r="J98" i="1" s="1"/>
  <c r="E99" i="1"/>
  <c r="J99" i="1" s="1"/>
  <c r="E92" i="1"/>
  <c r="E93" i="1"/>
  <c r="J93" i="1" s="1"/>
  <c r="E95" i="1"/>
  <c r="J95" i="1" s="1"/>
  <c r="E109" i="1"/>
  <c r="J109" i="1" s="1"/>
  <c r="E97" i="1"/>
  <c r="E112" i="1"/>
  <c r="J112" i="1" s="1"/>
  <c r="E113" i="1"/>
  <c r="J113" i="1" s="1"/>
  <c r="E100" i="1"/>
  <c r="J100" i="1" s="1"/>
  <c r="E101" i="1"/>
  <c r="E103" i="1"/>
  <c r="J103" i="1" s="1"/>
  <c r="E104" i="1"/>
  <c r="J104" i="1" s="1"/>
  <c r="E105" i="1"/>
  <c r="J105" i="1" s="1"/>
  <c r="E87" i="1"/>
  <c r="E110" i="1"/>
  <c r="J110" i="1" s="1"/>
  <c r="E111" i="1"/>
  <c r="J111" i="1" s="1"/>
  <c r="E146" i="1"/>
  <c r="J146" i="1" s="1"/>
  <c r="E147" i="1"/>
  <c r="E148" i="1"/>
  <c r="J148" i="1" s="1"/>
  <c r="E115" i="1"/>
  <c r="J115" i="1" s="1"/>
  <c r="E116" i="1"/>
  <c r="J116" i="1" s="1"/>
  <c r="E117" i="1"/>
  <c r="E118" i="1"/>
  <c r="J118" i="1" s="1"/>
  <c r="E119" i="1"/>
  <c r="J119" i="1" s="1"/>
  <c r="E121" i="1"/>
  <c r="J121" i="1" s="1"/>
  <c r="E122" i="1"/>
  <c r="E124" i="1"/>
  <c r="J124" i="1" s="1"/>
  <c r="E125" i="1"/>
  <c r="J125" i="1" s="1"/>
  <c r="E127" i="1"/>
  <c r="J127" i="1" s="1"/>
  <c r="E128" i="1"/>
  <c r="E106" i="1"/>
  <c r="J106" i="1" s="1"/>
  <c r="E130" i="1"/>
  <c r="J130" i="1" s="1"/>
  <c r="E131" i="1"/>
  <c r="J131" i="1" s="1"/>
  <c r="E133" i="1"/>
  <c r="J133" i="1" s="1"/>
  <c r="E134" i="1"/>
  <c r="J134" i="1" s="1"/>
  <c r="E135" i="1"/>
  <c r="J135" i="1" s="1"/>
  <c r="E137" i="1"/>
  <c r="J137" i="1" s="1"/>
  <c r="E139" i="1"/>
  <c r="J139" i="1" s="1"/>
  <c r="E140" i="1"/>
  <c r="J140" i="1" s="1"/>
  <c r="E141" i="1"/>
  <c r="J141" i="1" s="1"/>
  <c r="E142" i="1"/>
  <c r="J142" i="1" s="1"/>
  <c r="E143" i="1"/>
  <c r="J143" i="1" s="1"/>
  <c r="E145" i="1"/>
  <c r="J145" i="1" s="1"/>
  <c r="E129" i="1"/>
  <c r="J129" i="1" s="1"/>
  <c r="E149" i="1"/>
  <c r="J149" i="1" s="1"/>
  <c r="E107" i="1"/>
  <c r="J107" i="1" s="1"/>
  <c r="E154" i="1"/>
  <c r="J154" i="1" s="1"/>
  <c r="E155" i="1"/>
  <c r="J155" i="1" s="1"/>
  <c r="E156" i="1"/>
  <c r="J156" i="1" s="1"/>
  <c r="E157" i="1"/>
  <c r="J157" i="1" s="1"/>
  <c r="E158" i="1"/>
  <c r="J158" i="1" s="1"/>
  <c r="E160" i="1"/>
  <c r="J160" i="1" s="1"/>
  <c r="E153" i="1"/>
  <c r="J153" i="1" s="1"/>
  <c r="E162" i="1"/>
  <c r="J162" i="1" s="1"/>
  <c r="E163" i="1"/>
  <c r="J163" i="1" s="1"/>
  <c r="E164" i="1"/>
  <c r="J164" i="1" s="1"/>
  <c r="E161" i="1"/>
  <c r="J161" i="1" s="1"/>
  <c r="E167" i="1"/>
  <c r="E168" i="1"/>
  <c r="J168" i="1" s="1"/>
  <c r="E184" i="1"/>
  <c r="J184" i="1" s="1"/>
  <c r="E173" i="1"/>
  <c r="J173" i="1" s="1"/>
  <c r="E188" i="1"/>
  <c r="E364" i="1"/>
  <c r="J364" i="1" s="1"/>
  <c r="E175" i="1"/>
  <c r="J175" i="1" s="1"/>
  <c r="E176" i="1"/>
  <c r="J176" i="1" s="1"/>
  <c r="E178" i="1"/>
  <c r="E179" i="1"/>
  <c r="J179" i="1" s="1"/>
  <c r="E180" i="1"/>
  <c r="J180" i="1" s="1"/>
  <c r="E367" i="1"/>
  <c r="J367" i="1" s="1"/>
  <c r="E182" i="1"/>
  <c r="I182" i="1" s="1"/>
  <c r="E183" i="1"/>
  <c r="J183" i="1" s="1"/>
  <c r="E174" i="1"/>
  <c r="E185" i="1"/>
  <c r="J185" i="1" s="1"/>
  <c r="E171" i="1"/>
  <c r="E187" i="1"/>
  <c r="J187" i="1" s="1"/>
  <c r="E189" i="1"/>
  <c r="J189" i="1" s="1"/>
  <c r="E190" i="1"/>
  <c r="I190" i="1" s="1"/>
  <c r="E192" i="1"/>
  <c r="E193" i="1"/>
  <c r="I193" i="1" s="1"/>
  <c r="E194" i="1"/>
  <c r="I194" i="1" s="1"/>
  <c r="E195" i="1"/>
  <c r="J195" i="1" s="1"/>
  <c r="E196" i="1"/>
  <c r="E198" i="1"/>
  <c r="J198" i="1" s="1"/>
  <c r="E216" i="1"/>
  <c r="J216" i="1" s="1"/>
  <c r="E199" i="1"/>
  <c r="E200" i="1"/>
  <c r="I200" i="1" s="1"/>
  <c r="E202" i="1"/>
  <c r="I202" i="1" s="1"/>
  <c r="E204" i="1"/>
  <c r="I204" i="1" s="1"/>
  <c r="E206" i="1"/>
  <c r="J206" i="1" s="1"/>
  <c r="E207" i="1"/>
  <c r="J207" i="1" s="1"/>
  <c r="E208" i="1"/>
  <c r="I208" i="1" s="1"/>
  <c r="E169" i="1"/>
  <c r="I169" i="1" s="1"/>
  <c r="E170" i="1"/>
  <c r="E210" i="1"/>
  <c r="I210" i="1" s="1"/>
  <c r="E211" i="1"/>
  <c r="I211" i="1" s="1"/>
  <c r="E212" i="1"/>
  <c r="I212" i="1" s="1"/>
  <c r="E213" i="1"/>
  <c r="J213" i="1" s="1"/>
  <c r="E214" i="1"/>
  <c r="J214" i="1" s="1"/>
  <c r="E217" i="1"/>
  <c r="J217" i="1" s="1"/>
  <c r="E218" i="1"/>
  <c r="J218" i="1" s="1"/>
  <c r="E219" i="1"/>
  <c r="E201" i="1"/>
  <c r="I201" i="1" s="1"/>
  <c r="E220" i="1"/>
  <c r="I220" i="1" s="1"/>
  <c r="E222" i="1"/>
  <c r="I222" i="1" s="1"/>
  <c r="E223" i="1"/>
  <c r="J223" i="1" s="1"/>
  <c r="E224" i="1"/>
  <c r="J224" i="1" s="1"/>
  <c r="E225" i="1"/>
  <c r="I225" i="1" s="1"/>
  <c r="E226" i="1"/>
  <c r="J226" i="1" s="1"/>
  <c r="E230" i="1"/>
  <c r="J230" i="1" s="1"/>
  <c r="E235" i="1"/>
  <c r="J235" i="1" s="1"/>
  <c r="E236" i="1"/>
  <c r="I236" i="1" s="1"/>
  <c r="E231" i="1"/>
  <c r="J231" i="1" s="1"/>
  <c r="E238" i="1"/>
  <c r="J238" i="1" s="1"/>
  <c r="E265" i="1"/>
  <c r="J265" i="1" s="1"/>
  <c r="E237" i="1"/>
  <c r="I237" i="1" s="1"/>
  <c r="E239" i="1"/>
  <c r="J239" i="1" s="1"/>
  <c r="E233" i="1"/>
  <c r="J233" i="1" s="1"/>
  <c r="E241" i="1"/>
  <c r="J241" i="1" s="1"/>
  <c r="E242" i="1"/>
  <c r="I242" i="1" s="1"/>
  <c r="E247" i="1"/>
  <c r="E243" i="1"/>
  <c r="J243" i="1" s="1"/>
  <c r="E244" i="1"/>
  <c r="J244" i="1" s="1"/>
  <c r="E254" i="1"/>
  <c r="J254" i="1" s="1"/>
  <c r="E248" i="1"/>
  <c r="J248" i="1" s="1"/>
  <c r="E250" i="1"/>
  <c r="J250" i="1" s="1"/>
  <c r="E251" i="1"/>
  <c r="E258" i="1"/>
  <c r="J258" i="1" s="1"/>
  <c r="E253" i="1"/>
  <c r="I253" i="1" s="1"/>
  <c r="E255" i="1"/>
  <c r="I255" i="1" s="1"/>
  <c r="E256" i="1"/>
  <c r="E257" i="1"/>
  <c r="J257" i="1" s="1"/>
  <c r="E288" i="1"/>
  <c r="J288" i="1" s="1"/>
  <c r="E260" i="1"/>
  <c r="J260" i="1" s="1"/>
  <c r="E261" i="1"/>
  <c r="J261" i="1" s="1"/>
  <c r="E262" i="1"/>
  <c r="I262" i="1" s="1"/>
  <c r="E263" i="1"/>
  <c r="E266" i="1"/>
  <c r="J266" i="1" s="1"/>
  <c r="E249" i="1"/>
  <c r="E267" i="1"/>
  <c r="I267" i="1" s="1"/>
  <c r="E268" i="1"/>
  <c r="I268" i="1" s="1"/>
  <c r="E269" i="1"/>
  <c r="I269" i="1" s="1"/>
  <c r="E271" i="1"/>
  <c r="J271" i="1" s="1"/>
  <c r="E272" i="1"/>
  <c r="J272" i="1" s="1"/>
  <c r="E274" i="1"/>
  <c r="I274" i="1" s="1"/>
  <c r="E303" i="1"/>
  <c r="I303" i="1" s="1"/>
  <c r="E275" i="1"/>
  <c r="I275" i="1" s="1"/>
  <c r="E304" i="1"/>
  <c r="E273" i="1"/>
  <c r="I273" i="1" s="1"/>
  <c r="E294" i="1"/>
  <c r="J294" i="1" s="1"/>
  <c r="E278" i="1"/>
  <c r="J278" i="1" s="1"/>
  <c r="E280" i="1"/>
  <c r="I280" i="1" s="1"/>
  <c r="E281" i="1"/>
  <c r="E282" i="1"/>
  <c r="I282" i="1" s="1"/>
  <c r="E284" i="1"/>
  <c r="E285" i="1"/>
  <c r="J285" i="1" s="1"/>
  <c r="E286" i="1"/>
  <c r="I286" i="1" s="1"/>
  <c r="E287" i="1"/>
  <c r="E290" i="1"/>
  <c r="J290" i="1" s="1"/>
  <c r="E291" i="1"/>
  <c r="I291" i="1" s="1"/>
  <c r="E292" i="1"/>
  <c r="I292" i="1" s="1"/>
  <c r="E293" i="1"/>
  <c r="J293" i="1" s="1"/>
  <c r="E306" i="1"/>
  <c r="I306" i="1" s="1"/>
  <c r="E296" i="1"/>
  <c r="J296" i="1" s="1"/>
  <c r="E297" i="1"/>
  <c r="I297" i="1" s="1"/>
  <c r="E298" i="1"/>
  <c r="J298" i="1" s="1"/>
  <c r="E232" i="1"/>
  <c r="J232" i="1" s="1"/>
  <c r="E299" i="1"/>
  <c r="I299" i="1" s="1"/>
  <c r="E300" i="1"/>
  <c r="E310" i="1"/>
  <c r="J310" i="1" s="1"/>
  <c r="E311" i="1"/>
  <c r="E312" i="1"/>
  <c r="I312" i="1" s="1"/>
  <c r="E313" i="1"/>
  <c r="I313" i="1" s="1"/>
  <c r="E315" i="1"/>
  <c r="J315" i="1" s="1"/>
  <c r="E316" i="1"/>
  <c r="J316" i="1" s="1"/>
  <c r="E317" i="1"/>
  <c r="I317" i="1" s="1"/>
  <c r="E319" i="1"/>
  <c r="I319" i="1" s="1"/>
  <c r="E321" i="1"/>
  <c r="J321" i="1" s="1"/>
  <c r="E322" i="1"/>
  <c r="I322" i="1" s="1"/>
  <c r="E323" i="1"/>
  <c r="I323" i="1" s="1"/>
  <c r="E324" i="1"/>
  <c r="I324" i="1" s="1"/>
  <c r="E326" i="1"/>
  <c r="J326" i="1" s="1"/>
  <c r="E327" i="1"/>
  <c r="J327" i="1" s="1"/>
  <c r="E328" i="1"/>
  <c r="I328" i="1" s="1"/>
  <c r="E329" i="1"/>
  <c r="E330" i="1"/>
  <c r="J330" i="1" s="1"/>
  <c r="E331" i="1"/>
  <c r="E333" i="1"/>
  <c r="I333" i="1" s="1"/>
  <c r="E334" i="1"/>
  <c r="I334" i="1" s="1"/>
  <c r="E335" i="1"/>
  <c r="E337" i="1"/>
  <c r="J337" i="1" s="1"/>
  <c r="E338" i="1"/>
  <c r="I338" i="1" s="1"/>
  <c r="E339" i="1"/>
  <c r="I339" i="1" s="1"/>
  <c r="E340" i="1"/>
  <c r="E342" i="1"/>
  <c r="I342" i="1" s="1"/>
  <c r="E279" i="1"/>
  <c r="J279" i="1" s="1"/>
  <c r="E343" i="1"/>
  <c r="J343" i="1" s="1"/>
  <c r="E344" i="1"/>
  <c r="E346" i="1"/>
  <c r="J346" i="1" s="1"/>
  <c r="E347" i="1"/>
  <c r="J347" i="1" s="1"/>
  <c r="E348" i="1"/>
  <c r="E349" i="1"/>
  <c r="J349" i="1" s="1"/>
  <c r="E350" i="1"/>
  <c r="I350" i="1" s="1"/>
  <c r="E352" i="1"/>
  <c r="I352" i="1" s="1"/>
  <c r="E353" i="1"/>
  <c r="E354" i="1"/>
  <c r="J354" i="1" s="1"/>
  <c r="E355" i="1"/>
  <c r="I355" i="1" s="1"/>
  <c r="E368" i="1"/>
  <c r="I368" i="1" s="1"/>
  <c r="E357" i="1"/>
  <c r="E365" i="1"/>
  <c r="J365" i="1" s="1"/>
  <c r="E358" i="1"/>
  <c r="E5" i="1"/>
  <c r="J5" i="1" s="1"/>
  <c r="E26" i="1"/>
  <c r="J26" i="1" s="1"/>
  <c r="E24" i="1"/>
  <c r="J24" i="1" s="1"/>
  <c r="E359" i="1" l="1"/>
  <c r="E360" i="1"/>
  <c r="I360" i="1" s="1"/>
  <c r="I78" i="1"/>
  <c r="J368" i="1"/>
  <c r="J304" i="1"/>
  <c r="I304" i="1"/>
  <c r="J323" i="1"/>
  <c r="I296" i="1"/>
  <c r="J202" i="1"/>
  <c r="J312" i="1"/>
  <c r="I95" i="1"/>
  <c r="J352" i="1"/>
  <c r="J291" i="1"/>
  <c r="J210" i="1"/>
  <c r="I37" i="1"/>
  <c r="I70" i="1"/>
  <c r="J328" i="1"/>
  <c r="J299" i="1"/>
  <c r="J280" i="1"/>
  <c r="I239" i="1"/>
  <c r="J334" i="1"/>
  <c r="I343" i="1"/>
  <c r="I162" i="1"/>
  <c r="I285" i="1"/>
  <c r="I244" i="1"/>
  <c r="I139" i="1"/>
  <c r="J333" i="1"/>
  <c r="J317" i="1"/>
  <c r="J211" i="1"/>
  <c r="I235" i="1"/>
  <c r="J344" i="1"/>
  <c r="I344" i="1"/>
  <c r="J340" i="1"/>
  <c r="I340" i="1"/>
  <c r="J335" i="1"/>
  <c r="I335" i="1"/>
  <c r="I287" i="1"/>
  <c r="J287" i="1"/>
  <c r="J170" i="1"/>
  <c r="I170" i="1"/>
  <c r="J219" i="1"/>
  <c r="I219" i="1"/>
  <c r="J72" i="1"/>
  <c r="I72" i="1"/>
  <c r="I36" i="1"/>
  <c r="J208" i="1"/>
  <c r="I54" i="1"/>
  <c r="I349" i="1"/>
  <c r="I279" i="1"/>
  <c r="I260" i="1"/>
  <c r="J222" i="1"/>
  <c r="J292" i="1"/>
  <c r="I115" i="1"/>
  <c r="I41" i="1"/>
  <c r="I11" i="1"/>
  <c r="J338" i="1"/>
  <c r="I288" i="1"/>
  <c r="I20" i="1"/>
  <c r="J193" i="1"/>
  <c r="I39" i="1"/>
  <c r="I6" i="1"/>
  <c r="I250" i="1"/>
  <c r="I315" i="1"/>
  <c r="J267" i="1"/>
  <c r="I206" i="1"/>
  <c r="I32" i="1"/>
  <c r="I17" i="1"/>
  <c r="I171" i="1"/>
  <c r="J171" i="1"/>
  <c r="J174" i="1"/>
  <c r="I174" i="1"/>
  <c r="J178" i="1"/>
  <c r="I178" i="1"/>
  <c r="J188" i="1"/>
  <c r="I188" i="1"/>
  <c r="J167" i="1"/>
  <c r="I167" i="1"/>
  <c r="I230" i="1"/>
  <c r="I233" i="1"/>
  <c r="I216" i="1"/>
  <c r="I107" i="1"/>
  <c r="I125" i="1"/>
  <c r="I104" i="1"/>
  <c r="I123" i="1"/>
  <c r="I62" i="1"/>
  <c r="I50" i="1"/>
  <c r="I47" i="1"/>
  <c r="I30" i="1"/>
  <c r="I25" i="1"/>
  <c r="I16" i="1"/>
  <c r="I354" i="1"/>
  <c r="I326" i="1"/>
  <c r="I298" i="1"/>
  <c r="I272" i="1"/>
  <c r="I241" i="1"/>
  <c r="I231" i="1"/>
  <c r="I224" i="1"/>
  <c r="I214" i="1"/>
  <c r="J199" i="1"/>
  <c r="I223" i="1"/>
  <c r="J350" i="1"/>
  <c r="I316" i="1"/>
  <c r="J273" i="1"/>
  <c r="J169" i="1"/>
  <c r="I195" i="1"/>
  <c r="I243" i="1"/>
  <c r="I213" i="1"/>
  <c r="I124" i="1"/>
  <c r="J245" i="1"/>
  <c r="I245" i="1"/>
  <c r="I88" i="1"/>
  <c r="I63" i="1"/>
  <c r="I46" i="1"/>
  <c r="I31" i="1"/>
  <c r="I91" i="1"/>
  <c r="I183" i="1"/>
  <c r="I254" i="1"/>
  <c r="I19" i="1"/>
  <c r="I53" i="1"/>
  <c r="I364" i="1"/>
  <c r="J204" i="1"/>
  <c r="I145" i="1"/>
  <c r="I103" i="1"/>
  <c r="J237" i="1"/>
  <c r="I10" i="1"/>
  <c r="I77" i="1"/>
  <c r="I45" i="1"/>
  <c r="I165" i="1"/>
  <c r="I179" i="1"/>
  <c r="I168" i="1"/>
  <c r="I310" i="1"/>
  <c r="I293" i="1"/>
  <c r="J282" i="1"/>
  <c r="I294" i="1"/>
  <c r="J303" i="1"/>
  <c r="J269" i="1"/>
  <c r="I266" i="1"/>
  <c r="J190" i="1"/>
  <c r="I158" i="1"/>
  <c r="I134" i="1"/>
  <c r="I148" i="1"/>
  <c r="I93" i="1"/>
  <c r="J242" i="1"/>
  <c r="J225" i="1"/>
  <c r="I192" i="1"/>
  <c r="J192" i="1"/>
  <c r="J355" i="1"/>
  <c r="I22" i="1"/>
  <c r="I14" i="1"/>
  <c r="I24" i="1"/>
  <c r="I81" i="1"/>
  <c r="I35" i="1"/>
  <c r="I48" i="1"/>
  <c r="I57" i="1"/>
  <c r="I26" i="1"/>
  <c r="I367" i="1"/>
  <c r="I176" i="1"/>
  <c r="I173" i="1"/>
  <c r="I161" i="1"/>
  <c r="I5" i="1"/>
  <c r="I347" i="1"/>
  <c r="I330" i="1"/>
  <c r="I321" i="1"/>
  <c r="J255" i="1"/>
  <c r="I207" i="1"/>
  <c r="I198" i="1"/>
  <c r="I185" i="1"/>
  <c r="I238" i="1"/>
  <c r="I163" i="1"/>
  <c r="I154" i="1"/>
  <c r="I140" i="1"/>
  <c r="I106" i="1"/>
  <c r="I118" i="1"/>
  <c r="I110" i="1"/>
  <c r="I112" i="1"/>
  <c r="I51" i="1"/>
  <c r="I42" i="1"/>
  <c r="I34" i="1"/>
  <c r="I27" i="1"/>
  <c r="I7" i="1"/>
  <c r="J339" i="1"/>
  <c r="J324" i="1"/>
  <c r="I232" i="1"/>
  <c r="J286" i="1"/>
  <c r="I271" i="1"/>
  <c r="J253" i="1"/>
  <c r="I217" i="1"/>
  <c r="J194" i="1"/>
  <c r="J101" i="1"/>
  <c r="I101" i="1"/>
  <c r="I130" i="1"/>
  <c r="I119" i="1"/>
  <c r="I111" i="1"/>
  <c r="I113" i="1"/>
  <c r="I98" i="1"/>
  <c r="I74" i="1"/>
  <c r="I65" i="1"/>
  <c r="I58" i="1"/>
  <c r="I247" i="1"/>
  <c r="J247" i="1"/>
  <c r="J196" i="1"/>
  <c r="I196" i="1"/>
  <c r="J128" i="1"/>
  <c r="I128" i="1"/>
  <c r="J122" i="1"/>
  <c r="I122" i="1"/>
  <c r="J117" i="1"/>
  <c r="I117" i="1"/>
  <c r="J147" i="1"/>
  <c r="I147" i="1"/>
  <c r="J87" i="1"/>
  <c r="I87" i="1"/>
  <c r="J97" i="1"/>
  <c r="I97" i="1"/>
  <c r="J92" i="1"/>
  <c r="I92" i="1"/>
  <c r="J89" i="1"/>
  <c r="I89" i="1"/>
  <c r="J85" i="1"/>
  <c r="I85" i="1"/>
  <c r="J73" i="1"/>
  <c r="I73" i="1"/>
  <c r="J68" i="1"/>
  <c r="I68" i="1"/>
  <c r="J64" i="1"/>
  <c r="I64" i="1"/>
  <c r="J60" i="1"/>
  <c r="I60" i="1"/>
  <c r="I56" i="1"/>
  <c r="J56" i="1"/>
  <c r="I52" i="1"/>
  <c r="J52" i="1"/>
  <c r="I366" i="1"/>
  <c r="J366" i="1"/>
  <c r="J44" i="1"/>
  <c r="I44" i="1"/>
  <c r="J40" i="1"/>
  <c r="I40" i="1"/>
  <c r="I12" i="1"/>
  <c r="J12" i="1"/>
  <c r="I79" i="1"/>
  <c r="J79" i="1"/>
  <c r="I29" i="1"/>
  <c r="J29" i="1"/>
  <c r="J23" i="1"/>
  <c r="I23" i="1"/>
  <c r="J18" i="1"/>
  <c r="I18" i="1"/>
  <c r="J13" i="1"/>
  <c r="I13" i="1"/>
  <c r="J8" i="1"/>
  <c r="I8" i="1"/>
  <c r="I80" i="1"/>
  <c r="I69" i="1"/>
  <c r="I86" i="1"/>
  <c r="I189" i="1"/>
  <c r="I261" i="1"/>
  <c r="I157" i="1"/>
  <c r="I143" i="1"/>
  <c r="I133" i="1"/>
  <c r="J262" i="1"/>
  <c r="I257" i="1"/>
  <c r="I248" i="1"/>
  <c r="I265" i="1"/>
  <c r="J201" i="1"/>
  <c r="J212" i="1"/>
  <c r="I180" i="1"/>
  <c r="I175" i="1"/>
  <c r="I184" i="1"/>
  <c r="I205" i="1"/>
  <c r="I153" i="1"/>
  <c r="I156" i="1"/>
  <c r="I149" i="1"/>
  <c r="I142" i="1"/>
  <c r="I137" i="1"/>
  <c r="I131" i="1"/>
  <c r="I127" i="1"/>
  <c r="I121" i="1"/>
  <c r="I116" i="1"/>
  <c r="I146" i="1"/>
  <c r="I105" i="1"/>
  <c r="I100" i="1"/>
  <c r="I109" i="1"/>
  <c r="I99" i="1"/>
  <c r="I75" i="1"/>
  <c r="I67" i="1"/>
  <c r="I59" i="1"/>
  <c r="I337" i="1"/>
  <c r="I327" i="1"/>
  <c r="J319" i="1"/>
  <c r="J313" i="1"/>
  <c r="J297" i="1"/>
  <c r="I290" i="1"/>
  <c r="I278" i="1"/>
  <c r="J274" i="1"/>
  <c r="J268" i="1"/>
  <c r="J220" i="1"/>
  <c r="J200" i="1"/>
  <c r="J182" i="1"/>
  <c r="I331" i="1"/>
  <c r="J331" i="1"/>
  <c r="I329" i="1"/>
  <c r="J329" i="1"/>
  <c r="I311" i="1"/>
  <c r="J311" i="1"/>
  <c r="I300" i="1"/>
  <c r="J300" i="1"/>
  <c r="I284" i="1"/>
  <c r="J284" i="1"/>
  <c r="I281" i="1"/>
  <c r="J281" i="1"/>
  <c r="I249" i="1"/>
  <c r="J249" i="1"/>
  <c r="I263" i="1"/>
  <c r="J263" i="1"/>
  <c r="J256" i="1"/>
  <c r="I256" i="1"/>
  <c r="J251" i="1"/>
  <c r="I251" i="1"/>
  <c r="I164" i="1"/>
  <c r="I160" i="1"/>
  <c r="I155" i="1"/>
  <c r="I129" i="1"/>
  <c r="I141" i="1"/>
  <c r="I135" i="1"/>
  <c r="I226" i="1"/>
  <c r="I218" i="1"/>
  <c r="I187" i="1"/>
  <c r="I346" i="1"/>
  <c r="J342" i="1"/>
  <c r="J322" i="1"/>
  <c r="J306" i="1"/>
  <c r="J275" i="1"/>
  <c r="J236" i="1"/>
  <c r="I258" i="1"/>
  <c r="J359" i="1"/>
  <c r="I359" i="1"/>
  <c r="J360" i="1"/>
  <c r="I358" i="1"/>
  <c r="J358" i="1"/>
  <c r="J357" i="1"/>
  <c r="I357" i="1"/>
  <c r="J353" i="1"/>
  <c r="I353" i="1"/>
  <c r="I348" i="1"/>
  <c r="J348" i="1"/>
  <c r="E382" i="1" l="1"/>
  <c r="J381" i="1"/>
  <c r="J375" i="1"/>
  <c r="J380" i="1"/>
  <c r="J379" i="1"/>
  <c r="I382" i="1"/>
  <c r="H382" i="1"/>
  <c r="F382" i="1"/>
  <c r="J378" i="1" l="1"/>
  <c r="J382" i="1" s="1"/>
  <c r="D382" i="1"/>
  <c r="J38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Eileen Ripp</author>
  </authors>
  <commentList>
    <comment ref="G328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Eileen Ripp:</t>
        </r>
        <r>
          <rPr>
            <sz val="8"/>
            <color indexed="81"/>
            <rFont val="Tahoma"/>
            <family val="2"/>
          </rPr>
          <t xml:space="preserve">
cks:2607, 2638,2673
</t>
        </r>
      </text>
    </comment>
    <comment ref="H328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Eileen Ripp:</t>
        </r>
        <r>
          <rPr>
            <sz val="8"/>
            <color indexed="81"/>
            <rFont val="Tahoma"/>
            <family val="2"/>
          </rPr>
          <t xml:space="preserve">
8-9/13,25/12,6/5/13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aabel</author>
  </authors>
  <commentList>
    <comment ref="F36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1/10/08 CK  #2028       $  20.00
3/24/08  CK #2058       $472.38
6/20/08 CK #2095        $  45.55
Total:                          $537.93</t>
        </r>
      </text>
    </comment>
    <comment ref="F186" authorId="0" shapeId="0" xr:uid="{00000000-0006-0000-0F00-000002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4/22/08     CK # 4082    $1,128.00
5/12/08     CK # 4090     $    50.00
Total                             $1,178.00</t>
        </r>
      </text>
    </comment>
    <comment ref="F258" authorId="0" shapeId="0" xr:uid="{00000000-0006-0000-0F00-000003000000}">
      <text>
        <r>
          <rPr>
            <b/>
            <sz val="8"/>
            <color indexed="81"/>
            <rFont val="Tahoma"/>
            <family val="2"/>
          </rPr>
          <t xml:space="preserve">sv: 2nd ck $35.00 dtd 5/15/08 ck#8013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62" authorId="0" shapeId="0" xr:uid="{00000000-0006-0000-0F00-000004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Check 5099 $29.20 from Council 4700/65. Balance of check book as of 12/31/07 Council merged with 1709/65. 
</t>
        </r>
      </text>
    </comment>
    <comment ref="F264" authorId="0" shapeId="0" xr:uid="{00000000-0006-0000-0F00-000005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See 1709/65</t>
        </r>
      </text>
    </comment>
    <comment ref="F348" authorId="0" shapeId="0" xr:uid="{00000000-0006-0000-0F00-000006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Called 4/10/08; 
GK Raymond Hall approved  the Amount and changes on the check.  $548.35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aabel</author>
  </authors>
  <commentList>
    <comment ref="F36" authorId="0" shapeId="0" xr:uid="{00000000-0006-0000-1000-000001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4/19/07   Ck# 1931  $527.03
6/28/07   Ck# 1957  $  90.85
Total:                      $617.88</t>
        </r>
      </text>
    </comment>
    <comment ref="F67" authorId="0" shapeId="0" xr:uid="{00000000-0006-0000-1000-000002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9/27/06   CK# 8174   $326.18 
6/28/07    CK# 8244  $375.02
Total                        $701.20   </t>
        </r>
      </text>
    </comment>
    <comment ref="F69" authorId="0" shapeId="0" xr:uid="{00000000-0006-0000-1000-000003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9/27/06   CK# 2289  $124.10
6/12/07   CK# 2360  $142.35
Total                        $266.45</t>
        </r>
      </text>
    </comment>
    <comment ref="F75" authorId="0" shapeId="0" xr:uid="{00000000-0006-0000-1000-000004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9/27/06  Ck#2316  $138.90
4/4/07    Ck# 2352 $117.70
                   Total: $256.60</t>
        </r>
      </text>
    </comment>
    <comment ref="F107" authorId="0" shapeId="0" xr:uid="{00000000-0006-0000-1000-000005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7/2/07     1526    1,262.90
7/11/07    1527        21.90
                         --------------
                        $1,284.80</t>
        </r>
      </text>
    </comment>
    <comment ref="F124" authorId="0" shapeId="0" xr:uid="{00000000-0006-0000-1000-000006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10/19/06   CK #3073   $104.80
6/12/07     CK #3097   $115.55
Total:                         $220.35</t>
        </r>
      </text>
    </comment>
    <comment ref="F144" authorId="0" shapeId="0" xr:uid="{00000000-0006-0000-1000-000007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5/3/07  Ck# 2232  $375.95
6/5/07  Ck# 2240   $  3.65
Total:                  $379.60</t>
        </r>
      </text>
    </comment>
    <comment ref="F162" authorId="0" shapeId="0" xr:uid="{00000000-0006-0000-1000-000008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9/27/06   CK#1525   $349.45
4/19/07   Ck 1570    $302.95
Total                       $652.40</t>
        </r>
      </text>
    </comment>
    <comment ref="G190" authorId="0" shapeId="0" xr:uid="{00000000-0006-0000-1000-000009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Wells Fargo Bank, 
79-1198/759</t>
        </r>
      </text>
    </comment>
    <comment ref="F265" authorId="0" shapeId="0" xr:uid="{00000000-0006-0000-1000-00000A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11/9/06   CK# 1326  $220.70
6/15/07   CK# 1348  $212.45
Total:                     $433.15</t>
        </r>
      </text>
    </comment>
    <comment ref="F285" authorId="0" shapeId="0" xr:uid="{00000000-0006-0000-1000-00000B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10/31/06 CK #4331    $ 584.00
11/15/06  Ck#4348    $   43.80
Total:                        $ 627.80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aabel</author>
  </authors>
  <commentList>
    <comment ref="F13" authorId="0" shapeId="0" xr:uid="{00000000-0006-0000-1100-000001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9/28/05   Check # 2614  $152.80
6/12/06   Check # 2646  $156.70
Total:                               $309.50</t>
        </r>
      </text>
    </comment>
    <comment ref="F25" authorId="0" shapeId="0" xr:uid="{00000000-0006-0000-1100-000002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9/28/05   CK#2997    $501.95
6/26/06   Ck# 3069  $ 509.75
Total:                        $1011.70</t>
        </r>
      </text>
    </comment>
    <comment ref="F38" authorId="0" shapeId="0" xr:uid="{00000000-0006-0000-1100-000003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3/28/06   CK#1782    $509.05
6/26/06   CK# 1819    $ 79.85
Total:                          $588.90 
</t>
        </r>
      </text>
    </comment>
    <comment ref="F69" authorId="0" shapeId="0" xr:uid="{00000000-0006-0000-1100-000004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9/28/05  $250.00  8099
9/28/05  $448.45  8098
Total       $698.45</t>
        </r>
      </text>
    </comment>
    <comment ref="F95" authorId="0" shapeId="0" xr:uid="{00000000-0006-0000-1100-000005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9/28/05  CK# 8056        $414.09
7/7/06    CK # 106603   $ 286.45
Total:                               700.54</t>
        </r>
      </text>
    </comment>
    <comment ref="F109" authorId="0" shapeId="0" xr:uid="{00000000-0006-0000-1100-000006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9/28/05  1921  $199.50
5/11/06  1955  $195.30
                Total:$394.80</t>
        </r>
      </text>
    </comment>
    <comment ref="F133" authorId="0" shapeId="0" xr:uid="{00000000-0006-0000-1100-000007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3/28/06  1481  $ 346.75
6/15/06  1509  $     3.65
Total:                $ 350.40</t>
        </r>
      </text>
    </comment>
    <comment ref="F198" authorId="0" shapeId="0" xr:uid="{00000000-0006-0000-1100-000008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Check pabable to "Bishops Relief Fund"</t>
        </r>
      </text>
    </comment>
    <comment ref="F287" authorId="0" shapeId="0" xr:uid="{00000000-0006-0000-1100-000009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9/28/06  Ck#1181  $549.35
6/19/06  Ck# 2952 $  51.60
Total:                      $ 600.95
</t>
        </r>
      </text>
    </comment>
    <comment ref="F310" authorId="0" shapeId="0" xr:uid="{00000000-0006-0000-1100-00000A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2/16/06  CK # 2394    $126.80
6/28/06  CK # 2425    $300.25
Total:                           $427.05 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aabel</author>
  </authors>
  <commentList>
    <comment ref="F40" authorId="0" shapeId="0" xr:uid="{00000000-0006-0000-1200-000001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3/20/05  $500.55   CK#1642
6/24/05  $  82.20   Ck #1677
Total:     $582.75 </t>
        </r>
      </text>
    </comment>
    <comment ref="F68" authorId="0" shapeId="0" xr:uid="{00000000-0006-0000-1200-000002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6/27/05    $470.85  CK# 955
6/30/05    $    3.70  CK# 960 
Total:       $ 474.55  </t>
        </r>
      </text>
    </comment>
    <comment ref="F72" authorId="0" shapeId="0" xr:uid="{00000000-0006-0000-1200-000003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11/9/04    $127.75  CK#2138
6/27/05    $127.75  Ck# 2197
Total        $255.50</t>
        </r>
      </text>
    </comment>
    <comment ref="F90" authorId="0" shapeId="0" xr:uid="{00000000-0006-0000-1200-000004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6/1/05    $296.40  CK# 5818  
6/27/05  $  10.95   Ck #5826
Total      $307.35</t>
        </r>
      </text>
    </comment>
    <comment ref="F105" authorId="0" shapeId="0" xr:uid="{00000000-0006-0000-1200-000005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11/09/04  $386.90  CK # 9031
6/27/05    $313.50  CK# 9084
Total:       $700.40</t>
        </r>
      </text>
    </comment>
    <comment ref="F112" authorId="0" shapeId="0" xr:uid="{00000000-0006-0000-1200-000006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6/20/05   $1,219.10  CK # 1331
6/27/05    $    76.65  CK#  1335
Total:       $1,295.75</t>
        </r>
      </text>
    </comment>
    <comment ref="F139" authorId="0" shapeId="0" xr:uid="{00000000-0006-0000-1200-000007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Council mailed check about June 30, 2005, to the PO Box.  The Post Office returned the check.  Check was mailed to Mike McCormick, who brought it to the offce 7/21/05.  Check # 2265. dated 6/30/05, $1097.70.  </t>
        </r>
      </text>
    </comment>
    <comment ref="F187" authorId="0" shapeId="0" xr:uid="{00000000-0006-0000-1200-000008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4/26/05   $466.20  Ck # 3024
6/16/05   $  33.85  Ck #3056
Total       $500.05 </t>
        </r>
      </text>
    </comment>
    <comment ref="F207" authorId="0" shapeId="0" xr:uid="{00000000-0006-0000-1200-000009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11/9/04  $691.00  CK#1118
6/30/05  $653.80  CK#1692
Total:    $1,344.80  </t>
        </r>
      </text>
    </comment>
    <comment ref="F220" authorId="0" shapeId="0" xr:uid="{00000000-0006-0000-1200-00000A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6/17/05  $253.50  CK# 1072
6/21/05  $    5.00  CK# 1074
Total       $ 258.50  </t>
        </r>
      </text>
    </comment>
    <comment ref="F222" authorId="0" shapeId="0" xr:uid="{00000000-0006-0000-1200-00000B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6/30/05   $197.00  CK#1501
6/30/05          .10   Cash
Total:       $197.10  </t>
        </r>
      </text>
    </comment>
    <comment ref="F245" authorId="0" shapeId="0" xr:uid="{00000000-0006-0000-1200-00000C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11/9/04  $344.12
4/26/05  $436.95
Total:      $781.07 </t>
        </r>
      </text>
    </comment>
    <comment ref="G245" authorId="0" shapeId="0" xr:uid="{00000000-0006-0000-1200-00000D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CK# 7716
Ck# 7788</t>
        </r>
      </text>
    </comment>
    <comment ref="C276" authorId="0" shapeId="0" xr:uid="{00000000-0006-0000-1200-00000E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as of 8/01/04 Membership</t>
        </r>
      </text>
    </comment>
    <comment ref="G281" authorId="0" shapeId="0" xr:uid="{00000000-0006-0000-1200-00000F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Council 12588/66 sent a check to Bob Scheinkoenic, Respect for Life,  7/1/05 in the amount of $224.65, with a note that said $69.05 was for PKD 2004-2005.</t>
        </r>
      </text>
    </comment>
    <comment ref="F302" authorId="0" shapeId="0" xr:uid="{00000000-0006-0000-1200-000010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2/22/05  $ 527.43  ck #2866
6/13/05  $ 100.75  ck #2884
Total:     $  628.18 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aabel</author>
    <author>Alix Abel</author>
  </authors>
  <commentList>
    <comment ref="F11" authorId="0" shapeId="0" xr:uid="{00000000-0006-0000-1300-000001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8/26/03 149.65
4/16/04 135.05
Total:   $284.70</t>
        </r>
      </text>
    </comment>
    <comment ref="F15" authorId="0" shapeId="0" xr:uid="{00000000-0006-0000-1300-000002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8/26/03    $120.85
7/26/04    $148.75
Total:        $269.60
7/26/04  2003-2004 PKD, $148.75, approved   per Mike McCormick
</t>
        </r>
      </text>
    </comment>
    <comment ref="F23" authorId="0" shapeId="0" xr:uid="{00000000-0006-0000-1300-000003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3/26/04  $389.95
6/29/04  $308.95
Total       $698.90</t>
        </r>
      </text>
    </comment>
    <comment ref="F44" authorId="0" shapeId="0" xr:uid="{00000000-0006-0000-1300-000004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1/5/04    $  21.30
5/21/04  $448.95
6/24/04   $83.20
Total:     $553.45
</t>
        </r>
      </text>
    </comment>
    <comment ref="F52" authorId="0" shapeId="0" xr:uid="{00000000-0006-0000-1300-000005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4/12/04  $200.35
5/12/04  $  71.05
6/16/04  $  42.25
Total:      $313.65</t>
        </r>
      </text>
    </comment>
    <comment ref="F73" authorId="0" shapeId="0" xr:uid="{00000000-0006-0000-1300-000006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7/28/04, 2003-2004 PKD Donation, $1,164.35 approved per Mike McCormick</t>
        </r>
      </text>
    </comment>
    <comment ref="F74" authorId="0" shapeId="0" xr:uid="{00000000-0006-0000-1300-000007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5/7/04  $470.85
6/3/04  $  32.85
Total     $503.70</t>
        </r>
      </text>
    </comment>
    <comment ref="F82" authorId="0" shapeId="0" xr:uid="{00000000-0006-0000-1300-000008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  6/3/04    $178.85 
 6/24/04   $    3.65 
Total :        $182.50
</t>
        </r>
      </text>
    </comment>
    <comment ref="F109" authorId="0" shapeId="0" xr:uid="{00000000-0006-0000-1300-000009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7/26/04 - 2003-2004, $244..43 PKD, approved  perr Mike McCormick</t>
        </r>
      </text>
    </comment>
    <comment ref="F158" authorId="1" shapeId="0" xr:uid="{00000000-0006-0000-1300-00000A000000}">
      <text>
        <r>
          <rPr>
            <b/>
            <sz val="8"/>
            <color indexed="81"/>
            <rFont val="Tahoma"/>
            <family val="2"/>
          </rPr>
          <t xml:space="preserve">Alix Abel:
10/17/03  $351.87*
01/14/04  $294.42*
Total:         $646.29
</t>
        </r>
      </text>
    </comment>
    <comment ref="F169" authorId="1" shapeId="0" xr:uid="{00000000-0006-0000-1300-00000B000000}">
      <text>
        <r>
          <rPr>
            <b/>
            <sz val="8"/>
            <color indexed="81"/>
            <rFont val="Tahoma"/>
            <family val="2"/>
          </rPr>
          <t>Alix Abel:
2 Donations:
9/3/03       243.65*
10/27/03  230.60*
Total         $474.25</t>
        </r>
      </text>
    </comment>
    <comment ref="F185" authorId="0" shapeId="0" xr:uid="{00000000-0006-0000-1300-00000C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8/26/03  $ 86.25*
3/09/04 $359.45*
Total      $445.70
</t>
        </r>
      </text>
    </comment>
    <comment ref="F252" authorId="0" shapeId="0" xr:uid="{00000000-0006-0000-1300-00000D000000}">
      <text>
        <r>
          <rPr>
            <b/>
            <sz val="8"/>
            <color indexed="81"/>
            <rFont val="Tahoma"/>
            <family val="2"/>
          </rPr>
          <t>aabel:
2003-2004</t>
        </r>
        <r>
          <rPr>
            <sz val="8"/>
            <color indexed="81"/>
            <rFont val="Tahoma"/>
            <family val="2"/>
          </rPr>
          <t xml:space="preserve">
Check #3424 Rec'd 
6/14/04 $742.20.
Deposited to Respect for Life.
Eileen Ripp will cut a check for PKD $503.70.
RFL:   $238.50
PKD:   $503.70
Total:  $742.20
6/29/04 Check 04074 RFL $503.70 Deposited to 6460/51. 6/30/04
</t>
        </r>
      </text>
    </comment>
    <comment ref="F257" authorId="0" shapeId="0" xr:uid="{00000000-0006-0000-1300-00000E000000}">
      <text>
        <r>
          <rPr>
            <b/>
            <sz val="8"/>
            <color indexed="81"/>
            <rFont val="Tahoma"/>
            <family val="2"/>
          </rPr>
          <t>aabel:
11/17/03   $73.00*
05/20/04 $386.90*
TotaL:       $459.90</t>
        </r>
      </text>
    </comment>
    <comment ref="F294" authorId="0" shapeId="0" xr:uid="{00000000-0006-0000-1300-00000F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PKD 2003-2004
8/26/03  $ 630.15
5/03/04  $ 515.95
Total:    $1146.10 </t>
        </r>
      </text>
    </comment>
    <comment ref="F301" authorId="0" shapeId="0" xr:uid="{00000000-0006-0000-1300-000010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7/26/04 - 2003-2004 PKD. $43.90,  approved by Mike McCormick</t>
        </r>
      </text>
    </comment>
    <comment ref="F331" authorId="0" shapeId="0" xr:uid="{00000000-0006-0000-1300-000011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02/03/04 $442.30
6/29/04   $226.80
Total:       $669.10</t>
        </r>
      </text>
    </comment>
    <comment ref="F379" authorId="0" shapeId="0" xr:uid="{00000000-0006-0000-1300-000012000000}">
      <text>
        <r>
          <rPr>
            <b/>
            <sz val="8"/>
            <color indexed="81"/>
            <rFont val="Tahoma"/>
            <family val="2"/>
          </rPr>
          <t xml:space="preserve">aabel:
5/12/04  $521.95*
6/7/04    $145.80*
Total        $667.75
</t>
        </r>
      </text>
    </comment>
    <comment ref="F411" authorId="0" shapeId="0" xr:uid="{00000000-0006-0000-1300-000013000000}">
      <text>
        <r>
          <rPr>
            <b/>
            <sz val="8"/>
            <color indexed="81"/>
            <rFont val="Tahoma"/>
            <family val="2"/>
          </rPr>
          <t>aabel:</t>
        </r>
        <r>
          <rPr>
            <sz val="8"/>
            <color indexed="81"/>
            <rFont val="Tahoma"/>
            <family val="2"/>
          </rPr>
          <t xml:space="preserve">
8/26/03 116.80*
4/16/04     98.00*
Total:     $214.80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Alix Abel</author>
    <author>Office2</author>
  </authors>
  <commentList>
    <comment ref="F46" authorId="0" shapeId="0" xr:uid="{00000000-0006-0000-1400-000001000000}">
      <text>
        <r>
          <rPr>
            <b/>
            <sz val="8"/>
            <color indexed="81"/>
            <rFont val="Tahoma"/>
            <family val="2"/>
          </rPr>
          <t xml:space="preserve">Alix Abel:
$  57.45  12/20/02
$458.45  3/24/03
 $  60.55  6/19/03
$576.45 Total as of  6/19/03
</t>
        </r>
      </text>
    </comment>
    <comment ref="F56" authorId="1" shapeId="0" xr:uid="{00000000-0006-0000-1400-000002000000}">
      <text>
        <r>
          <rPr>
            <b/>
            <sz val="8"/>
            <color indexed="81"/>
            <rFont val="Tahoma"/>
            <family val="2"/>
          </rPr>
          <t>Office2:</t>
        </r>
        <r>
          <rPr>
            <sz val="8"/>
            <color indexed="81"/>
            <rFont val="Tahoma"/>
            <family val="2"/>
          </rPr>
          <t xml:space="preserve">
Total of 5 Donations.  2 on 9/16/02, $10.95 &amp; $51.10.
3rd donation 3/14/03
$58.80. 
Total: $120.85
6/20/03  $6.90
6/20/03 $29.20
Total:  $156.95</t>
        </r>
      </text>
    </comment>
    <comment ref="F65" authorId="0" shapeId="0" xr:uid="{00000000-0006-0000-1400-000003000000}">
      <text>
        <r>
          <rPr>
            <b/>
            <sz val="8"/>
            <color indexed="81"/>
            <rFont val="Tahoma"/>
            <family val="2"/>
          </rPr>
          <t>Alix Abel:
PKD Deposits;
1.  5/12/03  $154810
2.  6/9/03 $ 10.95
Total:  $ 1,595.05
100%</t>
        </r>
      </text>
    </comment>
    <comment ref="F73" authorId="0" shapeId="0" xr:uid="{00000000-0006-0000-1400-000004000000}">
      <text>
        <r>
          <rPr>
            <b/>
            <sz val="8"/>
            <color indexed="81"/>
            <rFont val="Tahoma"/>
            <family val="2"/>
          </rPr>
          <t>Alix Abel:
1.  9/16/02 $  584.10
2.  6/30/03 $1452.85
Total              $2036.95</t>
        </r>
      </text>
    </comment>
    <comment ref="F75" authorId="0" shapeId="0" xr:uid="{00000000-0006-0000-1400-000005000000}">
      <text>
        <r>
          <rPr>
            <b/>
            <sz val="8"/>
            <color indexed="81"/>
            <rFont val="Tahoma"/>
            <family val="2"/>
          </rPr>
          <t>Alix Abel: PKD
9/16/03 - $249.90
6/16/03 - $194.80
Total:         $444.70</t>
        </r>
      </text>
    </comment>
    <comment ref="F89" authorId="1" shapeId="0" xr:uid="{00000000-0006-0000-1400-000006000000}">
      <text>
        <r>
          <rPr>
            <b/>
            <sz val="8"/>
            <color indexed="81"/>
            <rFont val="Tahoma"/>
            <family val="2"/>
          </rPr>
          <t>Office2:</t>
        </r>
        <r>
          <rPr>
            <sz val="8"/>
            <color indexed="81"/>
            <rFont val="Tahoma"/>
            <family val="2"/>
          </rPr>
          <t xml:space="preserve">
Deposit:
 9/16.02 -$     5.30
9/25/02 - $1159.05
Total:      $1164.35</t>
        </r>
      </text>
    </comment>
    <comment ref="F93" authorId="0" shapeId="0" xr:uid="{00000000-0006-0000-1400-000007000000}">
      <text>
        <r>
          <rPr>
            <b/>
            <sz val="8"/>
            <color indexed="81"/>
            <rFont val="Tahoma"/>
            <family val="2"/>
          </rPr>
          <t>Alix Abel:
Tony Holt will be sending another check for $3.65
1.     $416.10
2.      $   3.65
Total$ 419 .7 5</t>
        </r>
      </text>
    </comment>
    <comment ref="F157" authorId="0" shapeId="0" xr:uid="{00000000-0006-0000-1400-000008000000}">
      <text>
        <r>
          <rPr>
            <b/>
            <sz val="8"/>
            <color indexed="81"/>
            <rFont val="Tahoma"/>
            <family val="2"/>
          </rPr>
          <t>Alix Abel:
1.  9/16/02 $340.05
2.  6/30/03 $327.25
Total             $667.30</t>
        </r>
      </text>
    </comment>
    <comment ref="F222" authorId="0" shapeId="0" xr:uid="{00000000-0006-0000-1400-000009000000}">
      <text>
        <r>
          <rPr>
            <b/>
            <sz val="8"/>
            <color indexed="81"/>
            <rFont val="Tahoma"/>
            <family val="2"/>
          </rPr>
          <t xml:space="preserve">Alix Abel:
1.  $245.40  - 6/1803
2.  $  90.35 - 7/11/03
      $335.75  Total </t>
        </r>
      </text>
    </comment>
    <comment ref="F255" authorId="0" shapeId="0" xr:uid="{00000000-0006-0000-1400-00000A000000}">
      <text>
        <r>
          <rPr>
            <b/>
            <sz val="8"/>
            <color indexed="81"/>
            <rFont val="Tahoma"/>
            <family val="2"/>
          </rPr>
          <t>Alix Abel:
1/16/03  $413.95
6/25/03  $325.60
Total         $739.55
6/25/03</t>
        </r>
      </text>
    </comment>
    <comment ref="F258" authorId="1" shapeId="0" xr:uid="{00000000-0006-0000-1400-00000B000000}">
      <text>
        <r>
          <rPr>
            <b/>
            <sz val="8"/>
            <color indexed="81"/>
            <rFont val="Tahoma"/>
            <family val="2"/>
          </rPr>
          <t>Office2:</t>
        </r>
        <r>
          <rPr>
            <sz val="8"/>
            <color indexed="81"/>
            <rFont val="Tahoma"/>
            <family val="2"/>
          </rPr>
          <t xml:space="preserve">
Deposit
9/16/02
$288.35 Total
100%</t>
        </r>
      </text>
    </comment>
    <comment ref="F262" authorId="1" shapeId="0" xr:uid="{00000000-0006-0000-1400-00000C000000}">
      <text>
        <r>
          <rPr>
            <b/>
            <sz val="8"/>
            <color indexed="81"/>
            <rFont val="Tahoma"/>
            <family val="2"/>
          </rPr>
          <t>Office2:</t>
        </r>
        <r>
          <rPr>
            <sz val="8"/>
            <color indexed="81"/>
            <rFont val="Tahoma"/>
            <family val="2"/>
          </rPr>
          <t xml:space="preserve">
Check 6010 received 9/10/02, the check did not indicated what it was for.  Called Craig Dobson GK, several times, he was going to check on it. 11/26/02 called again and Craig said check was for PKD 2002-2003.</t>
        </r>
      </text>
    </comment>
    <comment ref="F297" authorId="1" shapeId="0" xr:uid="{00000000-0006-0000-1400-00000D000000}">
      <text>
        <r>
          <rPr>
            <b/>
            <sz val="8"/>
            <color indexed="81"/>
            <rFont val="Tahoma"/>
            <family val="2"/>
          </rPr>
          <t>Office2:</t>
        </r>
        <r>
          <rPr>
            <sz val="8"/>
            <color indexed="81"/>
            <rFont val="Tahoma"/>
            <family val="2"/>
          </rPr>
          <t xml:space="preserve">
l. $876.00 - 12/20/02
2. $ 21.90 - 01/16/03
Total: $897.90 Total</t>
        </r>
      </text>
    </comment>
    <comment ref="F304" authorId="1" shapeId="0" xr:uid="{00000000-0006-0000-1400-00000E000000}">
      <text>
        <r>
          <rPr>
            <b/>
            <sz val="8"/>
            <color indexed="81"/>
            <rFont val="Tahoma"/>
            <family val="2"/>
          </rPr>
          <t>Office2:</t>
        </r>
        <r>
          <rPr>
            <sz val="8"/>
            <color indexed="81"/>
            <rFont val="Tahoma"/>
            <family val="2"/>
          </rPr>
          <t xml:space="preserve">
11/12/02 (1) $  94.90
2/24/03   (2) $ 284.70
Total:             $379.60</t>
        </r>
      </text>
    </comment>
    <comment ref="F387" authorId="0" shapeId="0" xr:uid="{00000000-0006-0000-1400-00000F000000}">
      <text>
        <r>
          <rPr>
            <b/>
            <sz val="8"/>
            <color indexed="81"/>
            <rFont val="Tahoma"/>
            <family val="2"/>
          </rPr>
          <t>Alix Abel:
1) 2/14/03 - $605.97
2) 6/16/03 - $  80.00
3) 6/16/03             .23
Total                $686.20</t>
        </r>
      </text>
    </comment>
    <comment ref="F438" authorId="0" shapeId="0" xr:uid="{00000000-0006-0000-1400-000010000000}">
      <text>
        <r>
          <rPr>
            <b/>
            <sz val="8"/>
            <color indexed="81"/>
            <rFont val="Tahoma"/>
            <family val="2"/>
          </rPr>
          <t xml:space="preserve">Alix Abel:
3/27/03  $248.20
2nd donation 6/20/03
$250.75
Total:  $498.95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Eileen Ripp</author>
  </authors>
  <commentList>
    <comment ref="G328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Eileen Ripp:</t>
        </r>
        <r>
          <rPr>
            <sz val="8"/>
            <color indexed="81"/>
            <rFont val="Tahoma"/>
            <family val="2"/>
          </rPr>
          <t xml:space="preserve">
cks:2607, 2638,2673
</t>
        </r>
      </text>
    </comment>
    <comment ref="H328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Eileen Ripp:</t>
        </r>
        <r>
          <rPr>
            <sz val="8"/>
            <color indexed="81"/>
            <rFont val="Tahoma"/>
            <family val="2"/>
          </rPr>
          <t xml:space="preserve">
8-9/13,25/12,6/5/13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Eileen Ripp</author>
  </authors>
  <commentList>
    <comment ref="G322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Eileen Ripp:</t>
        </r>
        <r>
          <rPr>
            <sz val="8"/>
            <color indexed="81"/>
            <rFont val="Tahoma"/>
            <family val="2"/>
          </rPr>
          <t xml:space="preserve">
cks:2607, 2638,2673
</t>
        </r>
      </text>
    </comment>
    <comment ref="H322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Eileen Ripp:</t>
        </r>
        <r>
          <rPr>
            <sz val="8"/>
            <color indexed="81"/>
            <rFont val="Tahoma"/>
            <family val="2"/>
          </rPr>
          <t xml:space="preserve">
8-9/13,25/12,6/5/13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Eileen Ripp</author>
  </authors>
  <commentList>
    <comment ref="G36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Eileen Ripp:</t>
        </r>
        <r>
          <rPr>
            <sz val="9"/>
            <color indexed="81"/>
            <rFont val="Tahoma"/>
            <family val="2"/>
          </rPr>
          <t xml:space="preserve">
cks: 986/53.95
988/7.30
994/7.30</t>
        </r>
      </text>
    </comment>
    <comment ref="G313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Eileen Ripp:</t>
        </r>
        <r>
          <rPr>
            <sz val="8"/>
            <color indexed="81"/>
            <rFont val="Tahoma"/>
            <family val="2"/>
          </rPr>
          <t xml:space="preserve">
cks:2607, 2638,2673
</t>
        </r>
      </text>
    </comment>
    <comment ref="H313" authorId="0" shapeId="0" xr:uid="{00000000-0006-0000-0900-000003000000}">
      <text>
        <r>
          <rPr>
            <b/>
            <sz val="8"/>
            <color indexed="81"/>
            <rFont val="Tahoma"/>
            <family val="2"/>
          </rPr>
          <t>Eileen Ripp:</t>
        </r>
        <r>
          <rPr>
            <sz val="8"/>
            <color indexed="81"/>
            <rFont val="Tahoma"/>
            <family val="2"/>
          </rPr>
          <t xml:space="preserve">
8-9/13,25/12,6/5/13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Eileen Ripp</author>
  </authors>
  <commentList>
    <comment ref="G35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Eileen Ripp:</t>
        </r>
        <r>
          <rPr>
            <sz val="8"/>
            <color indexed="81"/>
            <rFont val="Tahoma"/>
            <family val="2"/>
          </rPr>
          <t xml:space="preserve">
cks: 2653,2697,2723
</t>
        </r>
      </text>
    </comment>
    <comment ref="H35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>Eileen Ripp:</t>
        </r>
        <r>
          <rPr>
            <sz val="8"/>
            <color indexed="81"/>
            <rFont val="Tahoma"/>
            <family val="2"/>
          </rPr>
          <t xml:space="preserve">
1/25,4/19,6/24/13
</t>
        </r>
      </text>
    </comment>
    <comment ref="G308" authorId="0" shapeId="0" xr:uid="{00000000-0006-0000-0A00-000003000000}">
      <text>
        <r>
          <rPr>
            <b/>
            <sz val="8"/>
            <color indexed="81"/>
            <rFont val="Tahoma"/>
            <family val="2"/>
          </rPr>
          <t>Eileen Ripp:</t>
        </r>
        <r>
          <rPr>
            <sz val="8"/>
            <color indexed="81"/>
            <rFont val="Tahoma"/>
            <family val="2"/>
          </rPr>
          <t xml:space="preserve">
cks:2607, 2638,2673
</t>
        </r>
      </text>
    </comment>
    <comment ref="H308" authorId="0" shapeId="0" xr:uid="{00000000-0006-0000-0A00-000004000000}">
      <text>
        <r>
          <rPr>
            <b/>
            <sz val="8"/>
            <color indexed="81"/>
            <rFont val="Tahoma"/>
            <family val="2"/>
          </rPr>
          <t>Eileen Ripp:</t>
        </r>
        <r>
          <rPr>
            <sz val="8"/>
            <color indexed="81"/>
            <rFont val="Tahoma"/>
            <family val="2"/>
          </rPr>
          <t xml:space="preserve">
8-9/13,25/12,6/5/13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Eileen Ripp</author>
  </authors>
  <commentList>
    <comment ref="H277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Eileen Ripp:</t>
        </r>
        <r>
          <rPr>
            <sz val="8"/>
            <color indexed="81"/>
            <rFont val="Tahoma"/>
            <family val="2"/>
          </rPr>
          <t xml:space="preserve">
2 cks same date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Eileen Ripp</author>
  </authors>
  <commentList>
    <comment ref="G62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Eileen Ripp:</t>
        </r>
        <r>
          <rPr>
            <sz val="8"/>
            <color indexed="81"/>
            <rFont val="Tahoma"/>
            <family val="2"/>
          </rPr>
          <t xml:space="preserve">
rec'd bal from Bob Yost 7/1/11
</t>
        </r>
      </text>
    </comment>
    <comment ref="H276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>Eileen Ripp:</t>
        </r>
        <r>
          <rPr>
            <sz val="8"/>
            <color indexed="81"/>
            <rFont val="Tahoma"/>
            <family val="2"/>
          </rPr>
          <t xml:space="preserve">
2 cks same date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sveit</author>
  </authors>
  <commentList>
    <comment ref="B330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sveit:</t>
        </r>
        <r>
          <rPr>
            <sz val="8"/>
            <color indexed="81"/>
            <rFont val="Tahoma"/>
            <family val="2"/>
          </rPr>
          <t xml:space="preserve">
Merged with 12609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9" authorId="0" shapeId="0" xr:uid="{00000000-0006-0000-0E00-000001000000}">
      <text>
        <r>
          <rPr>
            <b/>
            <sz val="8"/>
            <color indexed="8"/>
            <rFont val="Times New Roman"/>
            <family val="1"/>
          </rPr>
          <t xml:space="preserve">eripp:
</t>
        </r>
        <r>
          <rPr>
            <sz val="8"/>
            <color indexed="8"/>
            <rFont val="Times New Roman"/>
            <family val="1"/>
          </rPr>
          <t>06.09.09 
FS says they've collected over the yrs &amp; know Bishop can use-they are aware of overpayment</t>
        </r>
      </text>
    </comment>
    <comment ref="F36" authorId="0" shapeId="0" xr:uid="{00000000-0006-0000-0E00-000002000000}">
      <text>
        <r>
          <rPr>
            <b/>
            <sz val="8"/>
            <color indexed="8"/>
            <rFont val="Times New Roman"/>
            <family val="1"/>
          </rPr>
          <t xml:space="preserve">eripp:
</t>
        </r>
        <r>
          <rPr>
            <sz val="8"/>
            <color indexed="8"/>
            <rFont val="Times New Roman"/>
            <family val="1"/>
          </rPr>
          <t xml:space="preserve">2 cks 479.60 &amp; 44.25
</t>
        </r>
      </text>
    </comment>
    <comment ref="G64" authorId="0" shapeId="0" xr:uid="{00000000-0006-0000-0E00-000003000000}">
      <text>
        <r>
          <rPr>
            <b/>
            <sz val="8"/>
            <color indexed="8"/>
            <rFont val="Times New Roman"/>
            <family val="1"/>
          </rPr>
          <t xml:space="preserve">eripp:
</t>
        </r>
        <r>
          <rPr>
            <sz val="8"/>
            <color indexed="8"/>
            <rFont val="Times New Roman"/>
            <family val="1"/>
          </rPr>
          <t xml:space="preserve">2 cks
</t>
        </r>
      </text>
    </comment>
    <comment ref="F201" authorId="0" shapeId="0" xr:uid="{00000000-0006-0000-0E00-000004000000}">
      <text>
        <r>
          <rPr>
            <b/>
            <sz val="8"/>
            <color indexed="8"/>
            <rFont val="Times New Roman"/>
            <family val="1"/>
          </rPr>
          <t xml:space="preserve">eripp:
</t>
        </r>
        <r>
          <rPr>
            <sz val="8"/>
            <color indexed="8"/>
            <rFont val="Times New Roman"/>
            <family val="1"/>
          </rPr>
          <t xml:space="preserve">2 cks 205.15+225.26
</t>
        </r>
      </text>
    </comment>
    <comment ref="F216" authorId="0" shapeId="0" xr:uid="{00000000-0006-0000-0E00-000005000000}">
      <text>
        <r>
          <rPr>
            <b/>
            <sz val="8"/>
            <color indexed="8"/>
            <rFont val="Times New Roman"/>
            <family val="1"/>
          </rPr>
          <t xml:space="preserve">sveit:
</t>
        </r>
        <r>
          <rPr>
            <sz val="8"/>
            <color indexed="8"/>
            <rFont val="Times New Roman"/>
            <family val="1"/>
          </rPr>
          <t>2nd check in the amount $135.04 sent because 1st ck didn't have 2 signatures.</t>
        </r>
      </text>
    </comment>
    <comment ref="G216" authorId="0" shapeId="0" xr:uid="{00000000-0006-0000-0E00-000006000000}">
      <text>
        <r>
          <rPr>
            <b/>
            <sz val="8"/>
            <color indexed="8"/>
            <rFont val="Times New Roman"/>
            <family val="1"/>
          </rPr>
          <t xml:space="preserve">sveit:
</t>
        </r>
        <r>
          <rPr>
            <sz val="8"/>
            <color indexed="8"/>
            <rFont val="Times New Roman"/>
            <family val="1"/>
          </rPr>
          <t>1400 2nd check</t>
        </r>
      </text>
    </comment>
    <comment ref="H216" authorId="0" shapeId="0" xr:uid="{00000000-0006-0000-0E00-000007000000}">
      <text>
        <r>
          <rPr>
            <b/>
            <sz val="8"/>
            <color indexed="8"/>
            <rFont val="Times New Roman"/>
            <family val="1"/>
          </rPr>
          <t xml:space="preserve">sveit:
</t>
        </r>
        <r>
          <rPr>
            <sz val="8"/>
            <color indexed="8"/>
            <rFont val="Times New Roman"/>
            <family val="1"/>
          </rPr>
          <t>2nd ck dtd 9-25-08</t>
        </r>
      </text>
    </comment>
    <comment ref="F262" authorId="0" shapeId="0" xr:uid="{00000000-0006-0000-0E00-000008000000}">
      <text>
        <r>
          <rPr>
            <b/>
            <sz val="8"/>
            <color indexed="8"/>
            <rFont val="Times New Roman"/>
            <family val="1"/>
          </rPr>
          <t xml:space="preserve">aabel:
</t>
        </r>
        <r>
          <rPr>
            <sz val="8"/>
            <color indexed="8"/>
            <rFont val="Times New Roman"/>
            <family val="1"/>
          </rPr>
          <t xml:space="preserve">Check 5099 $29.20 from Council 4700/65. Balance of check book as of 12/31/07 Council merged with 1709/65. 
</t>
        </r>
      </text>
    </comment>
    <comment ref="F264" authorId="0" shapeId="0" xr:uid="{00000000-0006-0000-0E00-000009000000}">
      <text>
        <r>
          <rPr>
            <b/>
            <sz val="8"/>
            <color indexed="8"/>
            <rFont val="Times New Roman"/>
            <family val="1"/>
          </rPr>
          <t xml:space="preserve">aabel:
</t>
        </r>
        <r>
          <rPr>
            <sz val="8"/>
            <color indexed="8"/>
            <rFont val="Times New Roman"/>
            <family val="1"/>
          </rPr>
          <t>See 1709/65</t>
        </r>
      </text>
    </comment>
    <comment ref="F266" authorId="0" shapeId="0" xr:uid="{00000000-0006-0000-0E00-00000A000000}">
      <text>
        <r>
          <rPr>
            <b/>
            <sz val="8"/>
            <color indexed="8"/>
            <rFont val="Times New Roman"/>
            <family val="1"/>
          </rPr>
          <t xml:space="preserve">eripp:
</t>
        </r>
        <r>
          <rPr>
            <sz val="8"/>
            <color indexed="8"/>
            <rFont val="Times New Roman"/>
            <family val="1"/>
          </rPr>
          <t xml:space="preserve">56.10/8/15/08
131.40/5/28/09
</t>
        </r>
      </text>
    </comment>
    <comment ref="G283" authorId="0" shapeId="0" xr:uid="{00000000-0006-0000-0E00-00000B000000}">
      <text>
        <r>
          <rPr>
            <b/>
            <sz val="8"/>
            <color indexed="8"/>
            <rFont val="Times New Roman"/>
            <family val="1"/>
          </rPr>
          <t xml:space="preserve">eripp:
</t>
        </r>
        <r>
          <rPr>
            <sz val="8"/>
            <color indexed="8"/>
            <rFont val="Times New Roman"/>
            <family val="1"/>
          </rPr>
          <t>2 cks rec'd 4910(653.35) &amp; 4911 (682.55)</t>
        </r>
      </text>
    </comment>
    <comment ref="G314" authorId="0" shapeId="0" xr:uid="{00000000-0006-0000-0E00-00000C000000}">
      <text>
        <r>
          <rPr>
            <b/>
            <sz val="8"/>
            <color indexed="8"/>
            <rFont val="Times New Roman"/>
            <family val="1"/>
          </rPr>
          <t xml:space="preserve">eripp:
</t>
        </r>
      </text>
    </comment>
    <comment ref="B341" authorId="0" shapeId="0" xr:uid="{00000000-0006-0000-0E00-00000D000000}">
      <text>
        <r>
          <rPr>
            <b/>
            <sz val="8"/>
            <color indexed="8"/>
            <rFont val="Times New Roman"/>
            <family val="1"/>
          </rPr>
          <t xml:space="preserve">sveit:
</t>
        </r>
        <r>
          <rPr>
            <sz val="8"/>
            <color indexed="8"/>
            <rFont val="Times New Roman"/>
            <family val="1"/>
          </rPr>
          <t>Merged with 12609</t>
        </r>
      </text>
    </comment>
  </commentList>
</comments>
</file>

<file path=xl/sharedStrings.xml><?xml version="1.0" encoding="utf-8"?>
<sst xmlns="http://schemas.openxmlformats.org/spreadsheetml/2006/main" count="2262" uniqueCount="711">
  <si>
    <t>City</t>
  </si>
  <si>
    <t>Diocese</t>
  </si>
  <si>
    <t>Distirct</t>
  </si>
  <si>
    <t>Council</t>
  </si>
  <si>
    <t>TOTAL MEMBERSHIP AT 7/1/19</t>
  </si>
  <si>
    <t>INACT. MBR.</t>
  </si>
  <si>
    <t>HON . MBR.</t>
  </si>
  <si>
    <t>H.L. MBR</t>
  </si>
  <si>
    <t>DIS</t>
  </si>
  <si>
    <t>Awards Net Membership</t>
  </si>
  <si>
    <t>Superior</t>
  </si>
  <si>
    <t>Milwaukee</t>
  </si>
  <si>
    <t>Madison</t>
  </si>
  <si>
    <t>Janesville Carroll</t>
  </si>
  <si>
    <t>Beloit</t>
  </si>
  <si>
    <t>Appleton Fr Fitzmaurice</t>
  </si>
  <si>
    <t>Green Bay</t>
  </si>
  <si>
    <t>Oshkosh</t>
  </si>
  <si>
    <t>Fond du Lac Fr Zerfas</t>
  </si>
  <si>
    <t>Hurley</t>
  </si>
  <si>
    <t>Racine</t>
  </si>
  <si>
    <t>Manitowoc</t>
  </si>
  <si>
    <t>Marinette</t>
  </si>
  <si>
    <t>Sheboygan</t>
  </si>
  <si>
    <t>Baraboo</t>
  </si>
  <si>
    <t>Cuba City</t>
  </si>
  <si>
    <t>Ashland</t>
  </si>
  <si>
    <t>La Crosse</t>
  </si>
  <si>
    <t>Kenosha</t>
  </si>
  <si>
    <t>Chippewa Falls</t>
  </si>
  <si>
    <t>Antigo</t>
  </si>
  <si>
    <t>Kaukauna</t>
  </si>
  <si>
    <t>Wausau</t>
  </si>
  <si>
    <t>Darlington</t>
  </si>
  <si>
    <t>Merrill</t>
  </si>
  <si>
    <t>Stevens Point</t>
  </si>
  <si>
    <t>Eau Claire</t>
  </si>
  <si>
    <t>Platteville</t>
  </si>
  <si>
    <t>Monroe</t>
  </si>
  <si>
    <t>Oconto</t>
  </si>
  <si>
    <t>Watertown</t>
  </si>
  <si>
    <t>Shullsburg</t>
  </si>
  <si>
    <t>Berlin</t>
  </si>
  <si>
    <t>Wisconsin Rapids</t>
  </si>
  <si>
    <t>Burlington</t>
  </si>
  <si>
    <t>Columbus</t>
  </si>
  <si>
    <t>Delavan</t>
  </si>
  <si>
    <t>Portage</t>
  </si>
  <si>
    <t>Lake Geneva</t>
  </si>
  <si>
    <t>Arcadia</t>
  </si>
  <si>
    <t>Waterloo</t>
  </si>
  <si>
    <t>Whitewater</t>
  </si>
  <si>
    <t>South Milwaukee</t>
  </si>
  <si>
    <t>Medford</t>
  </si>
  <si>
    <t>Hudson</t>
  </si>
  <si>
    <t>Plymouth</t>
  </si>
  <si>
    <t>New London</t>
  </si>
  <si>
    <t>Marshfield</t>
  </si>
  <si>
    <t>Waukesha</t>
  </si>
  <si>
    <t>Beaver Dam</t>
  </si>
  <si>
    <t>Menasha</t>
  </si>
  <si>
    <t>Prairie du Chien</t>
  </si>
  <si>
    <t>Jefferson</t>
  </si>
  <si>
    <t>Highland</t>
  </si>
  <si>
    <t>Clintonville</t>
  </si>
  <si>
    <t>Two Rivers</t>
  </si>
  <si>
    <t>West Bend</t>
  </si>
  <si>
    <t>Rhinelander</t>
  </si>
  <si>
    <t>Port Washington</t>
  </si>
  <si>
    <t>Menomonie</t>
  </si>
  <si>
    <t>Tomahawk</t>
  </si>
  <si>
    <t>Rice Lake</t>
  </si>
  <si>
    <t>Algoma</t>
  </si>
  <si>
    <t>Durand</t>
  </si>
  <si>
    <t>Sturgeon Bay</t>
  </si>
  <si>
    <t>Ladysmith</t>
  </si>
  <si>
    <t>Oconomowoc</t>
  </si>
  <si>
    <t>Chilton</t>
  </si>
  <si>
    <t>Park Falls</t>
  </si>
  <si>
    <t>Hartford</t>
  </si>
  <si>
    <t>Mauston</t>
  </si>
  <si>
    <t>Independence</t>
  </si>
  <si>
    <t>Lacaster</t>
  </si>
  <si>
    <t>Shawano</t>
  </si>
  <si>
    <t>New Richmond</t>
  </si>
  <si>
    <t>Niagara</t>
  </si>
  <si>
    <t>Mineral Point</t>
  </si>
  <si>
    <t>Phillips</t>
  </si>
  <si>
    <t>Kewaunee</t>
  </si>
  <si>
    <t>Seymour</t>
  </si>
  <si>
    <t>West Allis</t>
  </si>
  <si>
    <t>Sauk City</t>
  </si>
  <si>
    <t>Stanley</t>
  </si>
  <si>
    <t>Fort Atkinson</t>
  </si>
  <si>
    <t>Waupaca</t>
  </si>
  <si>
    <t>Spring Green</t>
  </si>
  <si>
    <t>Elkhorn</t>
  </si>
  <si>
    <t>Richland Center</t>
  </si>
  <si>
    <t>Minocqua</t>
  </si>
  <si>
    <t>Pewaukee</t>
  </si>
  <si>
    <t>Wauwatosa</t>
  </si>
  <si>
    <t>Reedsburg</t>
  </si>
  <si>
    <t>Whitehall</t>
  </si>
  <si>
    <t>Cross Plains</t>
  </si>
  <si>
    <t>De Pere</t>
  </si>
  <si>
    <t>Union Grove</t>
  </si>
  <si>
    <t>Tomah</t>
  </si>
  <si>
    <t>Menomonee Falls</t>
  </si>
  <si>
    <t>Wonewoc</t>
  </si>
  <si>
    <t>Wisconsin Dells</t>
  </si>
  <si>
    <t>Bloomington</t>
  </si>
  <si>
    <t>Plain</t>
  </si>
  <si>
    <t>Pulaski</t>
  </si>
  <si>
    <t>Kimberly</t>
  </si>
  <si>
    <t>Green Bay Msgr Basche</t>
  </si>
  <si>
    <t>Cedarburg</t>
  </si>
  <si>
    <t>Madison Our Lady of Lakes</t>
  </si>
  <si>
    <t>Middleton</t>
  </si>
  <si>
    <t>East Troy</t>
  </si>
  <si>
    <t>Hales Corners</t>
  </si>
  <si>
    <t>Madison St Joseph</t>
  </si>
  <si>
    <t>Sparta</t>
  </si>
  <si>
    <t>Schofield</t>
  </si>
  <si>
    <t>Thorp</t>
  </si>
  <si>
    <t>Junction City</t>
  </si>
  <si>
    <t>Brookfield</t>
  </si>
  <si>
    <t>Crivitz</t>
  </si>
  <si>
    <t>St Norbert College</t>
  </si>
  <si>
    <t>Black River Falls</t>
  </si>
  <si>
    <t>Whitefish Bay</t>
  </si>
  <si>
    <t>Denmark</t>
  </si>
  <si>
    <t>Princeton</t>
  </si>
  <si>
    <t>Mishicot</t>
  </si>
  <si>
    <t>Sturevant</t>
  </si>
  <si>
    <t>Oconto Falls</t>
  </si>
  <si>
    <t>Dodgeville</t>
  </si>
  <si>
    <t>Ripon</t>
  </si>
  <si>
    <t>Sun Prairie</t>
  </si>
  <si>
    <t>Sister Bay</t>
  </si>
  <si>
    <t>Waupun</t>
  </si>
  <si>
    <t>River Falls</t>
  </si>
  <si>
    <t>Wabeno</t>
  </si>
  <si>
    <t>Cornell</t>
  </si>
  <si>
    <t>Glenwood City</t>
  </si>
  <si>
    <t>Loyal</t>
  </si>
  <si>
    <t>Tigerton</t>
  </si>
  <si>
    <t>Colby</t>
  </si>
  <si>
    <t>Mondovi</t>
  </si>
  <si>
    <t>Green Bay Ft Howard</t>
  </si>
  <si>
    <t>Sponner</t>
  </si>
  <si>
    <t>Eagle River</t>
  </si>
  <si>
    <t>Mequon</t>
  </si>
  <si>
    <t>Ellsworth</t>
  </si>
  <si>
    <t>Mosinee</t>
  </si>
  <si>
    <t>Neenah</t>
  </si>
  <si>
    <t>Kiel</t>
  </si>
  <si>
    <t>Reedsville</t>
  </si>
  <si>
    <t>Luxemburg</t>
  </si>
  <si>
    <t>Cumberland</t>
  </si>
  <si>
    <t>Boscobel</t>
  </si>
  <si>
    <t>Wautoma</t>
  </si>
  <si>
    <t>Duck Creek</t>
  </si>
  <si>
    <t>Frederic</t>
  </si>
  <si>
    <t>Wanakee</t>
  </si>
  <si>
    <t>Dousman</t>
  </si>
  <si>
    <t>Brussels</t>
  </si>
  <si>
    <t>Muskego</t>
  </si>
  <si>
    <t>DeForest</t>
  </si>
  <si>
    <t>Lodi</t>
  </si>
  <si>
    <t>Oneida</t>
  </si>
  <si>
    <t>Potosi</t>
  </si>
  <si>
    <t>Galesville</t>
  </si>
  <si>
    <t>Edgerton</t>
  </si>
  <si>
    <t>Milton</t>
  </si>
  <si>
    <t>Twin Lakes</t>
  </si>
  <si>
    <t>Gilman</t>
  </si>
  <si>
    <t>Osceola</t>
  </si>
  <si>
    <t>Madison UW</t>
  </si>
  <si>
    <t>Bloomer</t>
  </si>
  <si>
    <t>Solon Springs</t>
  </si>
  <si>
    <t>Hayward</t>
  </si>
  <si>
    <t>Elmwood</t>
  </si>
  <si>
    <t>Belleville</t>
  </si>
  <si>
    <t>Brown Deer</t>
  </si>
  <si>
    <t>Coleman</t>
  </si>
  <si>
    <t>Lake Mills</t>
  </si>
  <si>
    <t>Washburn</t>
  </si>
  <si>
    <t>Adams</t>
  </si>
  <si>
    <t xml:space="preserve">Milwaukee </t>
  </si>
  <si>
    <t>Chetek</t>
  </si>
  <si>
    <t>Somerset</t>
  </si>
  <si>
    <t>Sumac</t>
  </si>
  <si>
    <t>Eagle</t>
  </si>
  <si>
    <t>Mellen</t>
  </si>
  <si>
    <t>Alma</t>
  </si>
  <si>
    <t>Marquette U</t>
  </si>
  <si>
    <t>Lena</t>
  </si>
  <si>
    <t>Poynette</t>
  </si>
  <si>
    <t>Hammond</t>
  </si>
  <si>
    <t>Mukwonago</t>
  </si>
  <si>
    <t>Cashton</t>
  </si>
  <si>
    <t>Butternut</t>
  </si>
  <si>
    <t>Catawba</t>
  </si>
  <si>
    <t>Bruce</t>
  </si>
  <si>
    <t>Prescott</t>
  </si>
  <si>
    <t>Hazel Green</t>
  </si>
  <si>
    <t>Hallandale</t>
  </si>
  <si>
    <t>Ashwaubenon</t>
  </si>
  <si>
    <t>Hilbert</t>
  </si>
  <si>
    <t>Cottage Grove</t>
  </si>
  <si>
    <t>Holy Hill</t>
  </si>
  <si>
    <t>Mazomanie</t>
  </si>
  <si>
    <t>Woodruff</t>
  </si>
  <si>
    <t>Turtle Lake</t>
  </si>
  <si>
    <t>Owen-Withee</t>
  </si>
  <si>
    <t>Hortonville</t>
  </si>
  <si>
    <t>Freedom</t>
  </si>
  <si>
    <t>Wilmont</t>
  </si>
  <si>
    <t>Waterford</t>
  </si>
  <si>
    <t>Fontana</t>
  </si>
  <si>
    <t>Winneconne</t>
  </si>
  <si>
    <t>Mayville</t>
  </si>
  <si>
    <t>Cazenovia</t>
  </si>
  <si>
    <t>Webster</t>
  </si>
  <si>
    <t>Hillsboro</t>
  </si>
  <si>
    <t>Doylestown-Rio</t>
  </si>
  <si>
    <t>Madison St Bernard</t>
  </si>
  <si>
    <t>Janesville Fr Mueller</t>
  </si>
  <si>
    <t>Janesville Fr Carlton</t>
  </si>
  <si>
    <t>Almena</t>
  </si>
  <si>
    <t>Holmen</t>
  </si>
  <si>
    <t>Middle Ridge-Bangor</t>
  </si>
  <si>
    <t>Birchwood</t>
  </si>
  <si>
    <t>Rib Lake</t>
  </si>
  <si>
    <t>Fond du Lac Fr Morissette</t>
  </si>
  <si>
    <t>Wilton/Kendall</t>
  </si>
  <si>
    <t>Green Bay Msgr Borusky</t>
  </si>
  <si>
    <t>Flintville</t>
  </si>
  <si>
    <t>Janesville Msgr Beck</t>
  </si>
  <si>
    <t>Pittsville</t>
  </si>
  <si>
    <t>Green Bay SS Peter &amp; Paul</t>
  </si>
  <si>
    <t>Mt Horeb</t>
  </si>
  <si>
    <t>Stetsonville</t>
  </si>
  <si>
    <t>Claude Allouez</t>
  </si>
  <si>
    <t>Germantown</t>
  </si>
  <si>
    <t>Augasta</t>
  </si>
  <si>
    <t>Ridgeway/Barnevld</t>
  </si>
  <si>
    <t>Onalaska</t>
  </si>
  <si>
    <t>Littel Chute</t>
  </si>
  <si>
    <t>Evansville</t>
  </si>
  <si>
    <t>Sussex</t>
  </si>
  <si>
    <t>Sheboygan Falls</t>
  </si>
  <si>
    <t>Verona</t>
  </si>
  <si>
    <t>Campbellsport</t>
  </si>
  <si>
    <t>Oshkosh St Raphael's</t>
  </si>
  <si>
    <t>Fredonia</t>
  </si>
  <si>
    <t>Fountain City</t>
  </si>
  <si>
    <t>Green Bay V Lombardi</t>
  </si>
  <si>
    <t>Belmont</t>
  </si>
  <si>
    <t>Seneca</t>
  </si>
  <si>
    <t>Keshena</t>
  </si>
  <si>
    <t>Appleton St Bernadette</t>
  </si>
  <si>
    <t>New Holstein</t>
  </si>
  <si>
    <t>Polonia-Rosholt</t>
  </si>
  <si>
    <t>Altoona</t>
  </si>
  <si>
    <t>Stoughton</t>
  </si>
  <si>
    <t>Slinger</t>
  </si>
  <si>
    <t>Mackville</t>
  </si>
  <si>
    <t>Gaysmills</t>
  </si>
  <si>
    <t>Balsam Lake</t>
  </si>
  <si>
    <t>Lomira</t>
  </si>
  <si>
    <t>Fennimore</t>
  </si>
  <si>
    <t>Nekoosa</t>
  </si>
  <si>
    <t>Necedah</t>
  </si>
  <si>
    <t>Reeseville</t>
  </si>
  <si>
    <t>Sullivan</t>
  </si>
  <si>
    <t>Iron River</t>
  </si>
  <si>
    <t>St Lawrence</t>
  </si>
  <si>
    <t>Plainfield</t>
  </si>
  <si>
    <t>Redgranite</t>
  </si>
  <si>
    <t>Oregon</t>
  </si>
  <si>
    <t>Weyauwega</t>
  </si>
  <si>
    <t>Big Bend</t>
  </si>
  <si>
    <t>Plover</t>
  </si>
  <si>
    <t>Horicon</t>
  </si>
  <si>
    <t>Cambridge</t>
  </si>
  <si>
    <t>Genesee Depot</t>
  </si>
  <si>
    <t>Plum City</t>
  </si>
  <si>
    <t>Pleasant Prairie</t>
  </si>
  <si>
    <t>Pine Bluff</t>
  </si>
  <si>
    <t>Combined Locks</t>
  </si>
  <si>
    <t>Greenville</t>
  </si>
  <si>
    <t>Marathon</t>
  </si>
  <si>
    <t>Amery</t>
  </si>
  <si>
    <t>Appleton</t>
  </si>
  <si>
    <t>St. Nazianz</t>
  </si>
  <si>
    <t>Oak Creek</t>
  </si>
  <si>
    <t>Monona</t>
  </si>
  <si>
    <t>Wrightstown</t>
  </si>
  <si>
    <t>Athens</t>
  </si>
  <si>
    <t>Boyceville</t>
  </si>
  <si>
    <t>Abbotsford</t>
  </si>
  <si>
    <t>Dyckesville</t>
  </si>
  <si>
    <t>Spring Valley</t>
  </si>
  <si>
    <t>Total</t>
  </si>
  <si>
    <t>Membs on</t>
  </si>
  <si>
    <t>Per Member</t>
  </si>
  <si>
    <t>Dist #</t>
  </si>
  <si>
    <t>Donated to Date</t>
  </si>
  <si>
    <t xml:space="preserve">Ck # </t>
  </si>
  <si>
    <t>Date</t>
  </si>
  <si>
    <t>Balance</t>
  </si>
  <si>
    <t>Percent</t>
  </si>
  <si>
    <t>Green Bay Diocese</t>
  </si>
  <si>
    <t>LaCrosse Diocese</t>
  </si>
  <si>
    <t>Madison Diocese</t>
  </si>
  <si>
    <t>Milwaukee Archdiocese</t>
  </si>
  <si>
    <t>Superior Diocese</t>
  </si>
  <si>
    <t>Total All</t>
  </si>
  <si>
    <t>GB</t>
  </si>
  <si>
    <t>LX</t>
  </si>
  <si>
    <t>Mdsn</t>
  </si>
  <si>
    <t>Milw</t>
  </si>
  <si>
    <t>Sup</t>
  </si>
  <si>
    <t>%</t>
  </si>
  <si>
    <t xml:space="preserve"> </t>
  </si>
  <si>
    <t>Interest</t>
  </si>
  <si>
    <t>fees</t>
  </si>
  <si>
    <t>awards</t>
  </si>
  <si>
    <t>Bishop Allocation</t>
  </si>
  <si>
    <t>PKD Collected 2023-2024</t>
  </si>
  <si>
    <t>8/8/2023 &amp; 7/25/24</t>
  </si>
  <si>
    <t>1217&amp;1235</t>
  </si>
  <si>
    <t>7/10/2023 &amp; 4/1/24</t>
  </si>
  <si>
    <t>4871 &amp; 4914</t>
  </si>
  <si>
    <t>8/1/2023 &amp; 5/7/24</t>
  </si>
  <si>
    <t>none</t>
  </si>
  <si>
    <t>1539 + 1543</t>
  </si>
  <si>
    <t>2/17 &amp;4/1/24</t>
  </si>
  <si>
    <t>7742 &amp;1639</t>
  </si>
  <si>
    <t>4/1 &amp; 4/1/24</t>
  </si>
  <si>
    <t>Steve Start Here</t>
  </si>
  <si>
    <t>PKD Collected 2021-2022</t>
  </si>
  <si>
    <t>4683;4696</t>
  </si>
  <si>
    <t>5/3/2022;6/11/22</t>
  </si>
  <si>
    <t>3559 3579</t>
  </si>
  <si>
    <t>2/1 &amp; 5/3/22</t>
  </si>
  <si>
    <t>3/8/22,7/12/22</t>
  </si>
  <si>
    <t>4/18/22</t>
  </si>
  <si>
    <t>2036;2044</t>
  </si>
  <si>
    <t>7/19/2021;5/19/22</t>
  </si>
  <si>
    <t>9890;9925</t>
  </si>
  <si>
    <t>7/28/2021;6/10/22</t>
  </si>
  <si>
    <t>1090;1104</t>
  </si>
  <si>
    <t>6/15/2021;6/21/22</t>
  </si>
  <si>
    <t>8/23/21,7/11/22</t>
  </si>
  <si>
    <t>8/10/21,6/14/22</t>
  </si>
  <si>
    <t>1039+1068</t>
  </si>
  <si>
    <t>10/30/2021,5/14/22</t>
  </si>
  <si>
    <t>5076+5115</t>
  </si>
  <si>
    <t>11/27/21,6/27/22</t>
  </si>
  <si>
    <t>3174+3175</t>
  </si>
  <si>
    <t>5/3/2022,5/3/22</t>
  </si>
  <si>
    <t>1603+7674</t>
  </si>
  <si>
    <t>5/2/2022,5/2/22</t>
  </si>
  <si>
    <t>PKD Collected 2020-2021</t>
  </si>
  <si>
    <t>5/25/21</t>
  </si>
  <si>
    <t>2132&amp;2193</t>
  </si>
  <si>
    <t>9/14/2020 &amp; 6/15/21</t>
  </si>
  <si>
    <t>4386&amp;4443</t>
  </si>
  <si>
    <t>7/8/2020 &amp; 6/9/21</t>
  </si>
  <si>
    <t>1467</t>
  </si>
  <si>
    <t>5045&amp;5063</t>
  </si>
  <si>
    <t>2/3/21&amp;6/10/21</t>
  </si>
  <si>
    <t>7639 &amp; 1590</t>
  </si>
  <si>
    <t>5/3, 5/3/21</t>
  </si>
  <si>
    <t>6/15/2020,5/9/21</t>
  </si>
  <si>
    <t>PKD Collected 2019-2020</t>
  </si>
  <si>
    <t>3538&amp;3553</t>
  </si>
  <si>
    <t>3/18/2020&amp;6/17/20</t>
  </si>
  <si>
    <t>4644&amp;4689</t>
  </si>
  <si>
    <t>8/6/2019&amp;6/13/20</t>
  </si>
  <si>
    <t>3097 &amp; 3117</t>
  </si>
  <si>
    <t>12/4/2019 &amp; 7/1/2020</t>
  </si>
  <si>
    <t>3117 &amp; 3141</t>
  </si>
  <si>
    <t>7/1/2020 &amp; 6/6/21</t>
  </si>
  <si>
    <t>2550 &amp; 2557</t>
  </si>
  <si>
    <t>7/8/2019 &amp; 06/19/2020</t>
  </si>
  <si>
    <t>3349&amp;3459</t>
  </si>
  <si>
    <t>7/19/2019&amp;5/26/2020</t>
  </si>
  <si>
    <t>5328&amp;5350</t>
  </si>
  <si>
    <t>12/10/2019&amp;5/24/2020</t>
  </si>
  <si>
    <t>6164&amp;6237</t>
  </si>
  <si>
    <t>7/8/2019&amp;6/9/2020</t>
  </si>
  <si>
    <t>1615&amp;1619</t>
  </si>
  <si>
    <t>12/17/2019&amp;4/17/2020</t>
  </si>
  <si>
    <t>1426&amp;1443</t>
  </si>
  <si>
    <t>12/17/2019&amp;6/8/2020</t>
  </si>
  <si>
    <t>1576&amp;7623</t>
  </si>
  <si>
    <t>2026&amp;2053</t>
  </si>
  <si>
    <t>10/1/2019&amp;6/2/20</t>
  </si>
  <si>
    <t>PKD Collected 2018 -2019</t>
  </si>
  <si>
    <t>3443&amp;3001</t>
  </si>
  <si>
    <t>3/19/2019&amp;6/18/19</t>
  </si>
  <si>
    <t>1052&amp;1063</t>
  </si>
  <si>
    <t>7/15/2018&amp;6/17/19</t>
  </si>
  <si>
    <t>5212/5254</t>
  </si>
  <si>
    <t>7/24/2018&amp;6/4/2019</t>
  </si>
  <si>
    <t>7836&amp;7838</t>
  </si>
  <si>
    <t>4/14/2019&amp;5/5/19</t>
  </si>
  <si>
    <t>2510&amp;2540</t>
  </si>
  <si>
    <t>7/16/2018&amp;6/17/19</t>
  </si>
  <si>
    <t>7587&amp;1549</t>
  </si>
  <si>
    <t>PKD Collected 2017 -2018</t>
  </si>
  <si>
    <t>3337&amp;3356</t>
  </si>
  <si>
    <t>3/20/2018&amp;6/19/18</t>
  </si>
  <si>
    <t>9/14/2017&amp;6/7/2018</t>
  </si>
  <si>
    <t>2265&amp;198116</t>
  </si>
  <si>
    <t>10/20/2017&amp;6/29/18</t>
  </si>
  <si>
    <t>3442&amp;3482</t>
  </si>
  <si>
    <t>11/9/2017&amp;5/24/18</t>
  </si>
  <si>
    <t>2791&amp;2802</t>
  </si>
  <si>
    <t>4/20/2018&amp;5/22/18</t>
  </si>
  <si>
    <t>958&amp;1005</t>
  </si>
  <si>
    <t>8/27/2017&amp;5/8/18</t>
  </si>
  <si>
    <r>
      <rPr>
        <sz val="12"/>
        <color rgb="FFFF0000"/>
        <rFont val="Times New Roman"/>
        <family val="1"/>
      </rPr>
      <t>9/2/2017&amp;</t>
    </r>
    <r>
      <rPr>
        <sz val="12"/>
        <rFont val="Times New Roman"/>
        <family val="1"/>
      </rPr>
      <t>5/28/2018</t>
    </r>
  </si>
  <si>
    <t>1373&amp;1392</t>
  </si>
  <si>
    <t>1/18/2018&amp;6/18/18</t>
  </si>
  <si>
    <t>4884&amp;4907</t>
  </si>
  <si>
    <t>12/28/20176/21/18</t>
  </si>
  <si>
    <r>
      <rPr>
        <sz val="12"/>
        <color rgb="FFFF0000"/>
        <rFont val="Times New Roman"/>
        <family val="1"/>
      </rPr>
      <t>9/12/2017&amp;</t>
    </r>
    <r>
      <rPr>
        <sz val="12"/>
        <rFont val="Times New Roman"/>
        <family val="1"/>
      </rPr>
      <t>6/29/2018</t>
    </r>
  </si>
  <si>
    <t>1538&amp;7552</t>
  </si>
  <si>
    <t>PKD Collected 2016 -2017</t>
  </si>
  <si>
    <t>1841&amp;1902</t>
  </si>
  <si>
    <t>10/2/2016&amp;6/13/17</t>
  </si>
  <si>
    <t>3207&amp;3229</t>
  </si>
  <si>
    <t>3/21/2017&amp;6/20/17</t>
  </si>
  <si>
    <t>1861&amp;1908</t>
  </si>
  <si>
    <t>10/6/2016&amp;5/1/176</t>
  </si>
  <si>
    <t>3123&amp;3213</t>
  </si>
  <si>
    <t>7/14/2016&amp;7/18/17</t>
  </si>
  <si>
    <t>7915&amp;7920</t>
  </si>
  <si>
    <t>6/10/2017&amp;7/10/17</t>
  </si>
  <si>
    <t>5057&amp;5091</t>
  </si>
  <si>
    <t>8/9/2016&amp;6/14/17</t>
  </si>
  <si>
    <t>3496&amp;3537</t>
  </si>
  <si>
    <t>7/21/2016&amp;6/26/17</t>
  </si>
  <si>
    <t>1452&amp;1461</t>
  </si>
  <si>
    <t>5/27/2017&amp;6/27/17</t>
  </si>
  <si>
    <t>1529&amp;7514</t>
  </si>
  <si>
    <t>PKD Collected 2015 -2016</t>
  </si>
  <si>
    <t>3046&amp;3082&amp;3109</t>
  </si>
  <si>
    <t>12/15/2015&amp;3/15/16&amp;6/21/16</t>
  </si>
  <si>
    <t>7473&amp;1517</t>
  </si>
  <si>
    <t>PKD Collected 2014 -2015</t>
  </si>
  <si>
    <t>3147/3148</t>
  </si>
  <si>
    <t>1031/1035/1037</t>
  </si>
  <si>
    <t>3/28/2015&amp;6/8/2015</t>
  </si>
  <si>
    <t>2937/2972</t>
  </si>
  <si>
    <t>3/17/2015&amp;6/16/2015</t>
  </si>
  <si>
    <t>1546/1554</t>
  </si>
  <si>
    <t>unknown</t>
  </si>
  <si>
    <t>unknown 2 checks/2604</t>
  </si>
  <si>
    <t>500/5022</t>
  </si>
  <si>
    <t>11/5/2014&amp;6/17/2015</t>
  </si>
  <si>
    <t>4513/448</t>
  </si>
  <si>
    <t>1/21/2015&amp;6/19/15</t>
  </si>
  <si>
    <t>229&amp;1540</t>
  </si>
  <si>
    <t>3/4/2015&amp;7/2/2015</t>
  </si>
  <si>
    <t>1704&amp;1739</t>
  </si>
  <si>
    <t>1/7/2015&amp;6/16/2015</t>
  </si>
  <si>
    <t>PKD Collected 2013 -2014</t>
  </si>
  <si>
    <t>2718/2697</t>
  </si>
  <si>
    <t>11-9/9-14/2013</t>
  </si>
  <si>
    <t/>
  </si>
  <si>
    <t>2786/2816/2843</t>
  </si>
  <si>
    <t>1/2/&amp;4-6-6/18-23/2014</t>
  </si>
  <si>
    <t>897&amp;MO514832</t>
  </si>
  <si>
    <t>6/23-7/7/2014</t>
  </si>
  <si>
    <t>1075/1022</t>
  </si>
  <si>
    <t>9/9-6/2/2014</t>
  </si>
  <si>
    <t>1517/1518</t>
  </si>
  <si>
    <t>0/14/14</t>
  </si>
  <si>
    <t>6807/6834/6836</t>
  </si>
  <si>
    <t>3/19&amp;6/6-27/2014</t>
  </si>
  <si>
    <t>1808/1843</t>
  </si>
  <si>
    <t>9/14/2013-7/7/14</t>
  </si>
  <si>
    <t>2452/183774</t>
  </si>
  <si>
    <t>2-7/2-7/2014</t>
  </si>
  <si>
    <t>1422/1455</t>
  </si>
  <si>
    <t>9/20/2013-6/23/14</t>
  </si>
  <si>
    <t>3424/3443</t>
  </si>
  <si>
    <t>9/9-5/14/2014</t>
  </si>
  <si>
    <t>7/7/</t>
  </si>
  <si>
    <t>PKD Collected 2012 -2013</t>
  </si>
  <si>
    <t>3812/3892</t>
  </si>
  <si>
    <t>8/1/2012-6/17/13</t>
  </si>
  <si>
    <t>1464/1545</t>
  </si>
  <si>
    <t>7/10/2012-01/12/13</t>
  </si>
  <si>
    <t>2653/2697</t>
  </si>
  <si>
    <t>1/25/13-4/19/13</t>
  </si>
  <si>
    <t>8541/8574</t>
  </si>
  <si>
    <t>10/25/2012-4/18/13</t>
  </si>
  <si>
    <t>2395/2473</t>
  </si>
  <si>
    <t>10/11/2012-6/17/13</t>
  </si>
  <si>
    <t>1665/1746</t>
  </si>
  <si>
    <t>7/26/2012-5/28/13</t>
  </si>
  <si>
    <t>1634/1682</t>
  </si>
  <si>
    <t>7/20/2012-6/24/13</t>
  </si>
  <si>
    <t>4879/3842</t>
  </si>
  <si>
    <t>7/14/2012 +6/27/13</t>
  </si>
  <si>
    <t>715/740</t>
  </si>
  <si>
    <t>3/8/-6/28/2013</t>
  </si>
  <si>
    <t>3314/3356</t>
  </si>
  <si>
    <t>2607/2638</t>
  </si>
  <si>
    <t>8-9/3-25/2012</t>
  </si>
  <si>
    <t>2363/2371</t>
  </si>
  <si>
    <t>7/16/2012-5/23/13</t>
  </si>
  <si>
    <t>PKD Collected 2011 -2012</t>
  </si>
  <si>
    <t>2518/2577/2592</t>
  </si>
  <si>
    <t>1/3/-4-6/20/2012</t>
  </si>
  <si>
    <t>10822/1466</t>
  </si>
  <si>
    <t>11/21/11-5/12</t>
  </si>
  <si>
    <t>9444/3189</t>
  </si>
  <si>
    <t>7/26/2011-7/1/12</t>
  </si>
  <si>
    <t>1513/1545</t>
  </si>
  <si>
    <t>8/31/2011-6/27/2012</t>
  </si>
  <si>
    <t>6/27/12-7/23</t>
  </si>
  <si>
    <t>3862/3962</t>
  </si>
  <si>
    <t>10/28/2011/06/18/12</t>
  </si>
  <si>
    <t>1356+cash</t>
  </si>
  <si>
    <t>1168/1274</t>
  </si>
  <si>
    <t>8/4/2011-7/17/12</t>
  </si>
  <si>
    <t>1167/.25 cash</t>
  </si>
  <si>
    <t>2275/.50</t>
  </si>
  <si>
    <t>1082/1106</t>
  </si>
  <si>
    <t>10/28/2011-7/1/12</t>
  </si>
  <si>
    <t>1471/1535</t>
  </si>
  <si>
    <t>7/20/2011-7/9/12</t>
  </si>
  <si>
    <t>PKD Collected 2010 -2011</t>
  </si>
  <si>
    <t>2524/2580</t>
  </si>
  <si>
    <t>7/13/2010-7/15/11</t>
  </si>
  <si>
    <t>2395/2439/2462</t>
  </si>
  <si>
    <t>12/21/2010-4/22/11-06/27</t>
  </si>
  <si>
    <t>6499/10057</t>
  </si>
  <si>
    <t>2173/2249</t>
  </si>
  <si>
    <t>5540/5621</t>
  </si>
  <si>
    <t>9/13/2010-7/11/11</t>
  </si>
  <si>
    <t>1887/1931</t>
  </si>
  <si>
    <t>9/13/2010-062911</t>
  </si>
  <si>
    <t>2270/2285</t>
  </si>
  <si>
    <t>6/13-7/7/2011</t>
  </si>
  <si>
    <t>1196/1214</t>
  </si>
  <si>
    <t>4/20-06/29/2011</t>
  </si>
  <si>
    <t xml:space="preserve">    </t>
  </si>
  <si>
    <t>1304/1306</t>
  </si>
  <si>
    <t>5492/5549</t>
  </si>
  <si>
    <t>9/2/2010-6/16/11</t>
  </si>
  <si>
    <t>1482/1538</t>
  </si>
  <si>
    <t>8/23/2010-062911</t>
  </si>
  <si>
    <t>Grn Bay</t>
  </si>
  <si>
    <t>Totals</t>
  </si>
  <si>
    <t>% of total</t>
  </si>
  <si>
    <t>Collected 2010-2011</t>
  </si>
  <si>
    <t>awards/fees</t>
  </si>
  <si>
    <t>*diff of bal</t>
  </si>
  <si>
    <t>*this amt consists of interest accumulated etc. + undistributed from previous yrs.</t>
  </si>
  <si>
    <t>PKD Collected 2009 -2010</t>
  </si>
  <si>
    <t xml:space="preserve">District </t>
  </si>
  <si>
    <t>Check #</t>
  </si>
  <si>
    <t>1244/1320</t>
  </si>
  <si>
    <t>2277/2345</t>
  </si>
  <si>
    <t>9805/1322</t>
  </si>
  <si>
    <t>1149/1183</t>
  </si>
  <si>
    <t>8536/8651</t>
  </si>
  <si>
    <t>1491/1536</t>
  </si>
  <si>
    <t>4408/4427</t>
  </si>
  <si>
    <t>06/628</t>
  </si>
  <si>
    <t>1888/1916</t>
  </si>
  <si>
    <t>10/7/2009-04/30/10</t>
  </si>
  <si>
    <t>2241/2260</t>
  </si>
  <si>
    <t>3103/3139</t>
  </si>
  <si>
    <t>7195&amp;7258</t>
  </si>
  <si>
    <t>9/2/2009/07/06</t>
  </si>
  <si>
    <t>1097/1131</t>
  </si>
  <si>
    <t>6010/6094</t>
  </si>
  <si>
    <t>10/7/2009-4/15/10</t>
  </si>
  <si>
    <t>PKD Collected 2008 -2009</t>
  </si>
  <si>
    <t xml:space="preserve">Membs as of </t>
  </si>
  <si>
    <t>District 1</t>
  </si>
  <si>
    <t>District 2</t>
  </si>
  <si>
    <t>2755/2803</t>
  </si>
  <si>
    <t>7/28/2008-06/26/09</t>
  </si>
  <si>
    <t>District 3</t>
  </si>
  <si>
    <t>District 4</t>
  </si>
  <si>
    <t>1131/5805</t>
  </si>
  <si>
    <t>6/23/2009/7/3/09</t>
  </si>
  <si>
    <t>District5</t>
  </si>
  <si>
    <t>District 6</t>
  </si>
  <si>
    <t>2187/2229</t>
  </si>
  <si>
    <t>3/17/2009/06/18/09</t>
  </si>
  <si>
    <t>District 7</t>
  </si>
  <si>
    <t>District 8</t>
  </si>
  <si>
    <t>District 9</t>
  </si>
  <si>
    <t>District  10</t>
  </si>
  <si>
    <t>0404/1299</t>
  </si>
  <si>
    <t>District  11</t>
  </si>
  <si>
    <t>District 12</t>
  </si>
  <si>
    <t>District 13</t>
  </si>
  <si>
    <t>0512/09</t>
  </si>
  <si>
    <t>District 20</t>
  </si>
  <si>
    <t>District 21</t>
  </si>
  <si>
    <t>District 22</t>
  </si>
  <si>
    <t>District 23</t>
  </si>
  <si>
    <t>District 24</t>
  </si>
  <si>
    <t>District 25</t>
  </si>
  <si>
    <t>2320/3038</t>
  </si>
  <si>
    <t>8/15/2008&amp;06/15/09</t>
  </si>
  <si>
    <t>n/a</t>
  </si>
  <si>
    <t>5729/5812</t>
  </si>
  <si>
    <t>7/8/2008&amp;6/15/09</t>
  </si>
  <si>
    <t>Balance 12/31/05</t>
  </si>
  <si>
    <t>4911/4912</t>
  </si>
  <si>
    <t>0/16/09</t>
  </si>
  <si>
    <t>3113/3119</t>
  </si>
  <si>
    <t>6/17-26/09</t>
  </si>
  <si>
    <t>PKD Collected 2007 -2008</t>
  </si>
  <si>
    <t>PKD Collected 2006 -2007</t>
  </si>
  <si>
    <t>7/31/2007</t>
  </si>
  <si>
    <t>District 5</t>
  </si>
  <si>
    <t>District 10</t>
  </si>
  <si>
    <t>District 11</t>
  </si>
  <si>
    <t>La Crosse Diocese</t>
  </si>
  <si>
    <t>District 26</t>
  </si>
  <si>
    <t>District 27</t>
  </si>
  <si>
    <t>District 28</t>
  </si>
  <si>
    <t>District 29</t>
  </si>
  <si>
    <t>District 30</t>
  </si>
  <si>
    <t>District 40</t>
  </si>
  <si>
    <t>District 41</t>
  </si>
  <si>
    <t>District 42</t>
  </si>
  <si>
    <t>District 43</t>
  </si>
  <si>
    <t>District 44</t>
  </si>
  <si>
    <t>District 45</t>
  </si>
  <si>
    <t>District 46</t>
  </si>
  <si>
    <t>No CK #</t>
  </si>
  <si>
    <t>District 47</t>
  </si>
  <si>
    <t>District 48</t>
  </si>
  <si>
    <t>District 49</t>
  </si>
  <si>
    <t>District 50</t>
  </si>
  <si>
    <t>District 51</t>
  </si>
  <si>
    <t>District 52</t>
  </si>
  <si>
    <t>District 60</t>
  </si>
  <si>
    <t>District 61</t>
  </si>
  <si>
    <t>District 62</t>
  </si>
  <si>
    <t>District 63</t>
  </si>
  <si>
    <t>District 64</t>
  </si>
  <si>
    <t>District 65</t>
  </si>
  <si>
    <t>District 66</t>
  </si>
  <si>
    <t>District 67</t>
  </si>
  <si>
    <t>District 68</t>
  </si>
  <si>
    <t>District 69</t>
  </si>
  <si>
    <t>District 70</t>
  </si>
  <si>
    <t>District 71</t>
  </si>
  <si>
    <t>District 80</t>
  </si>
  <si>
    <t>District 81</t>
  </si>
  <si>
    <t>District 83</t>
  </si>
  <si>
    <t>District 85</t>
  </si>
  <si>
    <t>District 86</t>
  </si>
  <si>
    <t>District 87</t>
  </si>
  <si>
    <t>District 88</t>
  </si>
  <si>
    <t>District 89</t>
  </si>
  <si>
    <t>District 90</t>
  </si>
  <si>
    <t>District 91</t>
  </si>
  <si>
    <t>PKD Collected 2005 -2006</t>
  </si>
  <si>
    <t>Dist.</t>
  </si>
  <si>
    <t>Membership</t>
  </si>
  <si>
    <t>as of 7/01/05</t>
  </si>
  <si>
    <t>District  3</t>
  </si>
  <si>
    <t>PKD Collected 2004 -2005</t>
  </si>
  <si>
    <t>as of 7/01/04</t>
  </si>
  <si>
    <t>GB Totals</t>
  </si>
  <si>
    <t>LX Totals</t>
  </si>
  <si>
    <t>MAD Totals</t>
  </si>
  <si>
    <t>See Note</t>
  </si>
  <si>
    <t>MKE Totals</t>
  </si>
  <si>
    <t>District 84</t>
  </si>
  <si>
    <t>SUP Totals</t>
  </si>
  <si>
    <t>PKD Collected 2003 -2004</t>
  </si>
  <si>
    <t>as of 7/01/03</t>
  </si>
  <si>
    <t>Updated7/27/04</t>
  </si>
  <si>
    <t xml:space="preserve"> Diocese</t>
  </si>
  <si>
    <t>Archdiocese</t>
  </si>
  <si>
    <t>$7/26/04</t>
  </si>
  <si>
    <t xml:space="preserve">  </t>
  </si>
  <si>
    <t>PKD Collected 2002 -2003</t>
  </si>
  <si>
    <t>as of 7/01/02</t>
  </si>
  <si>
    <t>Updated 7/11/03</t>
  </si>
  <si>
    <t>Council's that reached 100 % of their PKD quota  before May 15, 2003 Highlighted in Blue</t>
  </si>
  <si>
    <t>Council Donations made on or after May 15, 2003 highlighted in Green ( Under 100%)</t>
  </si>
  <si>
    <t xml:space="preserve">  Council Donations made on or after May 15, 2003 highlighted in YELLOW ( Made 100%)</t>
  </si>
  <si>
    <t xml:space="preserve">           </t>
  </si>
  <si>
    <t>2nd Donations</t>
  </si>
  <si>
    <t>3rd Donation</t>
  </si>
  <si>
    <t>Second Donation</t>
  </si>
  <si>
    <t>Third Donation</t>
  </si>
  <si>
    <t>Fourth Donation</t>
  </si>
  <si>
    <t>Fifth Donation</t>
  </si>
  <si>
    <t>Donation</t>
  </si>
  <si>
    <t>PKD Collected 2025-2026</t>
  </si>
  <si>
    <t>Mem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</si>
</sst>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0.00_);\(0.00\)"/>
    <numFmt numFmtId="167" formatCode="\$#,##0.00_);[Red]&quot;($&quot;#,##0.00\)"/>
    <numFmt numFmtId="168" formatCode="\$#,##0.00"/>
    <numFmt numFmtId="169" formatCode="m/d/yy;@"/>
    <numFmt numFmtId="170" formatCode="mm/dd/yy;@"/>
    <numFmt numFmtId="171" formatCode="_(* #,##0.00_);_(* \(#,##0.00\);_(* \-??_);_(@_)"/>
  </numFmts>
  <fonts count="8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Calibri"/>
      <family val="2"/>
    </font>
    <font>
      <b/>
      <sz val="10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Times New Roman"/>
      <family val="1"/>
    </font>
    <font>
      <sz val="8"/>
      <color indexed="8"/>
      <name val="Calibri"/>
      <family val="2"/>
    </font>
    <font>
      <sz val="11"/>
      <color indexed="8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i/>
      <sz val="11"/>
      <name val="Times New Roman"/>
      <family val="1"/>
    </font>
    <font>
      <b/>
      <i/>
      <sz val="9"/>
      <name val="Times New Roman"/>
      <family val="1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12"/>
      <color indexed="8"/>
      <name val="Arial"/>
      <family val="2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4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8"/>
      <name val="Times New Roman"/>
      <family val="1"/>
    </font>
    <font>
      <b/>
      <sz val="14"/>
      <color indexed="10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b/>
      <u/>
      <sz val="12"/>
      <name val="Times New Roman"/>
      <family val="1"/>
    </font>
    <font>
      <sz val="14"/>
      <color indexed="8"/>
      <name val="Arial"/>
      <family val="2"/>
    </font>
    <font>
      <sz val="10"/>
      <color theme="1"/>
      <name val="Times New Roman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7"/>
      <name val="Arial"/>
      <family val="2"/>
    </font>
    <font>
      <sz val="12"/>
      <color rgb="FFFF0000"/>
      <name val="Times New Roman"/>
      <family val="1"/>
    </font>
    <font>
      <sz val="6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sansserif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indexed="52"/>
        <b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55"/>
        <bgColor indexed="2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1">
    <xf numFmtId="0" fontId="0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6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8" borderId="0" applyNumberFormat="0" applyBorder="0" applyAlignment="0" applyProtection="0"/>
    <xf numFmtId="0" fontId="1" fillId="16" borderId="0" applyNumberFormat="0" applyBorder="0" applyAlignment="0" applyProtection="0"/>
    <xf numFmtId="0" fontId="60" fillId="18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0" borderId="0" applyNumberFormat="0" applyBorder="0" applyAlignment="0" applyProtection="0"/>
    <xf numFmtId="0" fontId="60" fillId="18" borderId="0" applyNumberFormat="0" applyBorder="0" applyAlignment="0" applyProtection="0"/>
    <xf numFmtId="0" fontId="60" fillId="15" borderId="0" applyNumberFormat="0" applyBorder="0" applyAlignment="0" applyProtection="0"/>
    <xf numFmtId="0" fontId="60" fillId="23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1" fillId="27" borderId="0" applyNumberFormat="0" applyBorder="0" applyAlignment="0" applyProtection="0"/>
    <xf numFmtId="0" fontId="62" fillId="6" borderId="6" applyNumberFormat="0" applyAlignment="0" applyProtection="0"/>
    <xf numFmtId="0" fontId="63" fillId="28" borderId="7" applyNumberFormat="0" applyAlignment="0" applyProtection="0"/>
    <xf numFmtId="171" fontId="36" fillId="0" borderId="0" applyFill="0" applyBorder="0" applyAlignment="0" applyProtection="0"/>
    <xf numFmtId="0" fontId="64" fillId="0" borderId="0" applyNumberFormat="0" applyFill="0" applyBorder="0" applyAlignment="0" applyProtection="0"/>
    <xf numFmtId="0" fontId="65" fillId="18" borderId="0" applyNumberFormat="0" applyBorder="0" applyAlignment="0" applyProtection="0"/>
    <xf numFmtId="0" fontId="66" fillId="0" borderId="8" applyNumberFormat="0" applyFill="0" applyAlignment="0" applyProtection="0"/>
    <xf numFmtId="0" fontId="67" fillId="0" borderId="9" applyNumberFormat="0" applyFill="0" applyAlignment="0" applyProtection="0"/>
    <xf numFmtId="0" fontId="68" fillId="0" borderId="10" applyNumberFormat="0" applyFill="0" applyAlignment="0" applyProtection="0"/>
    <xf numFmtId="0" fontId="68" fillId="0" borderId="0" applyNumberFormat="0" applyFill="0" applyBorder="0" applyAlignment="0" applyProtection="0"/>
    <xf numFmtId="0" fontId="69" fillId="19" borderId="6" applyNumberFormat="0" applyAlignment="0" applyProtection="0"/>
    <xf numFmtId="0" fontId="70" fillId="0" borderId="11" applyNumberFormat="0" applyFill="0" applyAlignment="0" applyProtection="0"/>
    <xf numFmtId="0" fontId="71" fillId="19" borderId="0" applyNumberFormat="0" applyBorder="0" applyAlignment="0" applyProtection="0"/>
    <xf numFmtId="0" fontId="36" fillId="16" borderId="12" applyNumberFormat="0" applyAlignment="0" applyProtection="0"/>
    <xf numFmtId="0" fontId="72" fillId="6" borderId="13" applyNumberFormat="0" applyAlignment="0" applyProtection="0"/>
    <xf numFmtId="9" fontId="36" fillId="0" borderId="0" applyFill="0" applyBorder="0" applyAlignment="0" applyProtection="0"/>
    <xf numFmtId="0" fontId="73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70" fillId="0" borderId="0" applyNumberForma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4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8" fontId="2" fillId="0" borderId="0" xfId="0" applyNumberFormat="1" applyFont="1" applyAlignment="1">
      <alignment horizontal="center"/>
    </xf>
    <xf numFmtId="0" fontId="17" fillId="0" borderId="0" xfId="0" applyFont="1"/>
    <xf numFmtId="0" fontId="3" fillId="0" borderId="0" xfId="0" applyFont="1"/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14" fontId="3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4" fontId="0" fillId="0" borderId="0" xfId="0" applyNumberFormat="1"/>
    <xf numFmtId="10" fontId="0" fillId="0" borderId="0" xfId="0" applyNumberFormat="1"/>
    <xf numFmtId="0" fontId="11" fillId="0" borderId="0" xfId="0" applyFont="1" applyAlignment="1">
      <alignment horizontal="center"/>
    </xf>
    <xf numFmtId="0" fontId="7" fillId="0" borderId="0" xfId="0" quotePrefix="1" applyFont="1" applyAlignment="1">
      <alignment horizontal="left"/>
    </xf>
    <xf numFmtId="164" fontId="7" fillId="0" borderId="0" xfId="0" quotePrefix="1" applyNumberFormat="1" applyFont="1" applyAlignment="1">
      <alignment horizontal="left"/>
    </xf>
    <xf numFmtId="164" fontId="13" fillId="0" borderId="0" xfId="0" applyNumberFormat="1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166" fontId="0" fillId="0" borderId="0" xfId="0" applyNumberFormat="1"/>
    <xf numFmtId="0" fontId="21" fillId="0" borderId="0" xfId="0" quotePrefix="1" applyFont="1" applyAlignment="1">
      <alignment horizontal="center"/>
    </xf>
    <xf numFmtId="14" fontId="21" fillId="0" borderId="0" xfId="0" quotePrefix="1" applyNumberFormat="1" applyFont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44" fontId="20" fillId="0" borderId="0" xfId="1" applyFont="1"/>
    <xf numFmtId="2" fontId="20" fillId="0" borderId="0" xfId="2" applyNumberFormat="1" applyFont="1"/>
    <xf numFmtId="2" fontId="0" fillId="0" borderId="0" xfId="0" applyNumberFormat="1"/>
    <xf numFmtId="166" fontId="20" fillId="0" borderId="0" xfId="1" applyNumberFormat="1" applyFont="1"/>
    <xf numFmtId="164" fontId="20" fillId="0" borderId="0" xfId="1" applyNumberFormat="1" applyFont="1"/>
    <xf numFmtId="165" fontId="0" fillId="0" borderId="1" xfId="0" applyNumberFormat="1" applyBorder="1"/>
    <xf numFmtId="0" fontId="20" fillId="0" borderId="0" xfId="1" applyNumberFormat="1" applyFont="1"/>
    <xf numFmtId="164" fontId="7" fillId="3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25" fillId="0" borderId="0" xfId="0" applyFont="1"/>
    <xf numFmtId="0" fontId="8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4" fontId="7" fillId="3" borderId="0" xfId="0" applyNumberFormat="1" applyFont="1" applyFill="1" applyAlignment="1">
      <alignment horizontal="center"/>
    </xf>
    <xf numFmtId="10" fontId="7" fillId="3" borderId="0" xfId="0" applyNumberFormat="1" applyFont="1" applyFill="1" applyAlignment="1">
      <alignment horizontal="center"/>
    </xf>
    <xf numFmtId="0" fontId="0" fillId="3" borderId="0" xfId="0" applyFill="1"/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7" fillId="0" borderId="0" xfId="0" applyFont="1"/>
    <xf numFmtId="14" fontId="7" fillId="4" borderId="0" xfId="0" applyNumberFormat="1" applyFont="1" applyFill="1"/>
    <xf numFmtId="9" fontId="7" fillId="0" borderId="0" xfId="0" applyNumberFormat="1" applyFont="1" applyAlignment="1">
      <alignment horizontal="center"/>
    </xf>
    <xf numFmtId="14" fontId="7" fillId="0" borderId="0" xfId="0" applyNumberFormat="1" applyFont="1"/>
    <xf numFmtId="167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168" fontId="7" fillId="4" borderId="0" xfId="0" applyNumberFormat="1" applyFont="1" applyFill="1" applyAlignment="1">
      <alignment horizontal="center"/>
    </xf>
    <xf numFmtId="14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168" fontId="2" fillId="4" borderId="0" xfId="0" applyNumberFormat="1" applyFont="1" applyFill="1" applyAlignment="1">
      <alignment horizontal="center"/>
    </xf>
    <xf numFmtId="14" fontId="28" fillId="4" borderId="0" xfId="0" applyNumberFormat="1" applyFont="1" applyFill="1" applyAlignment="1">
      <alignment horizontal="center"/>
    </xf>
    <xf numFmtId="14" fontId="29" fillId="4" borderId="0" xfId="0" applyNumberFormat="1" applyFont="1" applyFill="1" applyAlignment="1">
      <alignment horizontal="center"/>
    </xf>
    <xf numFmtId="168" fontId="7" fillId="5" borderId="0" xfId="0" applyNumberFormat="1" applyFont="1" applyFill="1" applyAlignment="1">
      <alignment horizontal="center"/>
    </xf>
    <xf numFmtId="14" fontId="29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168" fontId="7" fillId="0" borderId="2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10" fontId="7" fillId="0" borderId="2" xfId="0" applyNumberFormat="1" applyFont="1" applyBorder="1" applyAlignment="1">
      <alignment horizontal="center"/>
    </xf>
    <xf numFmtId="0" fontId="2" fillId="6" borderId="3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168" fontId="2" fillId="4" borderId="4" xfId="0" applyNumberFormat="1" applyFont="1" applyFill="1" applyBorder="1" applyAlignment="1">
      <alignment horizontal="center"/>
    </xf>
    <xf numFmtId="168" fontId="7" fillId="4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4" fontId="7" fillId="4" borderId="4" xfId="0" applyNumberFormat="1" applyFont="1" applyFill="1" applyBorder="1" applyAlignment="1">
      <alignment horizontal="center"/>
    </xf>
    <xf numFmtId="168" fontId="7" fillId="5" borderId="4" xfId="0" applyNumberFormat="1" applyFont="1" applyFill="1" applyBorder="1" applyAlignment="1">
      <alignment horizontal="center"/>
    </xf>
    <xf numFmtId="10" fontId="7" fillId="4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68" fontId="2" fillId="0" borderId="5" xfId="0" applyNumberFormat="1" applyFont="1" applyBorder="1" applyAlignment="1">
      <alignment horizontal="center"/>
    </xf>
    <xf numFmtId="168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168" fontId="2" fillId="4" borderId="5" xfId="0" applyNumberFormat="1" applyFont="1" applyFill="1" applyBorder="1" applyAlignment="1">
      <alignment horizontal="center"/>
    </xf>
    <xf numFmtId="168" fontId="7" fillId="4" borderId="5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14" fontId="7" fillId="4" borderId="5" xfId="0" applyNumberFormat="1" applyFont="1" applyFill="1" applyBorder="1" applyAlignment="1">
      <alignment horizontal="center"/>
    </xf>
    <xf numFmtId="168" fontId="7" fillId="5" borderId="5" xfId="0" applyNumberFormat="1" applyFont="1" applyFill="1" applyBorder="1" applyAlignment="1">
      <alignment horizontal="center"/>
    </xf>
    <xf numFmtId="10" fontId="7" fillId="4" borderId="5" xfId="0" applyNumberFormat="1" applyFont="1" applyFill="1" applyBorder="1" applyAlignment="1">
      <alignment horizontal="center"/>
    </xf>
    <xf numFmtId="0" fontId="2" fillId="6" borderId="0" xfId="0" applyFont="1" applyFill="1" applyAlignment="1">
      <alignment horizontal="left"/>
    </xf>
    <xf numFmtId="0" fontId="2" fillId="6" borderId="0" xfId="0" applyFont="1" applyFill="1" applyAlignment="1">
      <alignment horizontal="center"/>
    </xf>
    <xf numFmtId="168" fontId="2" fillId="6" borderId="0" xfId="0" applyNumberFormat="1" applyFont="1" applyFill="1" applyAlignment="1">
      <alignment horizontal="center"/>
    </xf>
    <xf numFmtId="168" fontId="7" fillId="6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10" fontId="7" fillId="6" borderId="0" xfId="0" applyNumberFormat="1" applyFont="1" applyFill="1" applyAlignment="1">
      <alignment horizontal="center"/>
    </xf>
    <xf numFmtId="0" fontId="13" fillId="0" borderId="0" xfId="0" applyFont="1" applyAlignment="1">
      <alignment horizontal="left"/>
    </xf>
    <xf numFmtId="10" fontId="7" fillId="4" borderId="3" xfId="0" applyNumberFormat="1" applyFont="1" applyFill="1" applyBorder="1" applyAlignment="1">
      <alignment horizontal="center"/>
    </xf>
    <xf numFmtId="10" fontId="2" fillId="4" borderId="0" xfId="0" applyNumberFormat="1" applyFont="1" applyFill="1" applyAlignment="1">
      <alignment horizontal="center"/>
    </xf>
    <xf numFmtId="0" fontId="30" fillId="4" borderId="0" xfId="0" applyFont="1" applyFill="1" applyAlignment="1">
      <alignment horizontal="left"/>
    </xf>
    <xf numFmtId="14" fontId="2" fillId="4" borderId="0" xfId="0" applyNumberFormat="1" applyFont="1" applyFill="1" applyAlignment="1">
      <alignment horizontal="center"/>
    </xf>
    <xf numFmtId="0" fontId="31" fillId="7" borderId="0" xfId="0" applyFont="1" applyFill="1" applyAlignment="1">
      <alignment horizontal="left"/>
    </xf>
    <xf numFmtId="0" fontId="31" fillId="7" borderId="0" xfId="0" applyFont="1" applyFill="1" applyAlignment="1">
      <alignment horizontal="center"/>
    </xf>
    <xf numFmtId="168" fontId="31" fillId="7" borderId="0" xfId="0" applyNumberFormat="1" applyFont="1" applyFill="1" applyAlignment="1">
      <alignment horizontal="center"/>
    </xf>
    <xf numFmtId="14" fontId="31" fillId="7" borderId="0" xfId="0" applyNumberFormat="1" applyFont="1" applyFill="1" applyAlignment="1">
      <alignment horizontal="center"/>
    </xf>
    <xf numFmtId="10" fontId="31" fillId="7" borderId="0" xfId="0" applyNumberFormat="1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32" fillId="4" borderId="0" xfId="0" applyFont="1" applyFill="1" applyAlignment="1">
      <alignment horizontal="center"/>
    </xf>
    <xf numFmtId="168" fontId="32" fillId="4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4" fontId="3" fillId="4" borderId="0" xfId="0" applyNumberFormat="1" applyFont="1" applyFill="1" applyAlignment="1">
      <alignment horizontal="center"/>
    </xf>
    <xf numFmtId="10" fontId="3" fillId="4" borderId="0" xfId="0" applyNumberFormat="1" applyFont="1" applyFill="1" applyAlignment="1">
      <alignment horizontal="center"/>
    </xf>
    <xf numFmtId="14" fontId="32" fillId="4" borderId="0" xfId="0" applyNumberFormat="1" applyFont="1" applyFill="1" applyAlignment="1">
      <alignment horizontal="center"/>
    </xf>
    <xf numFmtId="10" fontId="32" fillId="4" borderId="0" xfId="0" applyNumberFormat="1" applyFont="1" applyFill="1" applyAlignment="1">
      <alignment horizontal="center"/>
    </xf>
    <xf numFmtId="0" fontId="2" fillId="0" borderId="0" xfId="0" applyFont="1"/>
    <xf numFmtId="14" fontId="7" fillId="2" borderId="0" xfId="0" applyNumberFormat="1" applyFont="1" applyFill="1"/>
    <xf numFmtId="8" fontId="7" fillId="0" borderId="0" xfId="0" applyNumberFormat="1" applyFont="1" applyAlignment="1">
      <alignment horizontal="center"/>
    </xf>
    <xf numFmtId="0" fontId="32" fillId="2" borderId="0" xfId="0" applyFont="1" applyFill="1" applyAlignment="1">
      <alignment horizontal="left"/>
    </xf>
    <xf numFmtId="0" fontId="32" fillId="2" borderId="0" xfId="0" applyFont="1" applyFill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0" fontId="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10" fontId="7" fillId="2" borderId="0" xfId="0" applyNumberFormat="1" applyFont="1" applyFill="1" applyAlignment="1">
      <alignment horizontal="center"/>
    </xf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164" fontId="7" fillId="8" borderId="0" xfId="0" applyNumberFormat="1" applyFont="1" applyFill="1" applyAlignment="1">
      <alignment horizontal="center"/>
    </xf>
    <xf numFmtId="10" fontId="7" fillId="8" borderId="0" xfId="0" applyNumberFormat="1" applyFont="1" applyFill="1" applyAlignment="1">
      <alignment horizontal="center"/>
    </xf>
    <xf numFmtId="16" fontId="7" fillId="0" borderId="0" xfId="0" applyNumberFormat="1" applyFont="1" applyAlignment="1">
      <alignment horizontal="center"/>
    </xf>
    <xf numFmtId="14" fontId="32" fillId="2" borderId="0" xfId="0" applyNumberFormat="1" applyFont="1" applyFill="1" applyAlignment="1">
      <alignment horizontal="center"/>
    </xf>
    <xf numFmtId="10" fontId="32" fillId="2" borderId="0" xfId="0" applyNumberFormat="1" applyFont="1" applyFill="1" applyAlignment="1">
      <alignment horizontal="center"/>
    </xf>
    <xf numFmtId="0" fontId="30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7" fillId="9" borderId="0" xfId="0" applyFont="1" applyFill="1" applyAlignment="1">
      <alignment horizontal="left"/>
    </xf>
    <xf numFmtId="0" fontId="7" fillId="9" borderId="0" xfId="0" applyFont="1" applyFill="1" applyAlignment="1">
      <alignment horizontal="center"/>
    </xf>
    <xf numFmtId="164" fontId="7" fillId="9" borderId="0" xfId="0" applyNumberFormat="1" applyFont="1" applyFill="1" applyAlignment="1">
      <alignment horizontal="center"/>
    </xf>
    <xf numFmtId="14" fontId="7" fillId="9" borderId="0" xfId="0" applyNumberFormat="1" applyFont="1" applyFill="1" applyAlignment="1">
      <alignment horizontal="center"/>
    </xf>
    <xf numFmtId="10" fontId="7" fillId="9" borderId="0" xfId="0" applyNumberFormat="1" applyFont="1" applyFill="1" applyAlignment="1">
      <alignment horizontal="center"/>
    </xf>
    <xf numFmtId="0" fontId="31" fillId="9" borderId="0" xfId="0" applyFont="1" applyFill="1" applyAlignment="1">
      <alignment horizontal="left"/>
    </xf>
    <xf numFmtId="0" fontId="31" fillId="9" borderId="0" xfId="0" applyFont="1" applyFill="1" applyAlignment="1">
      <alignment horizontal="center"/>
    </xf>
    <xf numFmtId="164" fontId="31" fillId="9" borderId="0" xfId="0" applyNumberFormat="1" applyFont="1" applyFill="1" applyAlignment="1">
      <alignment horizontal="center"/>
    </xf>
    <xf numFmtId="10" fontId="31" fillId="9" borderId="0" xfId="0" applyNumberFormat="1" applyFont="1" applyFill="1" applyAlignment="1">
      <alignment horizontal="center"/>
    </xf>
    <xf numFmtId="0" fontId="36" fillId="0" borderId="0" xfId="0" applyFont="1"/>
    <xf numFmtId="0" fontId="7" fillId="8" borderId="0" xfId="0" applyFont="1" applyFill="1"/>
    <xf numFmtId="164" fontId="7" fillId="0" borderId="0" xfId="0" applyNumberFormat="1" applyFont="1"/>
    <xf numFmtId="14" fontId="32" fillId="8" borderId="0" xfId="0" applyNumberFormat="1" applyFont="1" applyFill="1" applyAlignment="1">
      <alignment horizontal="center"/>
    </xf>
    <xf numFmtId="0" fontId="32" fillId="8" borderId="0" xfId="0" applyFont="1" applyFill="1" applyAlignment="1">
      <alignment horizontal="left"/>
    </xf>
    <xf numFmtId="14" fontId="7" fillId="8" borderId="0" xfId="0" applyNumberFormat="1" applyFont="1" applyFill="1" applyAlignment="1">
      <alignment horizontal="center"/>
    </xf>
    <xf numFmtId="0" fontId="32" fillId="10" borderId="0" xfId="0" applyFont="1" applyFill="1" applyAlignment="1">
      <alignment horizontal="left"/>
    </xf>
    <xf numFmtId="14" fontId="32" fillId="10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4" fontId="3" fillId="8" borderId="0" xfId="0" applyNumberFormat="1" applyFont="1" applyFill="1" applyAlignment="1">
      <alignment horizontal="center"/>
    </xf>
    <xf numFmtId="0" fontId="32" fillId="11" borderId="0" xfId="0" applyFont="1" applyFill="1" applyAlignment="1">
      <alignment horizontal="left"/>
    </xf>
    <xf numFmtId="14" fontId="32" fillId="11" borderId="0" xfId="0" applyNumberFormat="1" applyFont="1" applyFill="1" applyAlignment="1">
      <alignment horizontal="center"/>
    </xf>
    <xf numFmtId="14" fontId="13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center"/>
    </xf>
    <xf numFmtId="170" fontId="32" fillId="8" borderId="0" xfId="0" applyNumberFormat="1" applyFont="1" applyFill="1" applyAlignment="1">
      <alignment horizontal="center"/>
    </xf>
    <xf numFmtId="170" fontId="7" fillId="0" borderId="0" xfId="0" applyNumberFormat="1" applyFont="1" applyAlignment="1">
      <alignment horizontal="center"/>
    </xf>
    <xf numFmtId="164" fontId="32" fillId="11" borderId="0" xfId="0" applyNumberFormat="1" applyFont="1" applyFill="1" applyAlignment="1">
      <alignment horizontal="center"/>
    </xf>
    <xf numFmtId="14" fontId="3" fillId="8" borderId="0" xfId="0" quotePrefix="1" applyNumberFormat="1" applyFont="1" applyFill="1" applyAlignment="1">
      <alignment horizontal="left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4" fontId="37" fillId="0" borderId="0" xfId="0" applyNumberFormat="1" applyFont="1" applyAlignment="1">
      <alignment horizontal="center"/>
    </xf>
    <xf numFmtId="10" fontId="37" fillId="0" borderId="0" xfId="0" applyNumberFormat="1" applyFont="1" applyAlignment="1">
      <alignment horizontal="center"/>
    </xf>
    <xf numFmtId="164" fontId="37" fillId="0" borderId="0" xfId="0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164" fontId="38" fillId="0" borderId="0" xfId="0" applyNumberFormat="1" applyFont="1" applyAlignment="1">
      <alignment horizontal="center"/>
    </xf>
    <xf numFmtId="164" fontId="37" fillId="2" borderId="0" xfId="0" applyNumberFormat="1" applyFont="1" applyFill="1" applyAlignment="1">
      <alignment horizontal="center"/>
    </xf>
    <xf numFmtId="14" fontId="37" fillId="2" borderId="0" xfId="0" applyNumberFormat="1" applyFont="1" applyFill="1" applyAlignment="1">
      <alignment horizontal="center"/>
    </xf>
    <xf numFmtId="0" fontId="39" fillId="0" borderId="0" xfId="0" applyFont="1" applyAlignment="1">
      <alignment horizontal="center"/>
    </xf>
    <xf numFmtId="164" fontId="39" fillId="0" borderId="0" xfId="0" applyNumberFormat="1" applyFont="1" applyAlignment="1">
      <alignment horizontal="center"/>
    </xf>
    <xf numFmtId="10" fontId="39" fillId="0" borderId="0" xfId="0" applyNumberFormat="1" applyFont="1" applyAlignment="1">
      <alignment horizontal="center"/>
    </xf>
    <xf numFmtId="4" fontId="38" fillId="0" borderId="0" xfId="0" applyNumberFormat="1" applyFont="1" applyAlignment="1">
      <alignment horizontal="center"/>
    </xf>
    <xf numFmtId="10" fontId="38" fillId="0" borderId="0" xfId="0" applyNumberFormat="1" applyFont="1" applyAlignment="1">
      <alignment horizontal="center"/>
    </xf>
    <xf numFmtId="14" fontId="38" fillId="0" borderId="0" xfId="0" applyNumberFormat="1" applyFont="1" applyAlignment="1">
      <alignment horizontal="center"/>
    </xf>
    <xf numFmtId="0" fontId="40" fillId="2" borderId="0" xfId="0" applyFont="1" applyFill="1" applyAlignment="1">
      <alignment horizontal="left"/>
    </xf>
    <xf numFmtId="0" fontId="40" fillId="2" borderId="0" xfId="0" applyFont="1" applyFill="1" applyAlignment="1">
      <alignment horizontal="center"/>
    </xf>
    <xf numFmtId="164" fontId="40" fillId="2" borderId="0" xfId="0" applyNumberFormat="1" applyFont="1" applyFill="1" applyAlignment="1">
      <alignment horizontal="center"/>
    </xf>
    <xf numFmtId="14" fontId="40" fillId="2" borderId="0" xfId="0" applyNumberFormat="1" applyFont="1" applyFill="1" applyAlignment="1">
      <alignment horizontal="center"/>
    </xf>
    <xf numFmtId="10" fontId="40" fillId="2" borderId="0" xfId="0" applyNumberFormat="1" applyFont="1" applyFill="1" applyAlignment="1">
      <alignment horizontal="center"/>
    </xf>
    <xf numFmtId="164" fontId="40" fillId="12" borderId="0" xfId="0" applyNumberFormat="1" applyFont="1" applyFill="1" applyAlignment="1">
      <alignment horizontal="center"/>
    </xf>
    <xf numFmtId="0" fontId="40" fillId="12" borderId="0" xfId="0" applyFont="1" applyFill="1" applyAlignment="1">
      <alignment horizontal="center"/>
    </xf>
    <xf numFmtId="14" fontId="40" fillId="12" borderId="0" xfId="0" applyNumberFormat="1" applyFont="1" applyFill="1" applyAlignment="1">
      <alignment horizontal="center"/>
    </xf>
    <xf numFmtId="164" fontId="38" fillId="12" borderId="0" xfId="0" applyNumberFormat="1" applyFont="1" applyFill="1" applyAlignment="1">
      <alignment horizontal="center"/>
    </xf>
    <xf numFmtId="0" fontId="38" fillId="12" borderId="0" xfId="0" applyFont="1" applyFill="1" applyAlignment="1">
      <alignment horizontal="center"/>
    </xf>
    <xf numFmtId="14" fontId="38" fillId="12" borderId="0" xfId="0" applyNumberFormat="1" applyFont="1" applyFill="1" applyAlignment="1">
      <alignment horizontal="center"/>
    </xf>
    <xf numFmtId="164" fontId="38" fillId="11" borderId="0" xfId="0" applyNumberFormat="1" applyFont="1" applyFill="1" applyAlignment="1">
      <alignment horizontal="center"/>
    </xf>
    <xf numFmtId="0" fontId="38" fillId="11" borderId="0" xfId="0" applyFont="1" applyFill="1" applyAlignment="1">
      <alignment horizontal="center"/>
    </xf>
    <xf numFmtId="14" fontId="38" fillId="11" borderId="0" xfId="0" applyNumberFormat="1" applyFont="1" applyFill="1" applyAlignment="1">
      <alignment horizontal="center"/>
    </xf>
    <xf numFmtId="0" fontId="38" fillId="2" borderId="0" xfId="0" applyFont="1" applyFill="1" applyAlignment="1">
      <alignment horizontal="left"/>
    </xf>
    <xf numFmtId="0" fontId="38" fillId="2" borderId="0" xfId="0" applyFont="1" applyFill="1" applyAlignment="1">
      <alignment horizontal="center"/>
    </xf>
    <xf numFmtId="164" fontId="38" fillId="2" borderId="0" xfId="0" applyNumberFormat="1" applyFont="1" applyFill="1" applyAlignment="1">
      <alignment horizontal="center"/>
    </xf>
    <xf numFmtId="10" fontId="38" fillId="2" borderId="0" xfId="0" applyNumberFormat="1" applyFont="1" applyFill="1" applyAlignment="1">
      <alignment horizontal="center"/>
    </xf>
    <xf numFmtId="0" fontId="37" fillId="2" borderId="0" xfId="0" applyFont="1" applyFill="1" applyAlignment="1">
      <alignment horizontal="left"/>
    </xf>
    <xf numFmtId="0" fontId="37" fillId="2" borderId="0" xfId="0" applyFont="1" applyFill="1" applyAlignment="1">
      <alignment horizontal="center"/>
    </xf>
    <xf numFmtId="10" fontId="37" fillId="2" borderId="0" xfId="0" applyNumberFormat="1" applyFont="1" applyFill="1" applyAlignment="1">
      <alignment horizontal="center"/>
    </xf>
    <xf numFmtId="164" fontId="37" fillId="12" borderId="0" xfId="0" applyNumberFormat="1" applyFont="1" applyFill="1" applyAlignment="1">
      <alignment horizontal="center"/>
    </xf>
    <xf numFmtId="0" fontId="37" fillId="12" borderId="0" xfId="0" applyFont="1" applyFill="1" applyAlignment="1">
      <alignment horizontal="center"/>
    </xf>
    <xf numFmtId="14" fontId="37" fillId="12" borderId="0" xfId="0" applyNumberFormat="1" applyFont="1" applyFill="1" applyAlignment="1">
      <alignment horizontal="center"/>
    </xf>
    <xf numFmtId="0" fontId="41" fillId="0" borderId="0" xfId="0" applyFont="1" applyAlignment="1">
      <alignment horizontal="left"/>
    </xf>
    <xf numFmtId="0" fontId="41" fillId="0" borderId="0" xfId="0" applyFont="1" applyAlignment="1">
      <alignment horizontal="center"/>
    </xf>
    <xf numFmtId="164" fontId="41" fillId="0" borderId="0" xfId="0" applyNumberFormat="1" applyFont="1" applyAlignment="1">
      <alignment horizontal="center"/>
    </xf>
    <xf numFmtId="14" fontId="41" fillId="0" borderId="0" xfId="0" applyNumberFormat="1" applyFont="1" applyAlignment="1">
      <alignment horizontal="center"/>
    </xf>
    <xf numFmtId="10" fontId="41" fillId="0" borderId="0" xfId="0" applyNumberFormat="1" applyFont="1" applyAlignment="1">
      <alignment horizontal="center"/>
    </xf>
    <xf numFmtId="0" fontId="42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14" fontId="42" fillId="0" borderId="0" xfId="0" applyNumberFormat="1" applyFont="1" applyAlignment="1">
      <alignment horizontal="center"/>
    </xf>
    <xf numFmtId="169" fontId="37" fillId="2" borderId="0" xfId="0" applyNumberFormat="1" applyFont="1" applyFill="1" applyAlignment="1">
      <alignment horizontal="center"/>
    </xf>
    <xf numFmtId="0" fontId="43" fillId="0" borderId="0" xfId="0" applyFont="1" applyAlignment="1">
      <alignment horizontal="left"/>
    </xf>
    <xf numFmtId="0" fontId="43" fillId="12" borderId="0" xfId="0" applyFont="1" applyFill="1" applyAlignment="1">
      <alignment horizontal="center"/>
    </xf>
    <xf numFmtId="164" fontId="40" fillId="0" borderId="0" xfId="0" applyNumberFormat="1" applyFont="1" applyAlignment="1">
      <alignment horizontal="center"/>
    </xf>
    <xf numFmtId="0" fontId="38" fillId="12" borderId="0" xfId="0" applyFont="1" applyFill="1"/>
    <xf numFmtId="14" fontId="38" fillId="12" borderId="0" xfId="0" applyNumberFormat="1" applyFont="1" applyFill="1"/>
    <xf numFmtId="170" fontId="37" fillId="2" borderId="0" xfId="0" applyNumberFormat="1" applyFont="1" applyFill="1" applyAlignment="1">
      <alignment horizontal="center"/>
    </xf>
    <xf numFmtId="0" fontId="44" fillId="0" borderId="0" xfId="0" applyFont="1" applyAlignment="1">
      <alignment horizontal="center"/>
    </xf>
    <xf numFmtId="169" fontId="41" fillId="0" borderId="0" xfId="0" applyNumberFormat="1" applyFont="1" applyAlignment="1">
      <alignment horizontal="center"/>
    </xf>
    <xf numFmtId="8" fontId="38" fillId="0" borderId="0" xfId="0" applyNumberFormat="1" applyFont="1" applyAlignment="1">
      <alignment horizontal="center"/>
    </xf>
    <xf numFmtId="0" fontId="38" fillId="0" borderId="0" xfId="0" applyFont="1"/>
    <xf numFmtId="14" fontId="45" fillId="12" borderId="0" xfId="0" applyNumberFormat="1" applyFont="1" applyFill="1" applyAlignment="1">
      <alignment horizontal="center"/>
    </xf>
    <xf numFmtId="4" fontId="32" fillId="0" borderId="0" xfId="0" applyNumberFormat="1" applyFont="1" applyAlignment="1">
      <alignment horizontal="center"/>
    </xf>
    <xf numFmtId="10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64" fontId="3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46" fillId="2" borderId="0" xfId="0" applyNumberFormat="1" applyFont="1" applyFill="1" applyAlignment="1">
      <alignment horizontal="center"/>
    </xf>
    <xf numFmtId="0" fontId="35" fillId="0" borderId="0" xfId="0" applyFont="1" applyAlignment="1">
      <alignment horizontal="center"/>
    </xf>
    <xf numFmtId="164" fontId="46" fillId="2" borderId="0" xfId="0" applyNumberFormat="1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164" fontId="47" fillId="2" borderId="0" xfId="0" applyNumberFormat="1" applyFont="1" applyFill="1" applyAlignment="1">
      <alignment horizontal="center"/>
    </xf>
    <xf numFmtId="164" fontId="35" fillId="0" borderId="0" xfId="0" applyNumberFormat="1" applyFont="1" applyAlignment="1">
      <alignment horizontal="center"/>
    </xf>
    <xf numFmtId="10" fontId="35" fillId="0" borderId="0" xfId="0" applyNumberFormat="1" applyFont="1" applyAlignment="1">
      <alignment horizontal="center"/>
    </xf>
    <xf numFmtId="164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14" fontId="46" fillId="0" borderId="0" xfId="0" applyNumberFormat="1" applyFont="1" applyAlignment="1">
      <alignment horizontal="center"/>
    </xf>
    <xf numFmtId="14" fontId="3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4" fontId="48" fillId="0" borderId="0" xfId="0" applyNumberFormat="1" applyFont="1" applyAlignment="1">
      <alignment horizontal="center"/>
    </xf>
    <xf numFmtId="164" fontId="49" fillId="0" borderId="0" xfId="0" applyNumberFormat="1" applyFont="1" applyAlignment="1">
      <alignment horizontal="center"/>
    </xf>
    <xf numFmtId="0" fontId="49" fillId="0" borderId="0" xfId="0" applyFont="1" applyAlignment="1">
      <alignment horizontal="center"/>
    </xf>
    <xf numFmtId="14" fontId="49" fillId="0" borderId="0" xfId="0" applyNumberFormat="1" applyFont="1" applyAlignment="1">
      <alignment horizontal="center"/>
    </xf>
    <xf numFmtId="164" fontId="50" fillId="0" borderId="0" xfId="0" applyNumberFormat="1" applyFont="1" applyAlignment="1">
      <alignment horizontal="center"/>
    </xf>
    <xf numFmtId="10" fontId="50" fillId="0" borderId="0" xfId="0" applyNumberFormat="1" applyFont="1" applyAlignment="1">
      <alignment horizontal="center"/>
    </xf>
    <xf numFmtId="10" fontId="47" fillId="2" borderId="0" xfId="0" applyNumberFormat="1" applyFont="1" applyFill="1" applyAlignment="1">
      <alignment horizontal="center"/>
    </xf>
    <xf numFmtId="164" fontId="51" fillId="2" borderId="0" xfId="0" applyNumberFormat="1" applyFont="1" applyFill="1" applyAlignment="1">
      <alignment horizontal="center"/>
    </xf>
    <xf numFmtId="14" fontId="51" fillId="2" borderId="0" xfId="0" applyNumberFormat="1" applyFont="1" applyFill="1" applyAlignment="1">
      <alignment horizontal="center"/>
    </xf>
    <xf numFmtId="164" fontId="52" fillId="2" borderId="0" xfId="0" applyNumberFormat="1" applyFont="1" applyFill="1" applyAlignment="1">
      <alignment horizontal="center"/>
    </xf>
    <xf numFmtId="14" fontId="35" fillId="0" borderId="0" xfId="0" applyNumberFormat="1" applyFont="1" applyAlignment="1">
      <alignment horizontal="center"/>
    </xf>
    <xf numFmtId="164" fontId="47" fillId="0" borderId="0" xfId="0" applyNumberFormat="1" applyFont="1" applyAlignment="1">
      <alignment horizontal="center"/>
    </xf>
    <xf numFmtId="0" fontId="32" fillId="0" borderId="0" xfId="0" applyFont="1" applyAlignment="1">
      <alignment horizontal="left"/>
    </xf>
    <xf numFmtId="0" fontId="46" fillId="2" borderId="0" xfId="0" applyFont="1" applyFill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51" fillId="2" borderId="0" xfId="0" applyFont="1" applyFill="1" applyAlignment="1">
      <alignment horizontal="left"/>
    </xf>
    <xf numFmtId="0" fontId="51" fillId="2" borderId="0" xfId="0" applyFont="1" applyFill="1" applyAlignment="1">
      <alignment horizontal="center"/>
    </xf>
    <xf numFmtId="0" fontId="53" fillId="0" borderId="0" xfId="0" applyFont="1" applyAlignment="1">
      <alignment horizontal="left"/>
    </xf>
    <xf numFmtId="4" fontId="46" fillId="0" borderId="0" xfId="0" applyNumberFormat="1" applyFont="1" applyAlignment="1">
      <alignment horizontal="center"/>
    </xf>
    <xf numFmtId="10" fontId="46" fillId="0" borderId="0" xfId="0" applyNumberFormat="1" applyFont="1" applyAlignment="1">
      <alignment horizontal="center"/>
    </xf>
    <xf numFmtId="0" fontId="46" fillId="0" borderId="0" xfId="0" applyFont="1"/>
    <xf numFmtId="10" fontId="46" fillId="0" borderId="0" xfId="0" applyNumberFormat="1" applyFont="1"/>
    <xf numFmtId="10" fontId="2" fillId="0" borderId="0" xfId="0" applyNumberFormat="1" applyFont="1"/>
    <xf numFmtId="4" fontId="51" fillId="0" borderId="0" xfId="0" applyNumberFormat="1" applyFont="1" applyAlignment="1">
      <alignment horizontal="center"/>
    </xf>
    <xf numFmtId="0" fontId="54" fillId="0" borderId="0" xfId="0" applyFont="1"/>
    <xf numFmtId="164" fontId="2" fillId="0" borderId="0" xfId="0" applyNumberFormat="1" applyFont="1"/>
    <xf numFmtId="164" fontId="46" fillId="2" borderId="0" xfId="0" applyNumberFormat="1" applyFont="1" applyFill="1"/>
    <xf numFmtId="10" fontId="46" fillId="2" borderId="0" xfId="0" applyNumberFormat="1" applyFont="1" applyFill="1"/>
    <xf numFmtId="0" fontId="14" fillId="0" borderId="0" xfId="0" applyFont="1" applyAlignment="1">
      <alignment horizontal="center"/>
    </xf>
    <xf numFmtId="164" fontId="14" fillId="0" borderId="0" xfId="0" applyNumberFormat="1" applyFont="1"/>
    <xf numFmtId="10" fontId="14" fillId="0" borderId="0" xfId="0" applyNumberFormat="1" applyFont="1"/>
    <xf numFmtId="164" fontId="46" fillId="0" borderId="0" xfId="0" applyNumberFormat="1" applyFont="1"/>
    <xf numFmtId="164" fontId="4" fillId="0" borderId="0" xfId="0" applyNumberFormat="1" applyFont="1"/>
    <xf numFmtId="164" fontId="51" fillId="2" borderId="0" xfId="0" applyNumberFormat="1" applyFont="1" applyFill="1"/>
    <xf numFmtId="0" fontId="53" fillId="0" borderId="0" xfId="0" applyFont="1" applyAlignment="1">
      <alignment horizontal="center"/>
    </xf>
    <xf numFmtId="0" fontId="40" fillId="0" borderId="0" xfId="0" applyFont="1"/>
    <xf numFmtId="10" fontId="40" fillId="0" borderId="0" xfId="0" applyNumberFormat="1" applyFont="1"/>
    <xf numFmtId="4" fontId="53" fillId="0" borderId="0" xfId="0" applyNumberFormat="1" applyFont="1" applyAlignment="1">
      <alignment horizontal="center"/>
    </xf>
    <xf numFmtId="0" fontId="32" fillId="8" borderId="0" xfId="0" applyFont="1" applyFill="1" applyAlignment="1">
      <alignment horizontal="center"/>
    </xf>
    <xf numFmtId="164" fontId="32" fillId="8" borderId="0" xfId="0" applyNumberFormat="1" applyFont="1" applyFill="1" applyAlignment="1">
      <alignment horizontal="center"/>
    </xf>
    <xf numFmtId="4" fontId="53" fillId="8" borderId="0" xfId="0" applyNumberFormat="1" applyFont="1" applyFill="1" applyAlignment="1">
      <alignment horizontal="center"/>
    </xf>
    <xf numFmtId="0" fontId="0" fillId="8" borderId="0" xfId="0" applyFill="1"/>
    <xf numFmtId="10" fontId="0" fillId="8" borderId="0" xfId="0" applyNumberFormat="1" applyFill="1"/>
    <xf numFmtId="0" fontId="32" fillId="10" borderId="0" xfId="0" applyFont="1" applyFill="1" applyAlignment="1">
      <alignment horizontal="center"/>
    </xf>
    <xf numFmtId="164" fontId="32" fillId="10" borderId="0" xfId="0" applyNumberFormat="1" applyFont="1" applyFill="1" applyAlignment="1">
      <alignment horizontal="center"/>
    </xf>
    <xf numFmtId="4" fontId="32" fillId="10" borderId="0" xfId="0" applyNumberFormat="1" applyFont="1" applyFill="1" applyAlignment="1">
      <alignment horizontal="center"/>
    </xf>
    <xf numFmtId="0" fontId="0" fillId="10" borderId="0" xfId="0" applyFill="1"/>
    <xf numFmtId="10" fontId="0" fillId="10" borderId="0" xfId="0" applyNumberFormat="1" applyFill="1"/>
    <xf numFmtId="4" fontId="32" fillId="2" borderId="0" xfId="0" applyNumberFormat="1" applyFont="1" applyFill="1" applyAlignment="1">
      <alignment horizontal="center"/>
    </xf>
    <xf numFmtId="0" fontId="0" fillId="2" borderId="0" xfId="0" applyFill="1"/>
    <xf numFmtId="10" fontId="0" fillId="2" borderId="0" xfId="0" applyNumberFormat="1" applyFill="1"/>
    <xf numFmtId="164" fontId="0" fillId="0" borderId="0" xfId="0" applyNumberFormat="1"/>
    <xf numFmtId="8" fontId="32" fillId="0" borderId="0" xfId="0" applyNumberFormat="1" applyFont="1" applyAlignment="1">
      <alignment horizontal="center"/>
    </xf>
    <xf numFmtId="164" fontId="40" fillId="0" borderId="0" xfId="0" applyNumberFormat="1" applyFont="1"/>
    <xf numFmtId="14" fontId="46" fillId="8" borderId="0" xfId="0" applyNumberFormat="1" applyFont="1" applyFill="1" applyAlignment="1">
      <alignment horizontal="center"/>
    </xf>
    <xf numFmtId="164" fontId="47" fillId="8" borderId="0" xfId="0" applyNumberFormat="1" applyFont="1" applyFill="1"/>
    <xf numFmtId="10" fontId="47" fillId="8" borderId="0" xfId="0" applyNumberFormat="1" applyFont="1" applyFill="1"/>
    <xf numFmtId="164" fontId="0" fillId="10" borderId="0" xfId="0" applyNumberFormat="1" applyFill="1"/>
    <xf numFmtId="164" fontId="55" fillId="2" borderId="0" xfId="0" applyNumberFormat="1" applyFont="1" applyFill="1"/>
    <xf numFmtId="10" fontId="55" fillId="2" borderId="0" xfId="0" applyNumberFormat="1" applyFont="1" applyFill="1"/>
    <xf numFmtId="164" fontId="47" fillId="2" borderId="0" xfId="0" applyNumberFormat="1" applyFont="1" applyFill="1"/>
    <xf numFmtId="10" fontId="47" fillId="2" borderId="0" xfId="0" applyNumberFormat="1" applyFont="1" applyFill="1"/>
    <xf numFmtId="10" fontId="39" fillId="13" borderId="0" xfId="0" applyNumberFormat="1" applyFont="1" applyFill="1"/>
    <xf numFmtId="164" fontId="46" fillId="8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164" fontId="55" fillId="8" borderId="0" xfId="0" applyNumberFormat="1" applyFont="1" applyFill="1"/>
    <xf numFmtId="164" fontId="47" fillId="0" borderId="0" xfId="0" applyNumberFormat="1" applyFont="1"/>
    <xf numFmtId="10" fontId="47" fillId="0" borderId="0" xfId="0" applyNumberFormat="1" applyFont="1"/>
    <xf numFmtId="0" fontId="53" fillId="10" borderId="0" xfId="0" applyFont="1" applyFill="1" applyAlignment="1">
      <alignment horizontal="center"/>
    </xf>
    <xf numFmtId="164" fontId="53" fillId="10" borderId="0" xfId="0" applyNumberFormat="1" applyFont="1" applyFill="1" applyAlignment="1">
      <alignment horizontal="center"/>
    </xf>
    <xf numFmtId="14" fontId="53" fillId="10" borderId="0" xfId="0" applyNumberFormat="1" applyFont="1" applyFill="1" applyAlignment="1">
      <alignment horizontal="center"/>
    </xf>
    <xf numFmtId="164" fontId="56" fillId="10" borderId="0" xfId="0" applyNumberFormat="1" applyFont="1" applyFill="1"/>
    <xf numFmtId="10" fontId="56" fillId="10" borderId="0" xfId="0" applyNumberFormat="1" applyFont="1" applyFill="1"/>
    <xf numFmtId="164" fontId="14" fillId="2" borderId="0" xfId="0" applyNumberFormat="1" applyFont="1" applyFill="1" applyAlignment="1">
      <alignment horizontal="center"/>
    </xf>
    <xf numFmtId="14" fontId="14" fillId="2" borderId="0" xfId="0" applyNumberFormat="1" applyFont="1" applyFill="1" applyAlignment="1">
      <alignment horizontal="center"/>
    </xf>
    <xf numFmtId="0" fontId="46" fillId="8" borderId="0" xfId="0" applyFont="1" applyFill="1" applyAlignment="1">
      <alignment horizontal="center"/>
    </xf>
    <xf numFmtId="164" fontId="39" fillId="8" borderId="0" xfId="0" applyNumberFormat="1" applyFont="1" applyFill="1"/>
    <xf numFmtId="0" fontId="57" fillId="0" borderId="0" xfId="0" applyFont="1" applyAlignment="1">
      <alignment horizontal="center"/>
    </xf>
    <xf numFmtId="10" fontId="55" fillId="8" borderId="0" xfId="0" applyNumberFormat="1" applyFont="1" applyFill="1"/>
    <xf numFmtId="8" fontId="32" fillId="10" borderId="0" xfId="0" applyNumberFormat="1" applyFont="1" applyFill="1" applyAlignment="1">
      <alignment horizontal="center"/>
    </xf>
    <xf numFmtId="164" fontId="0" fillId="2" borderId="0" xfId="0" applyNumberFormat="1" applyFill="1"/>
    <xf numFmtId="8" fontId="46" fillId="8" borderId="0" xfId="0" applyNumberFormat="1" applyFont="1" applyFill="1" applyAlignment="1">
      <alignment horizontal="center"/>
    </xf>
    <xf numFmtId="0" fontId="53" fillId="8" borderId="0" xfId="0" applyFont="1" applyFill="1" applyAlignment="1">
      <alignment horizontal="center"/>
    </xf>
    <xf numFmtId="164" fontId="53" fillId="8" borderId="0" xfId="0" applyNumberFormat="1" applyFont="1" applyFill="1" applyAlignment="1">
      <alignment horizontal="center"/>
    </xf>
    <xf numFmtId="14" fontId="53" fillId="8" borderId="0" xfId="0" applyNumberFormat="1" applyFont="1" applyFill="1" applyAlignment="1">
      <alignment horizontal="center"/>
    </xf>
    <xf numFmtId="164" fontId="58" fillId="8" borderId="0" xfId="0" applyNumberFormat="1" applyFont="1" applyFill="1"/>
    <xf numFmtId="10" fontId="58" fillId="8" borderId="0" xfId="0" applyNumberFormat="1" applyFont="1" applyFill="1"/>
    <xf numFmtId="164" fontId="47" fillId="8" borderId="0" xfId="0" applyNumberFormat="1" applyFont="1" applyFill="1" applyAlignment="1">
      <alignment horizontal="center"/>
    </xf>
    <xf numFmtId="14" fontId="47" fillId="8" borderId="0" xfId="0" applyNumberFormat="1" applyFont="1" applyFill="1" applyAlignment="1">
      <alignment horizontal="center"/>
    </xf>
    <xf numFmtId="14" fontId="47" fillId="0" borderId="0" xfId="0" applyNumberFormat="1" applyFont="1" applyAlignment="1">
      <alignment horizontal="center"/>
    </xf>
    <xf numFmtId="164" fontId="55" fillId="0" borderId="0" xfId="0" applyNumberFormat="1" applyFont="1"/>
    <xf numFmtId="10" fontId="55" fillId="0" borderId="0" xfId="0" applyNumberFormat="1" applyFont="1"/>
    <xf numFmtId="0" fontId="47" fillId="0" borderId="0" xfId="0" applyFont="1"/>
    <xf numFmtId="0" fontId="36" fillId="0" borderId="0" xfId="57" applyAlignment="1">
      <alignment horizontal="center"/>
    </xf>
    <xf numFmtId="0" fontId="74" fillId="0" borderId="0" xfId="57" applyFont="1" applyAlignment="1">
      <alignment horizontal="center"/>
    </xf>
    <xf numFmtId="14" fontId="75" fillId="0" borderId="0" xfId="0" applyNumberFormat="1" applyFont="1" applyAlignment="1">
      <alignment horizontal="center"/>
    </xf>
    <xf numFmtId="164" fontId="7" fillId="29" borderId="0" xfId="0" applyNumberFormat="1" applyFont="1" applyFill="1" applyAlignment="1">
      <alignment horizontal="center"/>
    </xf>
    <xf numFmtId="14" fontId="5" fillId="0" borderId="0" xfId="0" applyNumberFormat="1" applyFont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76" fillId="0" borderId="0" xfId="0" quotePrefix="1" applyFont="1" applyAlignment="1">
      <alignment horizontal="center" vertical="center" wrapText="1"/>
    </xf>
    <xf numFmtId="0" fontId="76" fillId="0" borderId="0" xfId="0" applyFont="1" applyAlignment="1">
      <alignment horizontal="center" vertical="center"/>
    </xf>
    <xf numFmtId="0" fontId="77" fillId="0" borderId="0" xfId="0" applyFont="1" applyAlignment="1">
      <alignment horizontal="center"/>
    </xf>
    <xf numFmtId="0" fontId="78" fillId="0" borderId="0" xfId="0" applyFont="1" applyAlignment="1">
      <alignment horizontal="center"/>
    </xf>
    <xf numFmtId="1" fontId="78" fillId="0" borderId="0" xfId="0" applyNumberFormat="1" applyFont="1" applyAlignment="1">
      <alignment horizontal="center"/>
    </xf>
    <xf numFmtId="164" fontId="77" fillId="0" borderId="0" xfId="0" applyNumberFormat="1" applyFont="1" applyAlignment="1">
      <alignment horizontal="center"/>
    </xf>
    <xf numFmtId="14" fontId="77" fillId="0" borderId="0" xfId="0" applyNumberFormat="1" applyFont="1" applyAlignment="1">
      <alignment horizontal="center"/>
    </xf>
    <xf numFmtId="14" fontId="78" fillId="0" borderId="0" xfId="0" applyNumberFormat="1" applyFont="1" applyAlignment="1">
      <alignment horizontal="center"/>
    </xf>
    <xf numFmtId="3" fontId="78" fillId="0" borderId="0" xfId="0" applyNumberFormat="1" applyFont="1" applyAlignment="1">
      <alignment horizontal="center"/>
    </xf>
    <xf numFmtId="0" fontId="78" fillId="0" borderId="0" xfId="0" quotePrefix="1" applyFont="1" applyAlignment="1">
      <alignment horizontal="fill"/>
    </xf>
    <xf numFmtId="14" fontId="77" fillId="0" borderId="0" xfId="0" quotePrefix="1" applyNumberFormat="1" applyFont="1" applyAlignment="1">
      <alignment horizontal="center"/>
    </xf>
    <xf numFmtId="0" fontId="0" fillId="0" borderId="0" xfId="0" applyAlignment="1">
      <alignment horizontal="right"/>
    </xf>
    <xf numFmtId="43" fontId="78" fillId="0" borderId="0" xfId="70" applyFont="1" applyAlignment="1">
      <alignment horizontal="center"/>
    </xf>
    <xf numFmtId="1" fontId="78" fillId="0" borderId="0" xfId="70" applyNumberFormat="1" applyFont="1" applyAlignment="1">
      <alignment horizontal="center"/>
    </xf>
    <xf numFmtId="0" fontId="0" fillId="0" borderId="15" xfId="0" applyBorder="1"/>
    <xf numFmtId="0" fontId="7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164" fontId="2" fillId="0" borderId="16" xfId="0" applyNumberFormat="1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10" fontId="2" fillId="0" borderId="16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14" fontId="7" fillId="0" borderId="16" xfId="0" applyNumberFormat="1" applyFont="1" applyBorder="1" applyAlignment="1">
      <alignment horizontal="center"/>
    </xf>
    <xf numFmtId="10" fontId="7" fillId="0" borderId="16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64" fontId="77" fillId="0" borderId="16" xfId="0" applyNumberFormat="1" applyFont="1" applyBorder="1" applyAlignment="1">
      <alignment horizontal="center"/>
    </xf>
    <xf numFmtId="0" fontId="78" fillId="0" borderId="16" xfId="0" applyFont="1" applyBorder="1" applyAlignment="1">
      <alignment horizontal="center"/>
    </xf>
    <xf numFmtId="14" fontId="77" fillId="0" borderId="16" xfId="0" applyNumberFormat="1" applyFont="1" applyBorder="1" applyAlignment="1">
      <alignment horizontal="center"/>
    </xf>
    <xf numFmtId="1" fontId="78" fillId="0" borderId="16" xfId="70" applyNumberFormat="1" applyFont="1" applyBorder="1" applyAlignment="1">
      <alignment horizontal="center"/>
    </xf>
    <xf numFmtId="43" fontId="78" fillId="0" borderId="16" xfId="70" applyFont="1" applyBorder="1" applyAlignment="1">
      <alignment horizontal="center"/>
    </xf>
    <xf numFmtId="3" fontId="78" fillId="0" borderId="16" xfId="0" applyNumberFormat="1" applyFont="1" applyBorder="1" applyAlignment="1">
      <alignment horizontal="center"/>
    </xf>
    <xf numFmtId="0" fontId="77" fillId="0" borderId="16" xfId="0" applyFont="1" applyBorder="1" applyAlignment="1">
      <alignment horizontal="center"/>
    </xf>
    <xf numFmtId="1" fontId="78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78" fillId="0" borderId="16" xfId="0" quotePrefix="1" applyFont="1" applyBorder="1" applyAlignment="1">
      <alignment horizontal="fill"/>
    </xf>
    <xf numFmtId="164" fontId="14" fillId="0" borderId="16" xfId="0" applyNumberFormat="1" applyFont="1" applyBorder="1" applyAlignment="1">
      <alignment horizontal="center"/>
    </xf>
    <xf numFmtId="14" fontId="78" fillId="0" borderId="16" xfId="0" applyNumberFormat="1" applyFont="1" applyBorder="1" applyAlignment="1">
      <alignment horizontal="center"/>
    </xf>
    <xf numFmtId="0" fontId="6" fillId="0" borderId="16" xfId="0" applyFont="1" applyBorder="1"/>
    <xf numFmtId="14" fontId="8" fillId="0" borderId="16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9" fontId="3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14" fontId="77" fillId="0" borderId="16" xfId="0" quotePrefix="1" applyNumberFormat="1" applyFont="1" applyBorder="1" applyAlignment="1">
      <alignment horizontal="center"/>
    </xf>
    <xf numFmtId="3" fontId="78" fillId="0" borderId="16" xfId="0" quotePrefix="1" applyNumberFormat="1" applyFont="1" applyBorder="1" applyAlignment="1">
      <alignment horizontal="left"/>
    </xf>
    <xf numFmtId="0" fontId="78" fillId="0" borderId="16" xfId="70" applyNumberFormat="1" applyFont="1" applyBorder="1" applyAlignment="1">
      <alignment horizontal="center"/>
    </xf>
    <xf numFmtId="3" fontId="78" fillId="0" borderId="16" xfId="0" quotePrefix="1" applyNumberFormat="1" applyFont="1" applyBorder="1" applyAlignment="1">
      <alignment horizontal="center"/>
    </xf>
    <xf numFmtId="14" fontId="3" fillId="2" borderId="0" xfId="0" quotePrefix="1" applyNumberFormat="1" applyFont="1" applyFill="1" applyAlignment="1">
      <alignment horizontal="center"/>
    </xf>
    <xf numFmtId="0" fontId="79" fillId="0" borderId="17" xfId="0" applyFont="1" applyBorder="1" applyAlignment="1">
      <alignment horizontal="center" vertical="center" wrapText="1"/>
    </xf>
    <xf numFmtId="0" fontId="79" fillId="0" borderId="17" xfId="0" applyFont="1" applyBorder="1" applyAlignment="1">
      <alignment horizontal="right" vertical="center" wrapText="1"/>
    </xf>
    <xf numFmtId="0" fontId="75" fillId="0" borderId="0" xfId="0" applyFont="1" applyAlignment="1">
      <alignment horizontal="left"/>
    </xf>
    <xf numFmtId="0" fontId="6" fillId="0" borderId="16" xfId="0" applyFont="1" applyBorder="1" applyAlignment="1">
      <alignment horizontal="center" wrapText="1"/>
    </xf>
    <xf numFmtId="164" fontId="2" fillId="0" borderId="18" xfId="0" applyNumberFormat="1" applyFont="1" applyBorder="1" applyAlignment="1">
      <alignment horizontal="center"/>
    </xf>
    <xf numFmtId="164" fontId="7" fillId="0" borderId="18" xfId="0" applyNumberFormat="1" applyFont="1" applyBorder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26" fillId="0" borderId="0" xfId="0" applyFont="1"/>
    <xf numFmtId="10" fontId="3" fillId="0" borderId="0" xfId="0" applyNumberFormat="1" applyFont="1" applyAlignment="1">
      <alignment horizontal="center"/>
    </xf>
    <xf numFmtId="0" fontId="6" fillId="0" borderId="20" xfId="0" applyFont="1" applyBorder="1"/>
    <xf numFmtId="0" fontId="13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14" fontId="8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9" xfId="0" applyFont="1" applyBorder="1"/>
    <xf numFmtId="0" fontId="4" fillId="0" borderId="19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left"/>
    </xf>
    <xf numFmtId="0" fontId="13" fillId="0" borderId="18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/>
    </xf>
    <xf numFmtId="0" fontId="6" fillId="0" borderId="0" xfId="0" quotePrefix="1" applyFont="1" applyAlignment="1">
      <alignment horizontal="left"/>
    </xf>
    <xf numFmtId="0" fontId="0" fillId="0" borderId="0" xfId="70" applyNumberFormat="1" applyFont="1"/>
    <xf numFmtId="0" fontId="3" fillId="0" borderId="0" xfId="70" applyNumberFormat="1" applyFont="1"/>
    <xf numFmtId="0" fontId="6" fillId="0" borderId="16" xfId="70" applyNumberFormat="1" applyFont="1" applyBorder="1" applyAlignment="1">
      <alignment horizontal="center"/>
    </xf>
    <xf numFmtId="0" fontId="77" fillId="0" borderId="16" xfId="70" applyNumberFormat="1" applyFont="1" applyBorder="1" applyAlignment="1">
      <alignment horizontal="center"/>
    </xf>
    <xf numFmtId="0" fontId="12" fillId="0" borderId="0" xfId="70" applyNumberFormat="1" applyFont="1" applyAlignment="1">
      <alignment horizontal="center"/>
    </xf>
    <xf numFmtId="0" fontId="1" fillId="0" borderId="0" xfId="70" applyNumberFormat="1" applyFont="1" applyAlignment="1">
      <alignment horizontal="center"/>
    </xf>
    <xf numFmtId="0" fontId="78" fillId="0" borderId="16" xfId="70" applyNumberFormat="1" applyFont="1" applyFill="1" applyBorder="1" applyAlignment="1">
      <alignment horizontal="center"/>
    </xf>
    <xf numFmtId="164" fontId="77" fillId="0" borderId="16" xfId="0" quotePrefix="1" applyNumberFormat="1" applyFont="1" applyBorder="1" applyAlignment="1">
      <alignment horizontal="center"/>
    </xf>
    <xf numFmtId="0" fontId="78" fillId="0" borderId="16" xfId="70" quotePrefix="1" applyNumberFormat="1" applyFont="1" applyFill="1" applyBorder="1" applyAlignment="1">
      <alignment horizontal="left"/>
    </xf>
    <xf numFmtId="0" fontId="77" fillId="0" borderId="16" xfId="70" applyNumberFormat="1" applyFont="1" applyFill="1" applyBorder="1" applyAlignment="1">
      <alignment horizontal="center"/>
    </xf>
    <xf numFmtId="164" fontId="80" fillId="0" borderId="0" xfId="0" applyNumberFormat="1" applyFont="1" applyAlignment="1">
      <alignment horizontal="center"/>
    </xf>
    <xf numFmtId="0" fontId="81" fillId="0" borderId="0" xfId="70" applyNumberFormat="1" applyFont="1" applyFill="1" applyAlignment="1">
      <alignment horizontal="center"/>
    </xf>
    <xf numFmtId="14" fontId="80" fillId="0" borderId="0" xfId="0" applyNumberFormat="1" applyFont="1" applyAlignment="1">
      <alignment horizontal="center"/>
    </xf>
    <xf numFmtId="0" fontId="78" fillId="0" borderId="0" xfId="70" applyNumberFormat="1" applyFont="1" applyFill="1" applyAlignment="1">
      <alignment horizontal="center"/>
    </xf>
    <xf numFmtId="0" fontId="6" fillId="0" borderId="16" xfId="70" applyNumberFormat="1" applyFont="1" applyFill="1" applyBorder="1" applyAlignment="1">
      <alignment horizontal="center"/>
    </xf>
    <xf numFmtId="0" fontId="78" fillId="0" borderId="16" xfId="70" quotePrefix="1" applyNumberFormat="1" applyFont="1" applyFill="1" applyBorder="1" applyAlignment="1">
      <alignment horizontal="center"/>
    </xf>
    <xf numFmtId="0" fontId="78" fillId="0" borderId="16" xfId="70" quotePrefix="1" applyNumberFormat="1" applyFont="1" applyFill="1" applyBorder="1" applyAlignment="1"/>
    <xf numFmtId="0" fontId="12" fillId="0" borderId="0" xfId="70" applyNumberFormat="1" applyFont="1" applyFill="1" applyAlignment="1">
      <alignment horizontal="center"/>
    </xf>
    <xf numFmtId="0" fontId="5" fillId="0" borderId="16" xfId="70" applyNumberFormat="1" applyFont="1" applyFill="1" applyBorder="1" applyAlignment="1">
      <alignment horizontal="center"/>
    </xf>
    <xf numFmtId="0" fontId="11" fillId="0" borderId="16" xfId="70" applyNumberFormat="1" applyFont="1" applyFill="1" applyBorder="1" applyAlignment="1">
      <alignment horizontal="center"/>
    </xf>
    <xf numFmtId="0" fontId="1" fillId="0" borderId="16" xfId="70" applyNumberFormat="1" applyFont="1" applyFill="1" applyBorder="1" applyAlignment="1">
      <alignment horizontal="center"/>
    </xf>
    <xf numFmtId="0" fontId="12" fillId="0" borderId="16" xfId="70" applyNumberFormat="1" applyFont="1" applyFill="1" applyBorder="1" applyAlignment="1">
      <alignment horizontal="center"/>
    </xf>
    <xf numFmtId="44" fontId="1" fillId="0" borderId="0" xfId="1" applyFont="1" applyFill="1"/>
    <xf numFmtId="44" fontId="1" fillId="0" borderId="0" xfId="1" applyFont="1"/>
    <xf numFmtId="10" fontId="47" fillId="0" borderId="0" xfId="0" applyNumberFormat="1" applyFont="1" applyAlignment="1">
      <alignment horizontal="center"/>
    </xf>
    <xf numFmtId="0" fontId="35" fillId="0" borderId="0" xfId="0" applyFont="1" applyAlignment="1">
      <alignment horizontal="left"/>
    </xf>
    <xf numFmtId="0" fontId="35" fillId="0" borderId="0" xfId="0" applyFont="1"/>
    <xf numFmtId="164" fontId="36" fillId="0" borderId="0" xfId="0" applyNumberFormat="1" applyFont="1"/>
    <xf numFmtId="14" fontId="82" fillId="0" borderId="16" xfId="0" applyNumberFormat="1" applyFont="1" applyBorder="1" applyAlignment="1">
      <alignment horizontal="center"/>
    </xf>
    <xf numFmtId="0" fontId="83" fillId="0" borderId="16" xfId="70" applyNumberFormat="1" applyFont="1" applyFill="1" applyBorder="1" applyAlignment="1">
      <alignment horizontal="center"/>
    </xf>
    <xf numFmtId="14" fontId="84" fillId="0" borderId="16" xfId="0" applyNumberFormat="1" applyFont="1" applyBorder="1" applyAlignment="1">
      <alignment horizontal="center"/>
    </xf>
    <xf numFmtId="0" fontId="85" fillId="0" borderId="16" xfId="70" applyNumberFormat="1" applyFont="1" applyFill="1" applyBorder="1" applyAlignment="1">
      <alignment horizontal="center"/>
    </xf>
    <xf numFmtId="0" fontId="85" fillId="0" borderId="16" xfId="70" quotePrefix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4" fillId="0" borderId="0" xfId="0" quotePrefix="1" applyFont="1" applyAlignment="1">
      <alignment horizontal="center"/>
    </xf>
    <xf numFmtId="0" fontId="18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30" borderId="0" xfId="0" applyFill="1"/>
  </cellXfs>
  <cellStyles count="71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" xfId="70" builtinId="3"/>
    <cellStyle name="Comma 2" xfId="31" xr:uid="{00000000-0005-0000-0000-00001B000000}"/>
    <cellStyle name="Currency" xfId="1" builtinId="4"/>
    <cellStyle name="Currency 2" xfId="68" xr:uid="{00000000-0005-0000-0000-00001D000000}"/>
    <cellStyle name="Explanatory Text 2" xfId="32" xr:uid="{00000000-0005-0000-0000-00001E000000}"/>
    <cellStyle name="Good 2" xfId="33" xr:uid="{00000000-0005-0000-0000-00001F000000}"/>
    <cellStyle name="Heading 1 2" xfId="34" xr:uid="{00000000-0005-0000-0000-000020000000}"/>
    <cellStyle name="Heading 2 2" xfId="35" xr:uid="{00000000-0005-0000-0000-000021000000}"/>
    <cellStyle name="Heading 3 2" xfId="36" xr:uid="{00000000-0005-0000-0000-000022000000}"/>
    <cellStyle name="Heading 4 2" xfId="37" xr:uid="{00000000-0005-0000-0000-000023000000}"/>
    <cellStyle name="Input 2" xfId="38" xr:uid="{00000000-0005-0000-0000-000024000000}"/>
    <cellStyle name="Linked Cell 2" xfId="39" xr:uid="{00000000-0005-0000-0000-000025000000}"/>
    <cellStyle name="Neutral 2" xfId="40" xr:uid="{00000000-0005-0000-0000-000026000000}"/>
    <cellStyle name="Normal" xfId="0" builtinId="0"/>
    <cellStyle name="Normal 10" xfId="55" xr:uid="{00000000-0005-0000-0000-000028000000}"/>
    <cellStyle name="Normal 11" xfId="56" xr:uid="{00000000-0005-0000-0000-000029000000}"/>
    <cellStyle name="Normal 12" xfId="57" xr:uid="{00000000-0005-0000-0000-00002A000000}"/>
    <cellStyle name="Normal 13" xfId="58" xr:uid="{00000000-0005-0000-0000-00002B000000}"/>
    <cellStyle name="Normal 14" xfId="59" xr:uid="{00000000-0005-0000-0000-00002C000000}"/>
    <cellStyle name="Normal 15" xfId="60" xr:uid="{00000000-0005-0000-0000-00002D000000}"/>
    <cellStyle name="Normal 16" xfId="61" xr:uid="{00000000-0005-0000-0000-00002E000000}"/>
    <cellStyle name="Normal 17" xfId="62" xr:uid="{00000000-0005-0000-0000-00002F000000}"/>
    <cellStyle name="Normal 18" xfId="63" xr:uid="{00000000-0005-0000-0000-000030000000}"/>
    <cellStyle name="Normal 19" xfId="64" xr:uid="{00000000-0005-0000-0000-000031000000}"/>
    <cellStyle name="Normal 2" xfId="47" xr:uid="{00000000-0005-0000-0000-000032000000}"/>
    <cellStyle name="Normal 20" xfId="65" xr:uid="{00000000-0005-0000-0000-000033000000}"/>
    <cellStyle name="Normal 21" xfId="66" xr:uid="{00000000-0005-0000-0000-000034000000}"/>
    <cellStyle name="Normal 22" xfId="67" xr:uid="{00000000-0005-0000-0000-000035000000}"/>
    <cellStyle name="Normal 23" xfId="3" xr:uid="{00000000-0005-0000-0000-000036000000}"/>
    <cellStyle name="Normal 3" xfId="48" xr:uid="{00000000-0005-0000-0000-000037000000}"/>
    <cellStyle name="Normal 4" xfId="49" xr:uid="{00000000-0005-0000-0000-000038000000}"/>
    <cellStyle name="Normal 5" xfId="50" xr:uid="{00000000-0005-0000-0000-000039000000}"/>
    <cellStyle name="Normal 6" xfId="51" xr:uid="{00000000-0005-0000-0000-00003A000000}"/>
    <cellStyle name="Normal 7" xfId="52" xr:uid="{00000000-0005-0000-0000-00003B000000}"/>
    <cellStyle name="Normal 8" xfId="53" xr:uid="{00000000-0005-0000-0000-00003C000000}"/>
    <cellStyle name="Normal 9" xfId="54" xr:uid="{00000000-0005-0000-0000-00003D000000}"/>
    <cellStyle name="Note 2" xfId="41" xr:uid="{00000000-0005-0000-0000-00003E000000}"/>
    <cellStyle name="Output 2" xfId="42" xr:uid="{00000000-0005-0000-0000-00003F000000}"/>
    <cellStyle name="Percent" xfId="2" builtinId="5"/>
    <cellStyle name="Percent 2" xfId="43" xr:uid="{00000000-0005-0000-0000-000041000000}"/>
    <cellStyle name="Percent 3" xfId="69" xr:uid="{00000000-0005-0000-0000-000042000000}"/>
    <cellStyle name="Title 2" xfId="44" xr:uid="{00000000-0005-0000-0000-000043000000}"/>
    <cellStyle name="Total 2" xfId="45" xr:uid="{00000000-0005-0000-0000-000044000000}"/>
    <cellStyle name="Warning Text 2" xfId="46" xr:uid="{00000000-0005-0000-0000-00004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0"/>
  <sheetViews>
    <sheetView zoomScale="145" zoomScaleNormal="145" workbookViewId="0">
      <pane ySplit="1" topLeftCell="A54" activePane="bottomLeft" state="frozen"/>
      <selection pane="bottomLeft" activeCell="D77" sqref="D77"/>
    </sheetView>
  </sheetViews>
  <sheetFormatPr defaultRowHeight="15"/>
  <sheetData>
    <row r="1" spans="1:10" ht="24.75">
      <c r="A1" s="372" t="s">
        <v>0</v>
      </c>
      <c r="B1" s="372" t="s">
        <v>1</v>
      </c>
      <c r="C1" s="372" t="s">
        <v>2</v>
      </c>
      <c r="D1" s="372" t="s">
        <v>3</v>
      </c>
      <c r="E1" s="373" t="s">
        <v>4</v>
      </c>
      <c r="F1" s="374" t="s">
        <v>5</v>
      </c>
      <c r="G1" s="374" t="s">
        <v>6</v>
      </c>
      <c r="H1" s="374" t="s">
        <v>7</v>
      </c>
      <c r="I1" s="374" t="s">
        <v>8</v>
      </c>
      <c r="J1" s="373" t="s">
        <v>9</v>
      </c>
    </row>
    <row r="2" spans="1:10">
      <c r="A2" t="s">
        <v>10</v>
      </c>
      <c r="B2" t="s">
        <v>10</v>
      </c>
      <c r="C2" s="367">
        <v>91</v>
      </c>
      <c r="D2" s="387">
        <v>499</v>
      </c>
      <c r="E2" s="387">
        <v>106</v>
      </c>
      <c r="F2" s="387">
        <v>14</v>
      </c>
      <c r="G2" s="387">
        <v>3</v>
      </c>
      <c r="H2" s="387">
        <v>39</v>
      </c>
      <c r="I2" s="387">
        <v>0</v>
      </c>
      <c r="J2">
        <f>E2-F2-I2</f>
        <v>92</v>
      </c>
    </row>
    <row r="3" spans="1:10">
      <c r="A3" t="s">
        <v>11</v>
      </c>
      <c r="B3" t="s">
        <v>11</v>
      </c>
      <c r="C3" s="367">
        <v>64</v>
      </c>
      <c r="D3" s="387">
        <v>524</v>
      </c>
      <c r="E3" s="387">
        <v>205</v>
      </c>
      <c r="F3" s="387">
        <v>35</v>
      </c>
      <c r="G3" s="387">
        <v>7</v>
      </c>
      <c r="H3" s="387">
        <v>83</v>
      </c>
      <c r="I3" s="387">
        <v>0</v>
      </c>
      <c r="J3">
        <f t="shared" ref="J3:J66" si="0">E3-F3-I3</f>
        <v>170</v>
      </c>
    </row>
    <row r="4" spans="1:10">
      <c r="A4" t="s">
        <v>12</v>
      </c>
      <c r="B4" t="s">
        <v>12</v>
      </c>
      <c r="C4" s="367">
        <v>47</v>
      </c>
      <c r="D4" s="387">
        <v>531</v>
      </c>
      <c r="E4" s="387">
        <v>127</v>
      </c>
      <c r="F4" s="387">
        <v>21</v>
      </c>
      <c r="G4" s="387">
        <v>1</v>
      </c>
      <c r="H4" s="387">
        <v>36</v>
      </c>
      <c r="I4" s="387">
        <v>0</v>
      </c>
      <c r="J4">
        <f t="shared" si="0"/>
        <v>106</v>
      </c>
    </row>
    <row r="5" spans="1:10">
      <c r="A5" t="s">
        <v>13</v>
      </c>
      <c r="B5" t="s">
        <v>12</v>
      </c>
      <c r="C5" s="367">
        <v>49</v>
      </c>
      <c r="D5" s="387">
        <v>596</v>
      </c>
      <c r="E5" s="387">
        <v>66</v>
      </c>
      <c r="F5" s="387">
        <v>3</v>
      </c>
      <c r="G5" s="387">
        <v>6</v>
      </c>
      <c r="H5" s="387">
        <v>14</v>
      </c>
      <c r="I5" s="387">
        <v>0</v>
      </c>
      <c r="J5">
        <f t="shared" si="0"/>
        <v>63</v>
      </c>
    </row>
    <row r="6" spans="1:10">
      <c r="A6" t="s">
        <v>14</v>
      </c>
      <c r="B6" t="s">
        <v>12</v>
      </c>
      <c r="C6" s="367">
        <v>49</v>
      </c>
      <c r="D6" s="387">
        <v>605</v>
      </c>
      <c r="E6" s="387">
        <v>154</v>
      </c>
      <c r="F6" s="387">
        <v>10</v>
      </c>
      <c r="G6" s="387">
        <v>13</v>
      </c>
      <c r="H6" s="387">
        <v>45</v>
      </c>
      <c r="I6" s="387">
        <v>0</v>
      </c>
      <c r="J6">
        <f t="shared" si="0"/>
        <v>144</v>
      </c>
    </row>
    <row r="7" spans="1:10">
      <c r="A7" t="s">
        <v>15</v>
      </c>
      <c r="B7" t="s">
        <v>16</v>
      </c>
      <c r="C7" s="367">
        <v>15</v>
      </c>
      <c r="D7" s="387">
        <v>607</v>
      </c>
      <c r="E7" s="387">
        <v>209</v>
      </c>
      <c r="F7" s="387">
        <v>40</v>
      </c>
      <c r="G7" s="387">
        <v>12</v>
      </c>
      <c r="H7" s="387">
        <v>80</v>
      </c>
      <c r="I7" s="387">
        <v>2</v>
      </c>
      <c r="J7">
        <f t="shared" si="0"/>
        <v>167</v>
      </c>
    </row>
    <row r="8" spans="1:10">
      <c r="A8" t="s">
        <v>17</v>
      </c>
      <c r="B8" t="s">
        <v>16</v>
      </c>
      <c r="C8" s="367">
        <v>10</v>
      </c>
      <c r="D8" s="387">
        <v>614</v>
      </c>
      <c r="E8" s="387">
        <v>190</v>
      </c>
      <c r="F8" s="387">
        <v>17</v>
      </c>
      <c r="G8" s="387">
        <v>9</v>
      </c>
      <c r="H8" s="387">
        <v>48</v>
      </c>
      <c r="I8" s="387">
        <v>3</v>
      </c>
      <c r="J8">
        <f t="shared" si="0"/>
        <v>170</v>
      </c>
    </row>
    <row r="9" spans="1:10">
      <c r="A9" t="s">
        <v>16</v>
      </c>
      <c r="B9" t="s">
        <v>16</v>
      </c>
      <c r="C9" s="367">
        <v>7</v>
      </c>
      <c r="D9" s="387">
        <v>617</v>
      </c>
      <c r="E9" s="387">
        <v>113</v>
      </c>
      <c r="F9" s="387">
        <v>11</v>
      </c>
      <c r="G9" s="387">
        <v>5</v>
      </c>
      <c r="H9" s="387">
        <v>34</v>
      </c>
      <c r="I9" s="387">
        <v>0</v>
      </c>
      <c r="J9">
        <f t="shared" si="0"/>
        <v>102</v>
      </c>
    </row>
    <row r="10" spans="1:10">
      <c r="A10" t="s">
        <v>18</v>
      </c>
      <c r="B10" t="s">
        <v>11</v>
      </c>
      <c r="C10" s="367">
        <v>61</v>
      </c>
      <c r="D10" s="387">
        <v>664</v>
      </c>
      <c r="E10" s="387">
        <v>687</v>
      </c>
      <c r="F10" s="387">
        <v>29</v>
      </c>
      <c r="G10" s="387">
        <v>53</v>
      </c>
      <c r="H10" s="387">
        <v>237</v>
      </c>
      <c r="I10" s="387">
        <v>2</v>
      </c>
      <c r="J10">
        <f t="shared" si="0"/>
        <v>656</v>
      </c>
    </row>
    <row r="11" spans="1:10">
      <c r="A11" t="s">
        <v>19</v>
      </c>
      <c r="B11" t="s">
        <v>10</v>
      </c>
      <c r="C11" s="367">
        <v>80</v>
      </c>
      <c r="D11" s="387">
        <v>669</v>
      </c>
      <c r="E11" s="387">
        <v>52</v>
      </c>
      <c r="F11" s="387">
        <v>1</v>
      </c>
      <c r="G11" s="387">
        <v>5</v>
      </c>
      <c r="H11" s="387">
        <v>11</v>
      </c>
      <c r="I11" s="387">
        <v>0</v>
      </c>
      <c r="J11">
        <f t="shared" si="0"/>
        <v>51</v>
      </c>
    </row>
    <row r="12" spans="1:10">
      <c r="A12" t="s">
        <v>20</v>
      </c>
      <c r="B12" t="s">
        <v>11</v>
      </c>
      <c r="C12" s="367">
        <v>72</v>
      </c>
      <c r="D12" s="387">
        <v>697</v>
      </c>
      <c r="E12" s="387">
        <v>128</v>
      </c>
      <c r="F12" s="387">
        <v>19</v>
      </c>
      <c r="G12" s="387">
        <v>1</v>
      </c>
      <c r="H12" s="387">
        <v>44</v>
      </c>
      <c r="I12" s="387">
        <v>1</v>
      </c>
      <c r="J12">
        <f t="shared" si="0"/>
        <v>108</v>
      </c>
    </row>
    <row r="13" spans="1:10">
      <c r="A13" t="s">
        <v>21</v>
      </c>
      <c r="B13" t="s">
        <v>16</v>
      </c>
      <c r="C13" s="367">
        <v>12</v>
      </c>
      <c r="D13" s="387">
        <v>710</v>
      </c>
      <c r="E13" s="387">
        <v>166</v>
      </c>
      <c r="F13" s="387">
        <v>16</v>
      </c>
      <c r="G13" s="387">
        <v>6</v>
      </c>
      <c r="H13" s="387">
        <v>46</v>
      </c>
      <c r="I13" s="387">
        <v>2</v>
      </c>
      <c r="J13">
        <f t="shared" si="0"/>
        <v>148</v>
      </c>
    </row>
    <row r="14" spans="1:10">
      <c r="A14" t="s">
        <v>22</v>
      </c>
      <c r="B14" t="s">
        <v>16</v>
      </c>
      <c r="C14" s="367">
        <v>2</v>
      </c>
      <c r="D14" s="387">
        <v>719</v>
      </c>
      <c r="E14" s="387">
        <v>203</v>
      </c>
      <c r="F14" s="387">
        <v>10</v>
      </c>
      <c r="G14" s="387">
        <v>7</v>
      </c>
      <c r="H14" s="387">
        <v>15</v>
      </c>
      <c r="I14" s="387">
        <v>0</v>
      </c>
      <c r="J14">
        <f t="shared" si="0"/>
        <v>193</v>
      </c>
    </row>
    <row r="15" spans="1:10">
      <c r="A15" t="s">
        <v>23</v>
      </c>
      <c r="B15" t="s">
        <v>11</v>
      </c>
      <c r="C15" s="367">
        <v>61</v>
      </c>
      <c r="D15" s="387">
        <v>722</v>
      </c>
      <c r="E15" s="387">
        <v>204</v>
      </c>
      <c r="F15" s="387">
        <v>26</v>
      </c>
      <c r="G15" s="387">
        <v>4</v>
      </c>
      <c r="H15" s="387">
        <v>78</v>
      </c>
      <c r="I15" s="387">
        <v>2</v>
      </c>
      <c r="J15">
        <f t="shared" si="0"/>
        <v>176</v>
      </c>
    </row>
    <row r="16" spans="1:10">
      <c r="A16" t="s">
        <v>24</v>
      </c>
      <c r="B16" t="s">
        <v>12</v>
      </c>
      <c r="C16" s="367">
        <v>46</v>
      </c>
      <c r="D16" s="387">
        <v>746</v>
      </c>
      <c r="E16" s="387">
        <v>156</v>
      </c>
      <c r="F16" s="387">
        <v>13</v>
      </c>
      <c r="G16" s="387">
        <v>9</v>
      </c>
      <c r="H16" s="387">
        <v>53</v>
      </c>
      <c r="I16" s="387">
        <v>0</v>
      </c>
      <c r="J16">
        <f t="shared" si="0"/>
        <v>143</v>
      </c>
    </row>
    <row r="17" spans="1:10">
      <c r="A17" t="s">
        <v>25</v>
      </c>
      <c r="B17" t="s">
        <v>12</v>
      </c>
      <c r="C17" s="367">
        <v>41</v>
      </c>
      <c r="D17" s="387">
        <v>765</v>
      </c>
      <c r="E17" s="387">
        <v>152</v>
      </c>
      <c r="F17" s="387">
        <v>18</v>
      </c>
      <c r="G17" s="387">
        <v>8</v>
      </c>
      <c r="H17" s="387">
        <v>27</v>
      </c>
      <c r="I17" s="387">
        <v>0</v>
      </c>
      <c r="J17">
        <f t="shared" si="0"/>
        <v>134</v>
      </c>
    </row>
    <row r="18" spans="1:10">
      <c r="A18" t="s">
        <v>26</v>
      </c>
      <c r="B18" t="s">
        <v>10</v>
      </c>
      <c r="C18" s="367">
        <v>80</v>
      </c>
      <c r="D18" s="387">
        <v>832</v>
      </c>
      <c r="E18" s="387">
        <v>132</v>
      </c>
      <c r="F18" s="387">
        <v>11</v>
      </c>
      <c r="G18" s="387">
        <v>8</v>
      </c>
      <c r="H18" s="387">
        <v>32</v>
      </c>
      <c r="I18" s="387">
        <v>0</v>
      </c>
      <c r="J18">
        <f t="shared" si="0"/>
        <v>121</v>
      </c>
    </row>
    <row r="19" spans="1:10">
      <c r="A19" t="s">
        <v>27</v>
      </c>
      <c r="B19" t="s">
        <v>27</v>
      </c>
      <c r="C19" s="367">
        <v>25</v>
      </c>
      <c r="D19" s="387">
        <v>839</v>
      </c>
      <c r="E19" s="387">
        <v>222</v>
      </c>
      <c r="F19" s="387">
        <v>16</v>
      </c>
      <c r="G19" s="387">
        <v>9</v>
      </c>
      <c r="H19" s="387">
        <v>78</v>
      </c>
      <c r="I19" s="387">
        <v>0</v>
      </c>
      <c r="J19">
        <f t="shared" si="0"/>
        <v>206</v>
      </c>
    </row>
    <row r="20" spans="1:10">
      <c r="A20" t="s">
        <v>28</v>
      </c>
      <c r="B20" t="s">
        <v>11</v>
      </c>
      <c r="C20" s="367">
        <v>67</v>
      </c>
      <c r="D20" s="387">
        <v>973</v>
      </c>
      <c r="E20" s="387">
        <v>217</v>
      </c>
      <c r="F20" s="387">
        <v>33</v>
      </c>
      <c r="G20" s="387">
        <v>5</v>
      </c>
      <c r="H20" s="387">
        <v>42</v>
      </c>
      <c r="I20" s="387">
        <v>0</v>
      </c>
      <c r="J20">
        <f t="shared" si="0"/>
        <v>184</v>
      </c>
    </row>
    <row r="21" spans="1:10">
      <c r="A21" t="s">
        <v>29</v>
      </c>
      <c r="B21" t="s">
        <v>27</v>
      </c>
      <c r="C21" s="367">
        <v>24</v>
      </c>
      <c r="D21" s="387">
        <v>974</v>
      </c>
      <c r="E21" s="387">
        <v>433</v>
      </c>
      <c r="F21" s="387">
        <v>14</v>
      </c>
      <c r="G21" s="387">
        <v>16</v>
      </c>
      <c r="H21" s="387">
        <v>93</v>
      </c>
      <c r="I21" s="387">
        <v>2</v>
      </c>
      <c r="J21">
        <f t="shared" si="0"/>
        <v>417</v>
      </c>
    </row>
    <row r="22" spans="1:10">
      <c r="A22" t="s">
        <v>30</v>
      </c>
      <c r="B22" t="s">
        <v>16</v>
      </c>
      <c r="C22" s="367">
        <v>3</v>
      </c>
      <c r="D22" s="387">
        <v>1002</v>
      </c>
      <c r="E22" s="387">
        <v>173</v>
      </c>
      <c r="F22" s="387">
        <v>2</v>
      </c>
      <c r="G22" s="387">
        <v>19</v>
      </c>
      <c r="H22" s="387">
        <v>62</v>
      </c>
      <c r="I22" s="387">
        <v>0</v>
      </c>
      <c r="J22">
        <f t="shared" si="0"/>
        <v>171</v>
      </c>
    </row>
    <row r="23" spans="1:10">
      <c r="A23" t="s">
        <v>31</v>
      </c>
      <c r="B23" t="s">
        <v>16</v>
      </c>
      <c r="C23" s="367">
        <v>9</v>
      </c>
      <c r="D23" s="387">
        <v>1033</v>
      </c>
      <c r="E23" s="387">
        <v>159</v>
      </c>
      <c r="F23" s="387">
        <v>31</v>
      </c>
      <c r="G23" s="387">
        <v>5</v>
      </c>
      <c r="H23" s="387">
        <v>43</v>
      </c>
      <c r="I23" s="387">
        <v>0</v>
      </c>
      <c r="J23">
        <f t="shared" si="0"/>
        <v>128</v>
      </c>
    </row>
    <row r="24" spans="1:10">
      <c r="A24" t="s">
        <v>32</v>
      </c>
      <c r="B24" t="s">
        <v>27</v>
      </c>
      <c r="C24" s="367">
        <v>28</v>
      </c>
      <c r="D24" s="387">
        <v>1069</v>
      </c>
      <c r="E24" s="387">
        <v>203</v>
      </c>
      <c r="F24" s="387">
        <v>20</v>
      </c>
      <c r="G24" s="387">
        <v>11</v>
      </c>
      <c r="H24" s="387">
        <v>67</v>
      </c>
      <c r="I24" s="387">
        <v>0</v>
      </c>
      <c r="J24">
        <f t="shared" si="0"/>
        <v>183</v>
      </c>
    </row>
    <row r="25" spans="1:10">
      <c r="A25" t="s">
        <v>33</v>
      </c>
      <c r="B25" t="s">
        <v>12</v>
      </c>
      <c r="C25" s="367">
        <v>41</v>
      </c>
      <c r="D25" s="387">
        <v>1080</v>
      </c>
      <c r="E25" s="387">
        <v>136</v>
      </c>
      <c r="F25" s="387">
        <v>5</v>
      </c>
      <c r="G25" s="387">
        <v>14</v>
      </c>
      <c r="H25" s="387">
        <v>36</v>
      </c>
      <c r="I25" s="387">
        <v>2</v>
      </c>
      <c r="J25">
        <f t="shared" si="0"/>
        <v>129</v>
      </c>
    </row>
    <row r="26" spans="1:10">
      <c r="A26" t="s">
        <v>34</v>
      </c>
      <c r="B26" t="s">
        <v>10</v>
      </c>
      <c r="C26" s="367">
        <v>90</v>
      </c>
      <c r="D26" s="387">
        <v>1133</v>
      </c>
      <c r="E26" s="387">
        <v>121</v>
      </c>
      <c r="F26" s="387">
        <v>4</v>
      </c>
      <c r="G26" s="387">
        <v>0</v>
      </c>
      <c r="H26" s="387">
        <v>29</v>
      </c>
      <c r="I26" s="387">
        <v>0</v>
      </c>
      <c r="J26">
        <f t="shared" si="0"/>
        <v>117</v>
      </c>
    </row>
    <row r="27" spans="1:10">
      <c r="A27" t="s">
        <v>35</v>
      </c>
      <c r="B27" t="s">
        <v>27</v>
      </c>
      <c r="C27" s="367">
        <v>27</v>
      </c>
      <c r="D27" s="387">
        <v>1170</v>
      </c>
      <c r="E27" s="387">
        <v>447</v>
      </c>
      <c r="F27" s="387">
        <v>16</v>
      </c>
      <c r="G27" s="387">
        <v>20</v>
      </c>
      <c r="H27" s="387">
        <v>176</v>
      </c>
      <c r="I27" s="387">
        <v>0</v>
      </c>
      <c r="J27">
        <f t="shared" si="0"/>
        <v>431</v>
      </c>
    </row>
    <row r="28" spans="1:10">
      <c r="A28" t="s">
        <v>36</v>
      </c>
      <c r="B28" t="s">
        <v>27</v>
      </c>
      <c r="C28" s="367">
        <v>22</v>
      </c>
      <c r="D28" s="387">
        <v>1257</v>
      </c>
      <c r="E28" s="387">
        <v>305</v>
      </c>
      <c r="F28" s="387">
        <v>18</v>
      </c>
      <c r="G28" s="387">
        <v>12</v>
      </c>
      <c r="H28" s="387">
        <v>60</v>
      </c>
      <c r="I28" s="387">
        <v>2</v>
      </c>
      <c r="J28">
        <f t="shared" si="0"/>
        <v>285</v>
      </c>
    </row>
    <row r="29" spans="1:10">
      <c r="A29" t="s">
        <v>37</v>
      </c>
      <c r="B29" t="s">
        <v>12</v>
      </c>
      <c r="C29" s="367">
        <v>40</v>
      </c>
      <c r="D29" s="387">
        <v>1386</v>
      </c>
      <c r="E29" s="387">
        <v>171</v>
      </c>
      <c r="F29" s="387">
        <v>5</v>
      </c>
      <c r="G29" s="387">
        <v>15</v>
      </c>
      <c r="H29" s="387">
        <v>34</v>
      </c>
      <c r="I29" s="387">
        <v>0</v>
      </c>
      <c r="J29">
        <f t="shared" si="0"/>
        <v>166</v>
      </c>
    </row>
    <row r="30" spans="1:10">
      <c r="A30" t="s">
        <v>38</v>
      </c>
      <c r="B30" t="s">
        <v>12</v>
      </c>
      <c r="C30" s="367">
        <v>42</v>
      </c>
      <c r="D30" s="387">
        <v>1471</v>
      </c>
      <c r="E30" s="387">
        <v>151</v>
      </c>
      <c r="F30" s="387">
        <v>7</v>
      </c>
      <c r="G30" s="387">
        <v>9</v>
      </c>
      <c r="H30" s="387">
        <v>34</v>
      </c>
      <c r="I30" s="387">
        <v>0</v>
      </c>
      <c r="J30">
        <f t="shared" si="0"/>
        <v>144</v>
      </c>
    </row>
    <row r="31" spans="1:10">
      <c r="A31" t="s">
        <v>39</v>
      </c>
      <c r="B31" t="s">
        <v>16</v>
      </c>
      <c r="C31" s="367">
        <v>2</v>
      </c>
      <c r="D31" s="387">
        <v>1475</v>
      </c>
      <c r="E31" s="387">
        <v>101</v>
      </c>
      <c r="F31" s="387">
        <v>3</v>
      </c>
      <c r="G31" s="387">
        <v>2</v>
      </c>
      <c r="H31" s="387">
        <v>13</v>
      </c>
      <c r="I31" s="387">
        <v>0</v>
      </c>
      <c r="J31">
        <f t="shared" si="0"/>
        <v>98</v>
      </c>
    </row>
    <row r="32" spans="1:10">
      <c r="A32" t="s">
        <v>40</v>
      </c>
      <c r="B32" t="s">
        <v>12</v>
      </c>
      <c r="C32" s="367">
        <v>48</v>
      </c>
      <c r="D32" s="387">
        <v>1478</v>
      </c>
      <c r="E32" s="387">
        <v>127</v>
      </c>
      <c r="F32" s="387">
        <v>11</v>
      </c>
      <c r="G32" s="387">
        <v>5</v>
      </c>
      <c r="H32" s="387">
        <v>26</v>
      </c>
      <c r="I32" s="387">
        <v>1</v>
      </c>
      <c r="J32">
        <f t="shared" si="0"/>
        <v>115</v>
      </c>
    </row>
    <row r="33" spans="1:10">
      <c r="A33" t="s">
        <v>41</v>
      </c>
      <c r="B33" t="s">
        <v>12</v>
      </c>
      <c r="C33" s="367">
        <v>41</v>
      </c>
      <c r="D33" s="387">
        <v>1501</v>
      </c>
      <c r="E33" s="387">
        <v>19</v>
      </c>
      <c r="F33" s="387">
        <v>1</v>
      </c>
      <c r="G33" s="387">
        <v>7</v>
      </c>
      <c r="H33" s="387">
        <v>6</v>
      </c>
      <c r="I33" s="387">
        <v>0</v>
      </c>
      <c r="J33">
        <f t="shared" si="0"/>
        <v>18</v>
      </c>
    </row>
    <row r="34" spans="1:10">
      <c r="A34" t="s">
        <v>42</v>
      </c>
      <c r="B34" t="s">
        <v>12</v>
      </c>
      <c r="C34" s="367">
        <v>44</v>
      </c>
      <c r="D34" s="387">
        <v>1547</v>
      </c>
      <c r="E34" s="387">
        <v>154</v>
      </c>
      <c r="F34" s="387">
        <v>6</v>
      </c>
      <c r="G34" s="387">
        <v>14</v>
      </c>
      <c r="H34" s="387">
        <v>49</v>
      </c>
      <c r="I34" s="387">
        <v>1</v>
      </c>
      <c r="J34">
        <f t="shared" si="0"/>
        <v>147</v>
      </c>
    </row>
    <row r="35" spans="1:10">
      <c r="A35" t="s">
        <v>43</v>
      </c>
      <c r="B35" t="s">
        <v>27</v>
      </c>
      <c r="C35" s="367">
        <v>27</v>
      </c>
      <c r="D35" s="387">
        <v>1558</v>
      </c>
      <c r="E35" s="387">
        <v>231</v>
      </c>
      <c r="F35" s="387">
        <v>16</v>
      </c>
      <c r="G35" s="387">
        <v>18</v>
      </c>
      <c r="H35" s="387">
        <v>83</v>
      </c>
      <c r="I35" s="387">
        <v>6</v>
      </c>
      <c r="J35">
        <f t="shared" si="0"/>
        <v>209</v>
      </c>
    </row>
    <row r="36" spans="1:10">
      <c r="A36" t="s">
        <v>44</v>
      </c>
      <c r="B36" t="s">
        <v>11</v>
      </c>
      <c r="C36" s="367">
        <v>73</v>
      </c>
      <c r="D36" s="387">
        <v>1578</v>
      </c>
      <c r="E36" s="387">
        <v>122</v>
      </c>
      <c r="F36" s="387">
        <v>35</v>
      </c>
      <c r="G36" s="387">
        <v>5</v>
      </c>
      <c r="H36" s="387">
        <v>46</v>
      </c>
      <c r="I36" s="387">
        <v>0</v>
      </c>
      <c r="J36">
        <f t="shared" si="0"/>
        <v>87</v>
      </c>
    </row>
    <row r="37" spans="1:10">
      <c r="A37" t="s">
        <v>45</v>
      </c>
      <c r="B37" t="s">
        <v>12</v>
      </c>
      <c r="C37" s="367">
        <v>51</v>
      </c>
      <c r="D37" s="387">
        <v>1609</v>
      </c>
      <c r="E37" s="387">
        <v>121</v>
      </c>
      <c r="F37" s="387">
        <v>12</v>
      </c>
      <c r="G37" s="387">
        <v>6</v>
      </c>
      <c r="H37" s="387">
        <v>40</v>
      </c>
      <c r="I37" s="387">
        <v>0</v>
      </c>
      <c r="J37">
        <f t="shared" si="0"/>
        <v>109</v>
      </c>
    </row>
    <row r="38" spans="1:10">
      <c r="A38" t="s">
        <v>46</v>
      </c>
      <c r="B38" t="s">
        <v>11</v>
      </c>
      <c r="C38" s="367">
        <v>70</v>
      </c>
      <c r="D38" s="387">
        <v>1612</v>
      </c>
      <c r="E38" s="387">
        <v>39</v>
      </c>
      <c r="F38" s="387">
        <v>5</v>
      </c>
      <c r="G38" s="387">
        <v>1</v>
      </c>
      <c r="H38" s="387">
        <v>9</v>
      </c>
      <c r="I38" s="387">
        <v>0</v>
      </c>
      <c r="J38">
        <f t="shared" si="0"/>
        <v>34</v>
      </c>
    </row>
    <row r="39" spans="1:10">
      <c r="A39" t="s">
        <v>47</v>
      </c>
      <c r="B39" t="s">
        <v>12</v>
      </c>
      <c r="C39" s="367">
        <v>44</v>
      </c>
      <c r="D39" s="387">
        <v>1637</v>
      </c>
      <c r="E39" s="387">
        <v>153</v>
      </c>
      <c r="F39" s="387">
        <v>15</v>
      </c>
      <c r="G39" s="387">
        <v>7</v>
      </c>
      <c r="H39" s="387">
        <v>56</v>
      </c>
      <c r="I39" s="387">
        <v>1</v>
      </c>
      <c r="J39">
        <f t="shared" si="0"/>
        <v>137</v>
      </c>
    </row>
    <row r="40" spans="1:10">
      <c r="A40" t="s">
        <v>48</v>
      </c>
      <c r="B40" t="s">
        <v>11</v>
      </c>
      <c r="C40" s="367">
        <v>73</v>
      </c>
      <c r="D40" s="387">
        <v>1647</v>
      </c>
      <c r="E40" s="387">
        <v>124</v>
      </c>
      <c r="F40" s="387">
        <v>2</v>
      </c>
      <c r="G40" s="387">
        <v>4</v>
      </c>
      <c r="H40" s="387">
        <v>21</v>
      </c>
      <c r="I40" s="387">
        <v>0</v>
      </c>
      <c r="J40">
        <f t="shared" si="0"/>
        <v>122</v>
      </c>
    </row>
    <row r="41" spans="1:10">
      <c r="A41" t="s">
        <v>49</v>
      </c>
      <c r="B41" t="s">
        <v>27</v>
      </c>
      <c r="C41" s="367">
        <v>31</v>
      </c>
      <c r="D41" s="387">
        <v>1654</v>
      </c>
      <c r="E41" s="387">
        <v>156</v>
      </c>
      <c r="F41" s="387">
        <v>9</v>
      </c>
      <c r="G41" s="387">
        <v>14</v>
      </c>
      <c r="H41" s="387">
        <v>46</v>
      </c>
      <c r="I41" s="387">
        <v>0</v>
      </c>
      <c r="J41">
        <f t="shared" si="0"/>
        <v>147</v>
      </c>
    </row>
    <row r="42" spans="1:10">
      <c r="A42" t="s">
        <v>50</v>
      </c>
      <c r="B42" t="s">
        <v>12</v>
      </c>
      <c r="C42" s="367">
        <v>48</v>
      </c>
      <c r="D42" s="387">
        <v>1669</v>
      </c>
      <c r="E42" s="387">
        <v>75</v>
      </c>
      <c r="F42" s="387">
        <v>5</v>
      </c>
      <c r="G42" s="387">
        <v>9</v>
      </c>
      <c r="H42" s="387">
        <v>27</v>
      </c>
      <c r="I42" s="387">
        <v>0</v>
      </c>
      <c r="J42">
        <f t="shared" si="0"/>
        <v>70</v>
      </c>
    </row>
    <row r="43" spans="1:10">
      <c r="A43" t="s">
        <v>51</v>
      </c>
      <c r="B43" t="s">
        <v>11</v>
      </c>
      <c r="C43" s="367">
        <v>70</v>
      </c>
      <c r="D43" s="387">
        <v>1690</v>
      </c>
      <c r="E43" s="387">
        <v>44</v>
      </c>
      <c r="F43" s="387">
        <v>5</v>
      </c>
      <c r="G43" s="387">
        <v>3</v>
      </c>
      <c r="H43" s="387">
        <v>9</v>
      </c>
      <c r="I43" s="387">
        <v>0</v>
      </c>
      <c r="J43">
        <f t="shared" si="0"/>
        <v>39</v>
      </c>
    </row>
    <row r="44" spans="1:10">
      <c r="A44" t="s">
        <v>52</v>
      </c>
      <c r="B44" t="s">
        <v>11</v>
      </c>
      <c r="C44" s="367">
        <v>65</v>
      </c>
      <c r="D44" s="387">
        <v>1709</v>
      </c>
      <c r="E44" s="387">
        <v>201</v>
      </c>
      <c r="F44" s="387">
        <v>27</v>
      </c>
      <c r="G44" s="387">
        <v>8</v>
      </c>
      <c r="H44" s="387">
        <v>43</v>
      </c>
      <c r="I44" s="387">
        <v>7</v>
      </c>
      <c r="J44">
        <f t="shared" si="0"/>
        <v>167</v>
      </c>
    </row>
    <row r="45" spans="1:10">
      <c r="A45" t="s">
        <v>53</v>
      </c>
      <c r="B45" t="s">
        <v>10</v>
      </c>
      <c r="C45" s="367">
        <v>90</v>
      </c>
      <c r="D45" s="387">
        <v>1744</v>
      </c>
      <c r="E45" s="387">
        <v>221</v>
      </c>
      <c r="F45" s="387">
        <v>15</v>
      </c>
      <c r="G45" s="387">
        <v>10</v>
      </c>
      <c r="H45" s="387">
        <v>50</v>
      </c>
      <c r="I45" s="387">
        <v>2</v>
      </c>
      <c r="J45">
        <f t="shared" si="0"/>
        <v>204</v>
      </c>
    </row>
    <row r="46" spans="1:10">
      <c r="A46" t="s">
        <v>54</v>
      </c>
      <c r="B46" t="s">
        <v>10</v>
      </c>
      <c r="C46" s="367">
        <v>81</v>
      </c>
      <c r="D46" s="387">
        <v>1762</v>
      </c>
      <c r="E46" s="387">
        <v>331</v>
      </c>
      <c r="F46" s="387">
        <v>20</v>
      </c>
      <c r="G46" s="387">
        <v>18</v>
      </c>
      <c r="H46" s="387">
        <v>46</v>
      </c>
      <c r="I46" s="387">
        <v>0</v>
      </c>
      <c r="J46">
        <f t="shared" si="0"/>
        <v>311</v>
      </c>
    </row>
    <row r="47" spans="1:10">
      <c r="A47" t="s">
        <v>55</v>
      </c>
      <c r="B47" t="s">
        <v>11</v>
      </c>
      <c r="C47" s="367">
        <v>61</v>
      </c>
      <c r="D47" s="387">
        <v>1789</v>
      </c>
      <c r="E47" s="387">
        <v>109</v>
      </c>
      <c r="F47" s="387">
        <v>10</v>
      </c>
      <c r="G47" s="387">
        <v>10</v>
      </c>
      <c r="H47" s="387">
        <v>28</v>
      </c>
      <c r="I47" s="387">
        <v>0</v>
      </c>
      <c r="J47">
        <f t="shared" si="0"/>
        <v>99</v>
      </c>
    </row>
    <row r="48" spans="1:10">
      <c r="A48" t="s">
        <v>56</v>
      </c>
      <c r="B48" t="s">
        <v>16</v>
      </c>
      <c r="C48" s="367">
        <v>5</v>
      </c>
      <c r="D48" s="387">
        <v>1797</v>
      </c>
      <c r="E48" s="387">
        <v>136</v>
      </c>
      <c r="F48" s="387">
        <v>37</v>
      </c>
      <c r="G48" s="387">
        <v>9</v>
      </c>
      <c r="H48" s="387">
        <v>34</v>
      </c>
      <c r="I48" s="387">
        <v>0</v>
      </c>
      <c r="J48">
        <f t="shared" si="0"/>
        <v>99</v>
      </c>
    </row>
    <row r="49" spans="1:10">
      <c r="A49" t="s">
        <v>57</v>
      </c>
      <c r="B49" t="s">
        <v>27</v>
      </c>
      <c r="C49" s="367">
        <v>30</v>
      </c>
      <c r="D49" s="387">
        <v>1799</v>
      </c>
      <c r="E49" s="387">
        <v>681</v>
      </c>
      <c r="F49" s="387">
        <v>27</v>
      </c>
      <c r="G49" s="387">
        <v>56</v>
      </c>
      <c r="H49" s="387">
        <v>299</v>
      </c>
      <c r="I49" s="387">
        <v>3</v>
      </c>
      <c r="J49">
        <f t="shared" si="0"/>
        <v>651</v>
      </c>
    </row>
    <row r="50" spans="1:10">
      <c r="A50" t="s">
        <v>58</v>
      </c>
      <c r="B50" t="s">
        <v>11</v>
      </c>
      <c r="C50" s="367">
        <v>62</v>
      </c>
      <c r="D50" s="387">
        <v>1825</v>
      </c>
      <c r="E50" s="387">
        <v>96</v>
      </c>
      <c r="F50" s="387">
        <v>21</v>
      </c>
      <c r="G50" s="387">
        <v>4</v>
      </c>
      <c r="H50" s="387">
        <v>42</v>
      </c>
      <c r="I50" s="387">
        <v>0</v>
      </c>
      <c r="J50">
        <f t="shared" si="0"/>
        <v>75</v>
      </c>
    </row>
    <row r="51" spans="1:10">
      <c r="A51" t="s">
        <v>59</v>
      </c>
      <c r="B51" t="s">
        <v>11</v>
      </c>
      <c r="C51" s="367">
        <v>71</v>
      </c>
      <c r="D51" s="387">
        <v>1837</v>
      </c>
      <c r="E51" s="387">
        <v>186</v>
      </c>
      <c r="F51" s="387">
        <v>27</v>
      </c>
      <c r="G51" s="387">
        <v>13</v>
      </c>
      <c r="H51" s="387">
        <v>58</v>
      </c>
      <c r="I51" s="387">
        <v>1</v>
      </c>
      <c r="J51">
        <f t="shared" si="0"/>
        <v>158</v>
      </c>
    </row>
    <row r="52" spans="1:10">
      <c r="A52" t="s">
        <v>60</v>
      </c>
      <c r="B52" t="s">
        <v>16</v>
      </c>
      <c r="C52" s="367">
        <v>10</v>
      </c>
      <c r="D52" s="387">
        <v>1838</v>
      </c>
      <c r="E52" s="387">
        <v>206</v>
      </c>
      <c r="F52" s="387">
        <v>17</v>
      </c>
      <c r="G52" s="387">
        <v>8</v>
      </c>
      <c r="H52" s="387">
        <v>50</v>
      </c>
      <c r="I52" s="387">
        <v>0</v>
      </c>
      <c r="J52">
        <f t="shared" si="0"/>
        <v>189</v>
      </c>
    </row>
    <row r="53" spans="1:10">
      <c r="A53" t="s">
        <v>61</v>
      </c>
      <c r="B53" t="s">
        <v>27</v>
      </c>
      <c r="C53" s="367">
        <v>26</v>
      </c>
      <c r="D53" s="387">
        <v>1840</v>
      </c>
      <c r="E53" s="387">
        <v>106</v>
      </c>
      <c r="F53" s="387">
        <v>5</v>
      </c>
      <c r="G53" s="387">
        <v>5</v>
      </c>
      <c r="H53" s="387">
        <v>24</v>
      </c>
      <c r="I53" s="387">
        <v>0</v>
      </c>
      <c r="J53">
        <f t="shared" si="0"/>
        <v>101</v>
      </c>
    </row>
    <row r="54" spans="1:10">
      <c r="A54" t="s">
        <v>62</v>
      </c>
      <c r="B54" t="s">
        <v>12</v>
      </c>
      <c r="C54" s="367">
        <v>50</v>
      </c>
      <c r="D54" s="387">
        <v>1864</v>
      </c>
      <c r="E54" s="387">
        <v>145</v>
      </c>
      <c r="F54" s="387">
        <v>9</v>
      </c>
      <c r="G54" s="387">
        <v>3</v>
      </c>
      <c r="H54" s="387">
        <v>38</v>
      </c>
      <c r="I54" s="387">
        <v>3</v>
      </c>
      <c r="J54">
        <f t="shared" si="0"/>
        <v>133</v>
      </c>
    </row>
    <row r="55" spans="1:10">
      <c r="A55" t="s">
        <v>63</v>
      </c>
      <c r="B55" t="s">
        <v>12</v>
      </c>
      <c r="C55" s="367">
        <v>52</v>
      </c>
      <c r="D55" s="387">
        <v>1909</v>
      </c>
      <c r="E55" s="387">
        <v>124</v>
      </c>
      <c r="F55" s="387">
        <v>12</v>
      </c>
      <c r="G55" s="387">
        <v>10</v>
      </c>
      <c r="H55" s="387">
        <v>26</v>
      </c>
      <c r="I55" s="387">
        <v>1</v>
      </c>
      <c r="J55">
        <f t="shared" si="0"/>
        <v>111</v>
      </c>
    </row>
    <row r="56" spans="1:10">
      <c r="A56" t="s">
        <v>64</v>
      </c>
      <c r="B56" t="s">
        <v>16</v>
      </c>
      <c r="C56" s="367">
        <v>3</v>
      </c>
      <c r="D56" s="387">
        <v>1922</v>
      </c>
      <c r="E56" s="387">
        <v>60</v>
      </c>
      <c r="F56" s="387">
        <v>4</v>
      </c>
      <c r="G56" s="387">
        <v>4</v>
      </c>
      <c r="H56" s="387">
        <v>26</v>
      </c>
      <c r="I56" s="387">
        <v>0</v>
      </c>
      <c r="J56">
        <f t="shared" si="0"/>
        <v>56</v>
      </c>
    </row>
    <row r="57" spans="1:10">
      <c r="A57" t="s">
        <v>65</v>
      </c>
      <c r="B57" t="s">
        <v>16</v>
      </c>
      <c r="C57" s="367">
        <v>12</v>
      </c>
      <c r="D57" s="387">
        <v>1957</v>
      </c>
      <c r="E57" s="387">
        <v>145</v>
      </c>
      <c r="F57" s="387">
        <v>9</v>
      </c>
      <c r="G57" s="387">
        <v>4</v>
      </c>
      <c r="H57" s="387">
        <v>42</v>
      </c>
      <c r="I57" s="387">
        <v>2</v>
      </c>
      <c r="J57">
        <f t="shared" si="0"/>
        <v>134</v>
      </c>
    </row>
    <row r="58" spans="1:10">
      <c r="A58" t="s">
        <v>66</v>
      </c>
      <c r="B58" t="s">
        <v>11</v>
      </c>
      <c r="C58" s="367">
        <v>66</v>
      </c>
      <c r="D58" s="387">
        <v>1964</v>
      </c>
      <c r="E58" s="387">
        <v>432</v>
      </c>
      <c r="F58" s="387">
        <v>39</v>
      </c>
      <c r="G58" s="387">
        <v>12</v>
      </c>
      <c r="H58" s="387">
        <v>136</v>
      </c>
      <c r="I58" s="387">
        <v>0</v>
      </c>
      <c r="J58">
        <f t="shared" si="0"/>
        <v>393</v>
      </c>
    </row>
    <row r="59" spans="1:10">
      <c r="A59" t="s">
        <v>67</v>
      </c>
      <c r="B59" t="s">
        <v>10</v>
      </c>
      <c r="C59" s="367">
        <v>85</v>
      </c>
      <c r="D59" s="387">
        <v>2032</v>
      </c>
      <c r="E59" s="387">
        <v>166</v>
      </c>
      <c r="F59" s="387">
        <v>6</v>
      </c>
      <c r="G59" s="387">
        <v>10</v>
      </c>
      <c r="H59" s="387">
        <v>62</v>
      </c>
      <c r="I59" s="387">
        <v>0</v>
      </c>
      <c r="J59">
        <f t="shared" si="0"/>
        <v>160</v>
      </c>
    </row>
    <row r="60" spans="1:10">
      <c r="A60" t="s">
        <v>68</v>
      </c>
      <c r="B60" t="s">
        <v>11</v>
      </c>
      <c r="C60" s="367">
        <v>66</v>
      </c>
      <c r="D60" s="387">
        <v>2035</v>
      </c>
      <c r="E60" s="387">
        <v>72</v>
      </c>
      <c r="F60" s="387">
        <v>1</v>
      </c>
      <c r="G60" s="387">
        <v>3</v>
      </c>
      <c r="H60" s="387">
        <v>18</v>
      </c>
      <c r="I60" s="387">
        <v>0</v>
      </c>
      <c r="J60">
        <f t="shared" si="0"/>
        <v>71</v>
      </c>
    </row>
    <row r="61" spans="1:10">
      <c r="A61" t="s">
        <v>69</v>
      </c>
      <c r="B61" t="s">
        <v>27</v>
      </c>
      <c r="C61" s="367">
        <v>21</v>
      </c>
      <c r="D61" s="387">
        <v>2055</v>
      </c>
      <c r="E61" s="387">
        <v>161</v>
      </c>
      <c r="F61" s="387">
        <v>16</v>
      </c>
      <c r="G61" s="387">
        <v>4</v>
      </c>
      <c r="H61" s="387">
        <v>34</v>
      </c>
      <c r="I61" s="387">
        <v>0</v>
      </c>
      <c r="J61">
        <f t="shared" si="0"/>
        <v>145</v>
      </c>
    </row>
    <row r="62" spans="1:10">
      <c r="A62" t="s">
        <v>70</v>
      </c>
      <c r="B62" t="s">
        <v>10</v>
      </c>
      <c r="C62" s="367">
        <v>85</v>
      </c>
      <c r="D62" s="387">
        <v>2066</v>
      </c>
      <c r="E62" s="387">
        <v>68</v>
      </c>
      <c r="F62" s="387">
        <v>3</v>
      </c>
      <c r="G62" s="387">
        <v>5</v>
      </c>
      <c r="H62" s="387">
        <v>34</v>
      </c>
      <c r="I62" s="387">
        <v>0</v>
      </c>
      <c r="J62">
        <f t="shared" si="0"/>
        <v>65</v>
      </c>
    </row>
    <row r="63" spans="1:10">
      <c r="A63" t="s">
        <v>71</v>
      </c>
      <c r="B63" t="s">
        <v>10</v>
      </c>
      <c r="C63" s="367">
        <v>83</v>
      </c>
      <c r="D63" s="387">
        <v>2137</v>
      </c>
      <c r="E63" s="387">
        <v>194</v>
      </c>
      <c r="F63" s="387">
        <v>12</v>
      </c>
      <c r="G63" s="387">
        <v>10</v>
      </c>
      <c r="H63" s="387">
        <v>44</v>
      </c>
      <c r="I63" s="387">
        <v>0</v>
      </c>
      <c r="J63">
        <f t="shared" si="0"/>
        <v>182</v>
      </c>
    </row>
    <row r="64" spans="1:10">
      <c r="A64" t="s">
        <v>72</v>
      </c>
      <c r="B64" t="s">
        <v>16</v>
      </c>
      <c r="C64" s="367">
        <v>4</v>
      </c>
      <c r="D64" s="387">
        <v>2210</v>
      </c>
      <c r="E64" s="387">
        <v>98</v>
      </c>
      <c r="F64" s="387">
        <v>1</v>
      </c>
      <c r="G64" s="387">
        <v>6</v>
      </c>
      <c r="H64" s="387">
        <v>24</v>
      </c>
      <c r="I64" s="387">
        <v>0</v>
      </c>
      <c r="J64">
        <f t="shared" si="0"/>
        <v>97</v>
      </c>
    </row>
    <row r="65" spans="1:10">
      <c r="A65" t="s">
        <v>73</v>
      </c>
      <c r="B65" t="s">
        <v>27</v>
      </c>
      <c r="C65" s="367">
        <v>22</v>
      </c>
      <c r="D65" s="387">
        <v>2422</v>
      </c>
      <c r="E65" s="387">
        <v>189</v>
      </c>
      <c r="F65" s="387">
        <v>3</v>
      </c>
      <c r="G65" s="387">
        <v>22</v>
      </c>
      <c r="H65" s="387">
        <v>60</v>
      </c>
      <c r="I65" s="387">
        <v>0</v>
      </c>
      <c r="J65">
        <f t="shared" si="0"/>
        <v>186</v>
      </c>
    </row>
    <row r="66" spans="1:10">
      <c r="A66" t="s">
        <v>74</v>
      </c>
      <c r="B66" t="s">
        <v>16</v>
      </c>
      <c r="C66" s="367">
        <v>4</v>
      </c>
      <c r="D66" s="387">
        <v>2478</v>
      </c>
      <c r="E66" s="387">
        <v>130</v>
      </c>
      <c r="F66" s="387">
        <v>4</v>
      </c>
      <c r="G66" s="387">
        <v>4</v>
      </c>
      <c r="H66" s="387">
        <v>51</v>
      </c>
      <c r="I66" s="387">
        <v>0</v>
      </c>
      <c r="J66">
        <f t="shared" si="0"/>
        <v>126</v>
      </c>
    </row>
    <row r="67" spans="1:10">
      <c r="A67" t="s">
        <v>75</v>
      </c>
      <c r="B67" t="s">
        <v>10</v>
      </c>
      <c r="C67" s="367">
        <v>83</v>
      </c>
      <c r="D67" s="387">
        <v>2481</v>
      </c>
      <c r="E67" s="387">
        <v>198</v>
      </c>
      <c r="F67" s="387">
        <v>10</v>
      </c>
      <c r="G67" s="387">
        <v>13</v>
      </c>
      <c r="H67" s="387">
        <v>44</v>
      </c>
      <c r="I67" s="387">
        <v>0</v>
      </c>
      <c r="J67">
        <f t="shared" ref="J67:J130" si="1">E67-F67-I67</f>
        <v>188</v>
      </c>
    </row>
    <row r="68" spans="1:10">
      <c r="A68" t="s">
        <v>76</v>
      </c>
      <c r="B68" t="s">
        <v>11</v>
      </c>
      <c r="C68" s="367">
        <v>63</v>
      </c>
      <c r="D68" s="387">
        <v>2487</v>
      </c>
      <c r="E68" s="387">
        <v>185</v>
      </c>
      <c r="F68" s="387">
        <v>10</v>
      </c>
      <c r="G68" s="387">
        <v>3</v>
      </c>
      <c r="H68" s="387">
        <v>39</v>
      </c>
      <c r="I68" s="387">
        <v>2</v>
      </c>
      <c r="J68">
        <f t="shared" si="1"/>
        <v>173</v>
      </c>
    </row>
    <row r="69" spans="1:10">
      <c r="A69" t="s">
        <v>77</v>
      </c>
      <c r="B69" t="s">
        <v>16</v>
      </c>
      <c r="C69" s="367">
        <v>11</v>
      </c>
      <c r="D69" s="387">
        <v>2556</v>
      </c>
      <c r="E69" s="387">
        <v>141</v>
      </c>
      <c r="F69" s="387">
        <v>6</v>
      </c>
      <c r="G69" s="387">
        <v>6</v>
      </c>
      <c r="H69" s="387">
        <v>28</v>
      </c>
      <c r="I69" s="387">
        <v>0</v>
      </c>
      <c r="J69">
        <f t="shared" si="1"/>
        <v>135</v>
      </c>
    </row>
    <row r="70" spans="1:10">
      <c r="A70" t="s">
        <v>78</v>
      </c>
      <c r="B70" t="s">
        <v>10</v>
      </c>
      <c r="C70" s="367">
        <v>80</v>
      </c>
      <c r="D70" s="387">
        <v>2639</v>
      </c>
      <c r="E70" s="387">
        <v>79</v>
      </c>
      <c r="F70" s="387">
        <v>11</v>
      </c>
      <c r="G70" s="387">
        <v>3</v>
      </c>
      <c r="H70" s="387">
        <v>36</v>
      </c>
      <c r="I70" s="387">
        <v>1</v>
      </c>
      <c r="J70">
        <f t="shared" si="1"/>
        <v>67</v>
      </c>
    </row>
    <row r="71" spans="1:10">
      <c r="A71" t="s">
        <v>79</v>
      </c>
      <c r="B71" t="s">
        <v>11</v>
      </c>
      <c r="C71" s="367">
        <v>60</v>
      </c>
      <c r="D71" s="387">
        <v>2689</v>
      </c>
      <c r="E71" s="387">
        <v>90</v>
      </c>
      <c r="F71" s="387">
        <v>17</v>
      </c>
      <c r="G71" s="387">
        <v>1</v>
      </c>
      <c r="H71" s="387">
        <v>24</v>
      </c>
      <c r="I71" s="387">
        <v>0</v>
      </c>
      <c r="J71">
        <f t="shared" si="1"/>
        <v>73</v>
      </c>
    </row>
    <row r="72" spans="1:10">
      <c r="A72" t="s">
        <v>80</v>
      </c>
      <c r="B72" t="s">
        <v>27</v>
      </c>
      <c r="C72" s="367">
        <v>20</v>
      </c>
      <c r="D72" s="387">
        <v>2770</v>
      </c>
      <c r="E72" s="387">
        <v>86</v>
      </c>
      <c r="F72" s="387">
        <v>3</v>
      </c>
      <c r="G72" s="387">
        <v>9</v>
      </c>
      <c r="H72" s="387">
        <v>24</v>
      </c>
      <c r="I72" s="387">
        <v>1</v>
      </c>
      <c r="J72">
        <f t="shared" si="1"/>
        <v>82</v>
      </c>
    </row>
    <row r="73" spans="1:10">
      <c r="A73" t="s">
        <v>81</v>
      </c>
      <c r="B73" t="s">
        <v>27</v>
      </c>
      <c r="C73" s="367">
        <v>31</v>
      </c>
      <c r="D73" s="387">
        <v>2787</v>
      </c>
      <c r="E73" s="387">
        <v>127</v>
      </c>
      <c r="F73" s="387">
        <v>9</v>
      </c>
      <c r="G73" s="387">
        <v>9</v>
      </c>
      <c r="H73" s="387">
        <v>40</v>
      </c>
      <c r="I73" s="387">
        <v>0</v>
      </c>
      <c r="J73">
        <f t="shared" si="1"/>
        <v>118</v>
      </c>
    </row>
    <row r="74" spans="1:10">
      <c r="A74" t="s">
        <v>82</v>
      </c>
      <c r="B74" t="s">
        <v>12</v>
      </c>
      <c r="C74" s="367">
        <v>40</v>
      </c>
      <c r="D74" s="387">
        <v>2820</v>
      </c>
      <c r="E74" s="387">
        <v>168</v>
      </c>
      <c r="F74" s="387">
        <v>12</v>
      </c>
      <c r="G74" s="387">
        <v>12</v>
      </c>
      <c r="H74" s="387">
        <v>68</v>
      </c>
      <c r="I74" s="387">
        <v>0</v>
      </c>
      <c r="J74">
        <f t="shared" si="1"/>
        <v>156</v>
      </c>
    </row>
    <row r="75" spans="1:10">
      <c r="A75" t="s">
        <v>83</v>
      </c>
      <c r="B75" t="s">
        <v>16</v>
      </c>
      <c r="C75" s="367">
        <v>3</v>
      </c>
      <c r="D75" s="387">
        <v>2836</v>
      </c>
      <c r="E75" s="387">
        <v>126</v>
      </c>
      <c r="F75" s="387">
        <v>13</v>
      </c>
      <c r="G75" s="387">
        <v>7</v>
      </c>
      <c r="H75" s="387">
        <v>38</v>
      </c>
      <c r="I75" s="387">
        <v>0</v>
      </c>
      <c r="J75">
        <f t="shared" si="1"/>
        <v>113</v>
      </c>
    </row>
    <row r="76" spans="1:10">
      <c r="A76" t="s">
        <v>84</v>
      </c>
      <c r="B76" t="s">
        <v>10</v>
      </c>
      <c r="C76" s="367">
        <v>82</v>
      </c>
      <c r="D76" s="387">
        <v>2845</v>
      </c>
      <c r="E76" s="387">
        <v>316</v>
      </c>
      <c r="F76" s="387">
        <v>10</v>
      </c>
      <c r="G76" s="387">
        <v>24</v>
      </c>
      <c r="H76" s="387">
        <v>51</v>
      </c>
      <c r="I76" s="387">
        <v>1</v>
      </c>
      <c r="J76">
        <f t="shared" si="1"/>
        <v>305</v>
      </c>
    </row>
    <row r="77" spans="1:10">
      <c r="A77" t="s">
        <v>85</v>
      </c>
      <c r="B77" t="s">
        <v>16</v>
      </c>
      <c r="C77" s="367">
        <v>1</v>
      </c>
      <c r="D77" s="387">
        <v>2847</v>
      </c>
      <c r="E77" s="387">
        <v>75</v>
      </c>
      <c r="F77" s="387">
        <v>0</v>
      </c>
      <c r="G77" s="387">
        <v>0</v>
      </c>
      <c r="H77" s="387">
        <v>13</v>
      </c>
      <c r="I77" s="387">
        <v>0</v>
      </c>
      <c r="J77">
        <f t="shared" si="1"/>
        <v>75</v>
      </c>
    </row>
    <row r="78" spans="1:10">
      <c r="A78" t="s">
        <v>86</v>
      </c>
      <c r="B78" t="s">
        <v>12</v>
      </c>
      <c r="C78" s="367">
        <v>52</v>
      </c>
      <c r="D78" s="387">
        <v>2854</v>
      </c>
      <c r="E78" s="387">
        <v>74</v>
      </c>
      <c r="F78" s="387">
        <v>2</v>
      </c>
      <c r="G78" s="387">
        <v>7</v>
      </c>
      <c r="H78" s="387">
        <v>19</v>
      </c>
      <c r="I78" s="387">
        <v>0</v>
      </c>
      <c r="J78">
        <f t="shared" si="1"/>
        <v>72</v>
      </c>
    </row>
    <row r="79" spans="1:10">
      <c r="A79" t="s">
        <v>87</v>
      </c>
      <c r="B79" t="s">
        <v>10</v>
      </c>
      <c r="C79" s="367">
        <v>90</v>
      </c>
      <c r="D79" s="387">
        <v>2963</v>
      </c>
      <c r="E79" s="387">
        <v>78</v>
      </c>
      <c r="F79" s="387">
        <v>7</v>
      </c>
      <c r="G79" s="387">
        <v>9</v>
      </c>
      <c r="H79" s="387">
        <v>17</v>
      </c>
      <c r="I79" s="387">
        <v>0</v>
      </c>
      <c r="J79">
        <f t="shared" si="1"/>
        <v>71</v>
      </c>
    </row>
    <row r="80" spans="1:10">
      <c r="A80" t="s">
        <v>88</v>
      </c>
      <c r="B80" t="s">
        <v>16</v>
      </c>
      <c r="C80" s="367">
        <v>4</v>
      </c>
      <c r="D80" s="387">
        <v>2984</v>
      </c>
      <c r="E80" s="387">
        <v>96</v>
      </c>
      <c r="F80" s="387">
        <v>7</v>
      </c>
      <c r="G80" s="387">
        <v>8</v>
      </c>
      <c r="H80" s="387">
        <v>37</v>
      </c>
      <c r="I80" s="387">
        <v>0</v>
      </c>
      <c r="J80">
        <f t="shared" si="1"/>
        <v>89</v>
      </c>
    </row>
    <row r="81" spans="1:10">
      <c r="A81" t="s">
        <v>89</v>
      </c>
      <c r="B81" t="s">
        <v>16</v>
      </c>
      <c r="C81" s="367">
        <v>5</v>
      </c>
      <c r="D81" s="387">
        <v>2990</v>
      </c>
      <c r="E81" s="387">
        <v>83</v>
      </c>
      <c r="F81" s="387">
        <v>7</v>
      </c>
      <c r="G81" s="387">
        <v>5</v>
      </c>
      <c r="H81" s="387">
        <v>29</v>
      </c>
      <c r="I81" s="387">
        <v>0</v>
      </c>
      <c r="J81">
        <f t="shared" si="1"/>
        <v>76</v>
      </c>
    </row>
    <row r="82" spans="1:10">
      <c r="A82" t="s">
        <v>90</v>
      </c>
      <c r="B82" t="s">
        <v>11</v>
      </c>
      <c r="C82" s="367">
        <v>62</v>
      </c>
      <c r="D82" s="387">
        <v>3095</v>
      </c>
      <c r="E82" s="387">
        <v>194</v>
      </c>
      <c r="F82" s="387">
        <v>25</v>
      </c>
      <c r="G82" s="387">
        <v>10</v>
      </c>
      <c r="H82" s="387">
        <v>76</v>
      </c>
      <c r="I82" s="387">
        <v>0</v>
      </c>
      <c r="J82">
        <f t="shared" si="1"/>
        <v>169</v>
      </c>
    </row>
    <row r="83" spans="1:10">
      <c r="A83" t="s">
        <v>91</v>
      </c>
      <c r="B83" t="s">
        <v>12</v>
      </c>
      <c r="C83" s="367">
        <v>43</v>
      </c>
      <c r="D83" s="387">
        <v>3099</v>
      </c>
      <c r="E83" s="387">
        <v>200</v>
      </c>
      <c r="F83" s="387">
        <v>14</v>
      </c>
      <c r="G83" s="387">
        <v>14</v>
      </c>
      <c r="H83" s="387">
        <v>65</v>
      </c>
      <c r="I83" s="387">
        <v>3</v>
      </c>
      <c r="J83">
        <f t="shared" si="1"/>
        <v>183</v>
      </c>
    </row>
    <row r="84" spans="1:10">
      <c r="A84" t="s">
        <v>92</v>
      </c>
      <c r="B84" t="s">
        <v>27</v>
      </c>
      <c r="C84" s="367">
        <v>24</v>
      </c>
      <c r="D84" s="387">
        <v>3249</v>
      </c>
      <c r="E84" s="387">
        <v>145</v>
      </c>
      <c r="F84" s="387">
        <v>10</v>
      </c>
      <c r="G84" s="387">
        <v>17</v>
      </c>
      <c r="H84" s="387">
        <v>27</v>
      </c>
      <c r="I84" s="387">
        <v>0</v>
      </c>
      <c r="J84">
        <f t="shared" si="1"/>
        <v>135</v>
      </c>
    </row>
    <row r="85" spans="1:10">
      <c r="A85" t="s">
        <v>93</v>
      </c>
      <c r="B85" t="s">
        <v>12</v>
      </c>
      <c r="C85" s="367">
        <v>50</v>
      </c>
      <c r="D85" s="387">
        <v>3396</v>
      </c>
      <c r="E85" s="387">
        <v>166</v>
      </c>
      <c r="F85" s="387">
        <v>6</v>
      </c>
      <c r="G85" s="387">
        <v>10</v>
      </c>
      <c r="H85" s="387">
        <v>49</v>
      </c>
      <c r="I85" s="387">
        <v>0</v>
      </c>
      <c r="J85">
        <f t="shared" si="1"/>
        <v>160</v>
      </c>
    </row>
    <row r="86" spans="1:10">
      <c r="A86" t="s">
        <v>94</v>
      </c>
      <c r="B86" t="s">
        <v>16</v>
      </c>
      <c r="C86" s="367">
        <v>14</v>
      </c>
      <c r="D86" s="387">
        <v>3432</v>
      </c>
      <c r="E86" s="387">
        <v>130</v>
      </c>
      <c r="F86" s="387">
        <v>9</v>
      </c>
      <c r="G86" s="387">
        <v>3</v>
      </c>
      <c r="H86" s="387">
        <v>33</v>
      </c>
      <c r="I86" s="387">
        <v>0</v>
      </c>
      <c r="J86">
        <f t="shared" si="1"/>
        <v>121</v>
      </c>
    </row>
    <row r="87" spans="1:10">
      <c r="A87" t="s">
        <v>95</v>
      </c>
      <c r="B87" t="s">
        <v>12</v>
      </c>
      <c r="C87" s="367">
        <v>46</v>
      </c>
      <c r="D87" s="387">
        <v>3450</v>
      </c>
      <c r="E87" s="387">
        <v>162</v>
      </c>
      <c r="F87" s="387">
        <v>7</v>
      </c>
      <c r="G87" s="387">
        <v>14</v>
      </c>
      <c r="H87" s="387">
        <v>36</v>
      </c>
      <c r="I87" s="387">
        <v>0</v>
      </c>
      <c r="J87">
        <f t="shared" si="1"/>
        <v>155</v>
      </c>
    </row>
    <row r="88" spans="1:10">
      <c r="A88" t="s">
        <v>96</v>
      </c>
      <c r="B88" t="s">
        <v>11</v>
      </c>
      <c r="C88" s="367">
        <v>70</v>
      </c>
      <c r="D88" s="387">
        <v>3464</v>
      </c>
      <c r="E88" s="387">
        <v>159</v>
      </c>
      <c r="F88" s="387">
        <v>6</v>
      </c>
      <c r="G88" s="387">
        <v>7</v>
      </c>
      <c r="H88" s="387">
        <v>34</v>
      </c>
      <c r="I88" s="387">
        <v>0</v>
      </c>
      <c r="J88">
        <f t="shared" si="1"/>
        <v>153</v>
      </c>
    </row>
    <row r="89" spans="1:10">
      <c r="A89" t="s">
        <v>97</v>
      </c>
      <c r="B89" t="s">
        <v>27</v>
      </c>
      <c r="C89" s="367">
        <v>26</v>
      </c>
      <c r="D89" s="387">
        <v>3492</v>
      </c>
      <c r="E89" s="387">
        <v>196</v>
      </c>
      <c r="F89" s="387">
        <v>8</v>
      </c>
      <c r="G89" s="387">
        <v>18</v>
      </c>
      <c r="H89" s="387">
        <v>38</v>
      </c>
      <c r="I89" s="387">
        <v>0</v>
      </c>
      <c r="J89">
        <f t="shared" si="1"/>
        <v>188</v>
      </c>
    </row>
    <row r="90" spans="1:10">
      <c r="A90" t="s">
        <v>98</v>
      </c>
      <c r="B90" t="s">
        <v>10</v>
      </c>
      <c r="C90" s="367">
        <v>85</v>
      </c>
      <c r="D90" s="387">
        <v>3557</v>
      </c>
      <c r="E90" s="387">
        <v>53</v>
      </c>
      <c r="F90" s="387">
        <v>3</v>
      </c>
      <c r="G90" s="387">
        <v>4</v>
      </c>
      <c r="H90" s="387">
        <v>15</v>
      </c>
      <c r="I90" s="387">
        <v>0</v>
      </c>
      <c r="J90">
        <f t="shared" si="1"/>
        <v>50</v>
      </c>
    </row>
    <row r="91" spans="1:10">
      <c r="A91" t="s">
        <v>99</v>
      </c>
      <c r="B91" t="s">
        <v>11</v>
      </c>
      <c r="C91" s="367">
        <v>63</v>
      </c>
      <c r="D91" s="387">
        <v>3562</v>
      </c>
      <c r="E91" s="387">
        <v>196</v>
      </c>
      <c r="F91" s="387">
        <v>3</v>
      </c>
      <c r="G91" s="387">
        <v>8</v>
      </c>
      <c r="H91" s="387">
        <v>23</v>
      </c>
      <c r="I91" s="387">
        <v>1</v>
      </c>
      <c r="J91">
        <f t="shared" si="1"/>
        <v>192</v>
      </c>
    </row>
    <row r="92" spans="1:10">
      <c r="A92" t="s">
        <v>100</v>
      </c>
      <c r="B92" t="s">
        <v>11</v>
      </c>
      <c r="C92" s="367">
        <v>62</v>
      </c>
      <c r="D92" s="387">
        <v>3702</v>
      </c>
      <c r="E92" s="387">
        <v>253</v>
      </c>
      <c r="F92" s="387">
        <v>22</v>
      </c>
      <c r="G92" s="387">
        <v>14</v>
      </c>
      <c r="H92" s="387">
        <v>71</v>
      </c>
      <c r="I92" s="387">
        <v>0</v>
      </c>
      <c r="J92">
        <f t="shared" si="1"/>
        <v>231</v>
      </c>
    </row>
    <row r="93" spans="1:10">
      <c r="A93" t="s">
        <v>101</v>
      </c>
      <c r="B93" t="s">
        <v>12</v>
      </c>
      <c r="C93" s="367">
        <v>46</v>
      </c>
      <c r="D93" s="387">
        <v>3805</v>
      </c>
      <c r="E93" s="387">
        <v>213</v>
      </c>
      <c r="F93" s="387">
        <v>12</v>
      </c>
      <c r="G93" s="387">
        <v>17</v>
      </c>
      <c r="H93" s="387">
        <v>39</v>
      </c>
      <c r="I93" s="387">
        <v>2</v>
      </c>
      <c r="J93">
        <f t="shared" si="1"/>
        <v>199</v>
      </c>
    </row>
    <row r="94" spans="1:10">
      <c r="A94" t="s">
        <v>102</v>
      </c>
      <c r="B94" t="s">
        <v>27</v>
      </c>
      <c r="C94" s="367">
        <v>31</v>
      </c>
      <c r="D94" s="387">
        <v>3825</v>
      </c>
      <c r="E94" s="387">
        <v>60</v>
      </c>
      <c r="F94" s="387">
        <v>0</v>
      </c>
      <c r="G94" s="387">
        <v>5</v>
      </c>
      <c r="H94" s="387">
        <v>18</v>
      </c>
      <c r="I94" s="387">
        <v>0</v>
      </c>
      <c r="J94">
        <f t="shared" si="1"/>
        <v>60</v>
      </c>
    </row>
    <row r="95" spans="1:10">
      <c r="A95" t="s">
        <v>103</v>
      </c>
      <c r="B95" t="s">
        <v>12</v>
      </c>
      <c r="C95" s="367">
        <v>45</v>
      </c>
      <c r="D95" s="387">
        <v>3924</v>
      </c>
      <c r="E95" s="387">
        <v>233</v>
      </c>
      <c r="F95" s="387">
        <v>11</v>
      </c>
      <c r="G95" s="387">
        <v>14</v>
      </c>
      <c r="H95" s="387">
        <v>72</v>
      </c>
      <c r="I95" s="387">
        <v>1</v>
      </c>
      <c r="J95">
        <f t="shared" si="1"/>
        <v>221</v>
      </c>
    </row>
    <row r="96" spans="1:10">
      <c r="A96" t="s">
        <v>104</v>
      </c>
      <c r="B96" t="s">
        <v>16</v>
      </c>
      <c r="C96" s="367">
        <v>8</v>
      </c>
      <c r="D96" s="387">
        <v>3955</v>
      </c>
      <c r="E96" s="387">
        <v>478</v>
      </c>
      <c r="F96" s="387">
        <v>28</v>
      </c>
      <c r="G96" s="387">
        <v>9</v>
      </c>
      <c r="H96" s="387">
        <v>99</v>
      </c>
      <c r="I96" s="387">
        <v>1</v>
      </c>
      <c r="J96">
        <f t="shared" si="1"/>
        <v>449</v>
      </c>
    </row>
    <row r="97" spans="1:10">
      <c r="A97" t="s">
        <v>105</v>
      </c>
      <c r="B97" t="s">
        <v>11</v>
      </c>
      <c r="C97" s="367">
        <v>72</v>
      </c>
      <c r="D97" s="387">
        <v>4106</v>
      </c>
      <c r="E97" s="387">
        <v>124</v>
      </c>
      <c r="F97" s="387">
        <v>11</v>
      </c>
      <c r="G97" s="387">
        <v>7</v>
      </c>
      <c r="H97" s="387">
        <v>23</v>
      </c>
      <c r="I97" s="387">
        <v>0</v>
      </c>
      <c r="J97">
        <f t="shared" si="1"/>
        <v>113</v>
      </c>
    </row>
    <row r="98" spans="1:10">
      <c r="A98" t="s">
        <v>106</v>
      </c>
      <c r="B98" t="s">
        <v>27</v>
      </c>
      <c r="C98" s="367">
        <v>23</v>
      </c>
      <c r="D98" s="387">
        <v>4125</v>
      </c>
      <c r="E98" s="387">
        <v>290</v>
      </c>
      <c r="F98" s="387">
        <v>13</v>
      </c>
      <c r="G98" s="387">
        <v>19</v>
      </c>
      <c r="H98" s="387">
        <v>88</v>
      </c>
      <c r="I98" s="387">
        <v>4</v>
      </c>
      <c r="J98">
        <f t="shared" si="1"/>
        <v>273</v>
      </c>
    </row>
    <row r="99" spans="1:10">
      <c r="A99" t="s">
        <v>107</v>
      </c>
      <c r="B99" t="s">
        <v>11</v>
      </c>
      <c r="C99" s="367">
        <v>63</v>
      </c>
      <c r="D99" s="387">
        <v>4240</v>
      </c>
      <c r="E99" s="387">
        <v>199</v>
      </c>
      <c r="F99" s="387">
        <v>16</v>
      </c>
      <c r="G99" s="387">
        <v>9</v>
      </c>
      <c r="H99" s="387">
        <v>60</v>
      </c>
      <c r="I99" s="387">
        <v>4</v>
      </c>
      <c r="J99">
        <f t="shared" si="1"/>
        <v>179</v>
      </c>
    </row>
    <row r="100" spans="1:10">
      <c r="A100" t="s">
        <v>108</v>
      </c>
      <c r="B100" t="s">
        <v>27</v>
      </c>
      <c r="C100" s="367">
        <v>20</v>
      </c>
      <c r="D100" s="387">
        <v>4295</v>
      </c>
      <c r="E100" s="387">
        <v>107</v>
      </c>
      <c r="F100" s="387">
        <v>1</v>
      </c>
      <c r="G100" s="387">
        <v>6</v>
      </c>
      <c r="H100" s="387">
        <v>28</v>
      </c>
      <c r="I100" s="387">
        <v>0</v>
      </c>
      <c r="J100">
        <f t="shared" si="1"/>
        <v>106</v>
      </c>
    </row>
    <row r="101" spans="1:10">
      <c r="A101" t="s">
        <v>109</v>
      </c>
      <c r="B101" t="s">
        <v>12</v>
      </c>
      <c r="C101" s="367">
        <v>46</v>
      </c>
      <c r="D101" s="387">
        <v>4392</v>
      </c>
      <c r="E101" s="387">
        <v>87</v>
      </c>
      <c r="F101" s="387">
        <v>7</v>
      </c>
      <c r="G101" s="387">
        <v>3</v>
      </c>
      <c r="H101" s="387">
        <v>14</v>
      </c>
      <c r="I101" s="387">
        <v>0</v>
      </c>
      <c r="J101">
        <f t="shared" si="1"/>
        <v>80</v>
      </c>
    </row>
    <row r="102" spans="1:10">
      <c r="A102" t="s">
        <v>110</v>
      </c>
      <c r="B102" t="s">
        <v>12</v>
      </c>
      <c r="C102" s="367">
        <v>40</v>
      </c>
      <c r="D102" s="387">
        <v>4416</v>
      </c>
      <c r="E102" s="387">
        <v>149</v>
      </c>
      <c r="F102" s="387">
        <v>5</v>
      </c>
      <c r="G102" s="387">
        <v>13</v>
      </c>
      <c r="H102" s="387">
        <v>35</v>
      </c>
      <c r="I102" s="387">
        <v>0</v>
      </c>
      <c r="J102">
        <f t="shared" si="1"/>
        <v>144</v>
      </c>
    </row>
    <row r="103" spans="1:10">
      <c r="A103" t="s">
        <v>111</v>
      </c>
      <c r="B103" t="s">
        <v>12</v>
      </c>
      <c r="C103" s="368">
        <v>101</v>
      </c>
      <c r="D103" s="387">
        <v>4419</v>
      </c>
      <c r="E103" s="387">
        <v>23</v>
      </c>
      <c r="F103" s="387">
        <v>2</v>
      </c>
      <c r="G103" s="387">
        <v>2</v>
      </c>
      <c r="H103" s="387">
        <v>7</v>
      </c>
      <c r="I103" s="387">
        <v>0</v>
      </c>
      <c r="J103">
        <f t="shared" si="1"/>
        <v>21</v>
      </c>
    </row>
    <row r="104" spans="1:10">
      <c r="A104" t="s">
        <v>112</v>
      </c>
      <c r="B104" t="s">
        <v>16</v>
      </c>
      <c r="C104" s="367">
        <v>6</v>
      </c>
      <c r="D104" s="387">
        <v>4439</v>
      </c>
      <c r="E104" s="387">
        <v>250</v>
      </c>
      <c r="F104" s="387">
        <v>22</v>
      </c>
      <c r="G104" s="387">
        <v>12</v>
      </c>
      <c r="H104" s="387">
        <v>60</v>
      </c>
      <c r="I104" s="387">
        <v>0</v>
      </c>
      <c r="J104">
        <f t="shared" si="1"/>
        <v>228</v>
      </c>
    </row>
    <row r="105" spans="1:10">
      <c r="A105" t="s">
        <v>113</v>
      </c>
      <c r="B105" t="s">
        <v>16</v>
      </c>
      <c r="C105" s="367">
        <v>9</v>
      </c>
      <c r="D105" s="387">
        <v>4489</v>
      </c>
      <c r="E105" s="387">
        <v>113</v>
      </c>
      <c r="F105" s="387">
        <v>13</v>
      </c>
      <c r="G105" s="387">
        <v>3</v>
      </c>
      <c r="H105" s="387">
        <v>33</v>
      </c>
      <c r="I105" s="387">
        <v>2</v>
      </c>
      <c r="J105">
        <f t="shared" si="1"/>
        <v>98</v>
      </c>
    </row>
    <row r="106" spans="1:10">
      <c r="A106" t="s">
        <v>114</v>
      </c>
      <c r="B106" t="s">
        <v>16</v>
      </c>
      <c r="C106" s="367">
        <v>8</v>
      </c>
      <c r="D106" s="387">
        <v>4505</v>
      </c>
      <c r="E106" s="387">
        <v>86</v>
      </c>
      <c r="F106" s="387">
        <v>14</v>
      </c>
      <c r="G106" s="387">
        <v>3</v>
      </c>
      <c r="H106" s="387">
        <v>17</v>
      </c>
      <c r="I106" s="387">
        <v>0</v>
      </c>
      <c r="J106">
        <f t="shared" si="1"/>
        <v>72</v>
      </c>
    </row>
    <row r="107" spans="1:10">
      <c r="A107" t="s">
        <v>115</v>
      </c>
      <c r="B107" t="s">
        <v>11</v>
      </c>
      <c r="C107" s="367">
        <v>69</v>
      </c>
      <c r="D107" s="387">
        <v>4520</v>
      </c>
      <c r="E107" s="387">
        <v>134</v>
      </c>
      <c r="F107" s="387">
        <v>11</v>
      </c>
      <c r="G107" s="387">
        <v>5</v>
      </c>
      <c r="H107" s="387">
        <v>13</v>
      </c>
      <c r="I107" s="387">
        <v>0</v>
      </c>
      <c r="J107">
        <f t="shared" si="1"/>
        <v>123</v>
      </c>
    </row>
    <row r="108" spans="1:10">
      <c r="A108" t="s">
        <v>116</v>
      </c>
      <c r="B108" t="s">
        <v>12</v>
      </c>
      <c r="C108" s="367">
        <v>47</v>
      </c>
      <c r="D108" s="387">
        <v>4527</v>
      </c>
      <c r="E108" s="387">
        <v>204</v>
      </c>
      <c r="F108" s="387">
        <v>19</v>
      </c>
      <c r="G108" s="387">
        <v>8</v>
      </c>
      <c r="H108" s="387">
        <v>71</v>
      </c>
      <c r="I108" s="387">
        <v>0</v>
      </c>
      <c r="J108">
        <f t="shared" si="1"/>
        <v>185</v>
      </c>
    </row>
    <row r="109" spans="1:10">
      <c r="A109" t="s">
        <v>117</v>
      </c>
      <c r="B109" t="s">
        <v>12</v>
      </c>
      <c r="C109" s="367">
        <v>45</v>
      </c>
      <c r="D109" s="387">
        <v>4549</v>
      </c>
      <c r="E109" s="387">
        <v>126</v>
      </c>
      <c r="F109" s="387">
        <v>5</v>
      </c>
      <c r="G109" s="387">
        <v>6</v>
      </c>
      <c r="H109" s="387">
        <v>56</v>
      </c>
      <c r="I109" s="387">
        <v>0</v>
      </c>
      <c r="J109">
        <f t="shared" si="1"/>
        <v>121</v>
      </c>
    </row>
    <row r="110" spans="1:10">
      <c r="A110" t="s">
        <v>118</v>
      </c>
      <c r="B110" t="s">
        <v>11</v>
      </c>
      <c r="C110" s="367">
        <v>70</v>
      </c>
      <c r="D110" s="387">
        <v>4579</v>
      </c>
      <c r="E110" s="387">
        <v>119</v>
      </c>
      <c r="F110" s="387">
        <v>8</v>
      </c>
      <c r="G110" s="387">
        <v>4</v>
      </c>
      <c r="H110" s="387">
        <v>31</v>
      </c>
      <c r="I110" s="387">
        <v>0</v>
      </c>
      <c r="J110">
        <f t="shared" si="1"/>
        <v>111</v>
      </c>
    </row>
    <row r="111" spans="1:10">
      <c r="A111" t="s">
        <v>119</v>
      </c>
      <c r="B111" t="s">
        <v>11</v>
      </c>
      <c r="C111" s="367">
        <v>68</v>
      </c>
      <c r="D111" s="387">
        <v>4580</v>
      </c>
      <c r="E111" s="387">
        <v>221</v>
      </c>
      <c r="F111" s="387">
        <v>20</v>
      </c>
      <c r="G111" s="387">
        <v>7</v>
      </c>
      <c r="H111" s="387">
        <v>69</v>
      </c>
      <c r="I111" s="387">
        <v>0</v>
      </c>
      <c r="J111">
        <f t="shared" si="1"/>
        <v>201</v>
      </c>
    </row>
    <row r="112" spans="1:10">
      <c r="A112" t="s">
        <v>120</v>
      </c>
      <c r="B112" t="s">
        <v>12</v>
      </c>
      <c r="C112" s="367">
        <v>47</v>
      </c>
      <c r="D112" s="387">
        <v>4586</v>
      </c>
      <c r="E112" s="387">
        <v>167</v>
      </c>
      <c r="F112" s="387">
        <v>2</v>
      </c>
      <c r="G112" s="387">
        <v>6</v>
      </c>
      <c r="H112" s="387">
        <v>23</v>
      </c>
      <c r="I112" s="387">
        <v>0</v>
      </c>
      <c r="J112">
        <f t="shared" si="1"/>
        <v>165</v>
      </c>
    </row>
    <row r="113" spans="1:10">
      <c r="A113" t="s">
        <v>121</v>
      </c>
      <c r="B113" t="s">
        <v>27</v>
      </c>
      <c r="C113" s="367">
        <v>23</v>
      </c>
      <c r="D113" s="387">
        <v>4592</v>
      </c>
      <c r="E113" s="387">
        <v>131</v>
      </c>
      <c r="F113" s="387">
        <v>6</v>
      </c>
      <c r="G113" s="387">
        <v>11</v>
      </c>
      <c r="H113" s="387">
        <v>32</v>
      </c>
      <c r="I113" s="387">
        <v>3</v>
      </c>
      <c r="J113">
        <f t="shared" si="1"/>
        <v>122</v>
      </c>
    </row>
    <row r="114" spans="1:10">
      <c r="A114" t="s">
        <v>11</v>
      </c>
      <c r="B114" t="s">
        <v>11</v>
      </c>
      <c r="C114" s="367">
        <v>65</v>
      </c>
      <c r="D114" s="387">
        <v>4614</v>
      </c>
      <c r="E114" s="387">
        <v>64</v>
      </c>
      <c r="F114" s="387">
        <v>14</v>
      </c>
      <c r="G114" s="387">
        <v>2</v>
      </c>
      <c r="H114" s="387">
        <v>19</v>
      </c>
      <c r="I114" s="387">
        <v>0</v>
      </c>
      <c r="J114">
        <f t="shared" si="1"/>
        <v>50</v>
      </c>
    </row>
    <row r="115" spans="1:10">
      <c r="A115" t="s">
        <v>122</v>
      </c>
      <c r="B115" t="s">
        <v>27</v>
      </c>
      <c r="C115" s="367">
        <v>28</v>
      </c>
      <c r="D115" s="387">
        <v>4628</v>
      </c>
      <c r="E115" s="387">
        <v>166</v>
      </c>
      <c r="F115" s="387">
        <v>9</v>
      </c>
      <c r="G115" s="387">
        <v>3</v>
      </c>
      <c r="H115" s="387">
        <v>52</v>
      </c>
      <c r="I115" s="387">
        <v>0</v>
      </c>
      <c r="J115">
        <f t="shared" si="1"/>
        <v>157</v>
      </c>
    </row>
    <row r="116" spans="1:10">
      <c r="A116" t="s">
        <v>123</v>
      </c>
      <c r="B116" t="s">
        <v>27</v>
      </c>
      <c r="C116" s="367">
        <v>24</v>
      </c>
      <c r="D116" s="387">
        <v>4634</v>
      </c>
      <c r="E116" s="387">
        <v>76</v>
      </c>
      <c r="F116" s="387">
        <v>0</v>
      </c>
      <c r="G116" s="387">
        <v>11</v>
      </c>
      <c r="H116" s="387">
        <v>28</v>
      </c>
      <c r="I116" s="387">
        <v>0</v>
      </c>
      <c r="J116">
        <f t="shared" si="1"/>
        <v>76</v>
      </c>
    </row>
    <row r="117" spans="1:10">
      <c r="A117" t="s">
        <v>124</v>
      </c>
      <c r="B117" t="s">
        <v>27</v>
      </c>
      <c r="C117" s="367">
        <v>27</v>
      </c>
      <c r="D117" s="387">
        <v>4646</v>
      </c>
      <c r="E117" s="387">
        <v>68</v>
      </c>
      <c r="F117" s="387">
        <v>0</v>
      </c>
      <c r="G117" s="387">
        <v>3</v>
      </c>
      <c r="H117" s="387">
        <v>25</v>
      </c>
      <c r="I117" s="387">
        <v>2</v>
      </c>
      <c r="J117">
        <f t="shared" si="1"/>
        <v>66</v>
      </c>
    </row>
    <row r="118" spans="1:10">
      <c r="A118" t="s">
        <v>125</v>
      </c>
      <c r="B118" t="s">
        <v>11</v>
      </c>
      <c r="C118" s="367">
        <v>64</v>
      </c>
      <c r="D118" s="387">
        <v>4648</v>
      </c>
      <c r="E118" s="387">
        <v>84</v>
      </c>
      <c r="F118" s="387">
        <v>9</v>
      </c>
      <c r="G118" s="387">
        <v>2</v>
      </c>
      <c r="H118" s="387">
        <v>16</v>
      </c>
      <c r="I118" s="387">
        <v>0</v>
      </c>
      <c r="J118">
        <f t="shared" si="1"/>
        <v>75</v>
      </c>
    </row>
    <row r="119" spans="1:10">
      <c r="A119" t="s">
        <v>126</v>
      </c>
      <c r="B119" t="s">
        <v>16</v>
      </c>
      <c r="C119" s="367">
        <v>1</v>
      </c>
      <c r="D119" s="387">
        <v>4671</v>
      </c>
      <c r="E119" s="387">
        <v>66</v>
      </c>
      <c r="F119" s="387">
        <v>8</v>
      </c>
      <c r="G119" s="387">
        <v>4</v>
      </c>
      <c r="H119" s="387">
        <v>21</v>
      </c>
      <c r="I119" s="387">
        <v>0</v>
      </c>
      <c r="J119">
        <f t="shared" si="1"/>
        <v>58</v>
      </c>
    </row>
    <row r="120" spans="1:10">
      <c r="A120" t="s">
        <v>127</v>
      </c>
      <c r="B120" t="s">
        <v>16</v>
      </c>
      <c r="C120" s="367">
        <v>101</v>
      </c>
      <c r="D120" s="387">
        <v>4692</v>
      </c>
      <c r="E120" s="387">
        <v>57</v>
      </c>
      <c r="F120" s="387">
        <v>22</v>
      </c>
      <c r="G120" s="387">
        <v>1</v>
      </c>
      <c r="H120" s="387">
        <v>6</v>
      </c>
      <c r="I120" s="387">
        <v>0</v>
      </c>
      <c r="J120">
        <f t="shared" si="1"/>
        <v>35</v>
      </c>
    </row>
    <row r="121" spans="1:10">
      <c r="A121" t="s">
        <v>128</v>
      </c>
      <c r="B121" t="s">
        <v>27</v>
      </c>
      <c r="C121" s="367">
        <v>23</v>
      </c>
      <c r="D121" s="387">
        <v>4697</v>
      </c>
      <c r="E121" s="387">
        <v>73</v>
      </c>
      <c r="F121" s="387">
        <v>2</v>
      </c>
      <c r="G121" s="387">
        <v>3</v>
      </c>
      <c r="H121" s="387">
        <v>16</v>
      </c>
      <c r="I121" s="387">
        <v>2</v>
      </c>
      <c r="J121">
        <f t="shared" si="1"/>
        <v>69</v>
      </c>
    </row>
    <row r="122" spans="1:10">
      <c r="A122" t="s">
        <v>129</v>
      </c>
      <c r="B122" t="s">
        <v>11</v>
      </c>
      <c r="C122" s="367">
        <v>69</v>
      </c>
      <c r="D122" s="387">
        <v>4706</v>
      </c>
      <c r="E122" s="387">
        <v>106</v>
      </c>
      <c r="F122" s="387">
        <v>9</v>
      </c>
      <c r="G122" s="387">
        <v>3</v>
      </c>
      <c r="H122" s="387">
        <v>14</v>
      </c>
      <c r="I122" s="387">
        <v>0</v>
      </c>
      <c r="J122">
        <f t="shared" si="1"/>
        <v>97</v>
      </c>
    </row>
    <row r="123" spans="1:10">
      <c r="A123" t="s">
        <v>130</v>
      </c>
      <c r="B123" t="s">
        <v>16</v>
      </c>
      <c r="C123" s="367">
        <v>13</v>
      </c>
      <c r="D123" s="387">
        <v>4735</v>
      </c>
      <c r="E123" s="387">
        <v>170</v>
      </c>
      <c r="F123" s="387">
        <v>10</v>
      </c>
      <c r="G123" s="387">
        <v>9</v>
      </c>
      <c r="H123" s="387">
        <v>66</v>
      </c>
      <c r="I123" s="387">
        <v>0</v>
      </c>
      <c r="J123">
        <f t="shared" si="1"/>
        <v>160</v>
      </c>
    </row>
    <row r="124" spans="1:10">
      <c r="A124" t="s">
        <v>131</v>
      </c>
      <c r="B124" t="s">
        <v>12</v>
      </c>
      <c r="C124" s="367">
        <v>44</v>
      </c>
      <c r="D124" s="387">
        <v>4774</v>
      </c>
      <c r="E124" s="387">
        <v>81</v>
      </c>
      <c r="F124" s="387">
        <v>4</v>
      </c>
      <c r="G124" s="387">
        <v>2</v>
      </c>
      <c r="H124" s="387">
        <v>16</v>
      </c>
      <c r="I124" s="387">
        <v>0</v>
      </c>
      <c r="J124">
        <f t="shared" si="1"/>
        <v>77</v>
      </c>
    </row>
    <row r="125" spans="1:10">
      <c r="A125" t="s">
        <v>132</v>
      </c>
      <c r="B125" t="s">
        <v>16</v>
      </c>
      <c r="C125" s="367">
        <v>12</v>
      </c>
      <c r="D125" s="387">
        <v>4807</v>
      </c>
      <c r="E125" s="387">
        <v>101</v>
      </c>
      <c r="F125" s="387">
        <v>6</v>
      </c>
      <c r="G125" s="387">
        <v>3</v>
      </c>
      <c r="H125" s="387">
        <v>34</v>
      </c>
      <c r="I125" s="387">
        <v>0</v>
      </c>
      <c r="J125">
        <f t="shared" si="1"/>
        <v>95</v>
      </c>
    </row>
    <row r="126" spans="1:10">
      <c r="A126" t="s">
        <v>133</v>
      </c>
      <c r="B126" t="s">
        <v>11</v>
      </c>
      <c r="C126" s="367">
        <v>72</v>
      </c>
      <c r="D126" s="387">
        <v>4831</v>
      </c>
      <c r="E126" s="387">
        <v>69</v>
      </c>
      <c r="F126" s="387">
        <v>1</v>
      </c>
      <c r="G126" s="387">
        <v>4</v>
      </c>
      <c r="H126" s="387">
        <v>14</v>
      </c>
      <c r="I126" s="387">
        <v>0</v>
      </c>
      <c r="J126">
        <f t="shared" si="1"/>
        <v>68</v>
      </c>
    </row>
    <row r="127" spans="1:10">
      <c r="A127" t="s">
        <v>134</v>
      </c>
      <c r="B127" t="s">
        <v>16</v>
      </c>
      <c r="C127" s="367">
        <v>2</v>
      </c>
      <c r="D127" s="387">
        <v>4869</v>
      </c>
      <c r="E127" s="387">
        <v>89</v>
      </c>
      <c r="F127" s="387">
        <v>5</v>
      </c>
      <c r="G127" s="387">
        <v>8</v>
      </c>
      <c r="H127" s="387">
        <v>25</v>
      </c>
      <c r="I127" s="387">
        <v>5</v>
      </c>
      <c r="J127">
        <f t="shared" si="1"/>
        <v>79</v>
      </c>
    </row>
    <row r="128" spans="1:10">
      <c r="A128" t="s">
        <v>135</v>
      </c>
      <c r="B128" t="s">
        <v>12</v>
      </c>
      <c r="C128" s="367">
        <v>52</v>
      </c>
      <c r="D128" s="387">
        <v>4871</v>
      </c>
      <c r="E128" s="387">
        <v>103</v>
      </c>
      <c r="F128" s="387">
        <v>7</v>
      </c>
      <c r="G128" s="387">
        <v>11</v>
      </c>
      <c r="H128" s="387">
        <v>25</v>
      </c>
      <c r="I128" s="387">
        <v>0</v>
      </c>
      <c r="J128">
        <f t="shared" si="1"/>
        <v>96</v>
      </c>
    </row>
    <row r="129" spans="1:10">
      <c r="A129" t="s">
        <v>136</v>
      </c>
      <c r="B129" t="s">
        <v>11</v>
      </c>
      <c r="C129" s="367">
        <v>71</v>
      </c>
      <c r="D129" s="387">
        <v>4877</v>
      </c>
      <c r="E129" s="387">
        <v>126</v>
      </c>
      <c r="F129" s="387">
        <v>5</v>
      </c>
      <c r="G129" s="387">
        <v>9</v>
      </c>
      <c r="H129" s="387">
        <v>34</v>
      </c>
      <c r="I129" s="387">
        <v>0</v>
      </c>
      <c r="J129">
        <f t="shared" si="1"/>
        <v>121</v>
      </c>
    </row>
    <row r="130" spans="1:10">
      <c r="A130" t="s">
        <v>137</v>
      </c>
      <c r="B130" t="s">
        <v>12</v>
      </c>
      <c r="C130" s="367">
        <v>51</v>
      </c>
      <c r="D130" s="387">
        <v>4879</v>
      </c>
      <c r="E130" s="387">
        <v>234</v>
      </c>
      <c r="F130" s="387">
        <v>15</v>
      </c>
      <c r="G130" s="387">
        <v>11</v>
      </c>
      <c r="H130" s="387">
        <v>69</v>
      </c>
      <c r="I130" s="387">
        <v>1</v>
      </c>
      <c r="J130">
        <f t="shared" si="1"/>
        <v>218</v>
      </c>
    </row>
    <row r="131" spans="1:10">
      <c r="A131" t="s">
        <v>138</v>
      </c>
      <c r="B131" t="s">
        <v>16</v>
      </c>
      <c r="C131" s="367">
        <v>4</v>
      </c>
      <c r="D131" s="387">
        <v>4896</v>
      </c>
      <c r="E131" s="387">
        <v>59</v>
      </c>
      <c r="F131" s="387">
        <v>1</v>
      </c>
      <c r="G131" s="387">
        <v>1</v>
      </c>
      <c r="H131" s="387">
        <v>14</v>
      </c>
      <c r="I131" s="387">
        <v>1</v>
      </c>
      <c r="J131">
        <f t="shared" ref="J131:J194" si="2">E131-F131-I131</f>
        <v>57</v>
      </c>
    </row>
    <row r="132" spans="1:10">
      <c r="A132" t="s">
        <v>139</v>
      </c>
      <c r="B132" t="s">
        <v>11</v>
      </c>
      <c r="C132" s="367">
        <v>71</v>
      </c>
      <c r="D132" s="387">
        <v>4897</v>
      </c>
      <c r="E132" s="387">
        <v>99</v>
      </c>
      <c r="F132" s="387">
        <v>9</v>
      </c>
      <c r="G132" s="387">
        <v>10</v>
      </c>
      <c r="H132" s="387">
        <v>30</v>
      </c>
      <c r="I132" s="387">
        <v>2</v>
      </c>
      <c r="J132">
        <f t="shared" si="2"/>
        <v>88</v>
      </c>
    </row>
    <row r="133" spans="1:10">
      <c r="A133" t="s">
        <v>140</v>
      </c>
      <c r="B133" t="s">
        <v>10</v>
      </c>
      <c r="C133" s="367">
        <v>81</v>
      </c>
      <c r="D133" s="387">
        <v>4902</v>
      </c>
      <c r="E133" s="387">
        <v>202</v>
      </c>
      <c r="F133" s="387">
        <v>15</v>
      </c>
      <c r="G133" s="387">
        <v>9</v>
      </c>
      <c r="H133" s="387">
        <v>38</v>
      </c>
      <c r="I133" s="387">
        <v>0</v>
      </c>
      <c r="J133">
        <f t="shared" si="2"/>
        <v>187</v>
      </c>
    </row>
    <row r="134" spans="1:10">
      <c r="A134" t="s">
        <v>141</v>
      </c>
      <c r="B134" t="s">
        <v>16</v>
      </c>
      <c r="C134" s="367">
        <v>1</v>
      </c>
      <c r="D134" s="387">
        <v>4932</v>
      </c>
      <c r="E134" s="387">
        <v>41</v>
      </c>
      <c r="F134" s="387">
        <v>6</v>
      </c>
      <c r="G134" s="387">
        <v>2</v>
      </c>
      <c r="H134" s="387">
        <v>13</v>
      </c>
      <c r="I134" s="387">
        <v>0</v>
      </c>
      <c r="J134">
        <f t="shared" si="2"/>
        <v>35</v>
      </c>
    </row>
    <row r="135" spans="1:10">
      <c r="A135" t="s">
        <v>142</v>
      </c>
      <c r="B135" t="s">
        <v>27</v>
      </c>
      <c r="C135" s="367">
        <v>24</v>
      </c>
      <c r="D135" s="387">
        <v>4948</v>
      </c>
      <c r="E135" s="387">
        <v>73</v>
      </c>
      <c r="F135" s="387">
        <v>1</v>
      </c>
      <c r="G135" s="387">
        <v>7</v>
      </c>
      <c r="H135" s="387">
        <v>20</v>
      </c>
      <c r="I135" s="387">
        <v>0</v>
      </c>
      <c r="J135">
        <f t="shared" si="2"/>
        <v>72</v>
      </c>
    </row>
    <row r="136" spans="1:10">
      <c r="A136" t="s">
        <v>143</v>
      </c>
      <c r="B136" t="s">
        <v>10</v>
      </c>
      <c r="C136" s="367">
        <v>82</v>
      </c>
      <c r="D136" s="387">
        <v>4954</v>
      </c>
      <c r="E136" s="387">
        <v>132</v>
      </c>
      <c r="F136" s="387">
        <v>2</v>
      </c>
      <c r="G136" s="387">
        <v>13</v>
      </c>
      <c r="H136" s="387">
        <v>28</v>
      </c>
      <c r="I136" s="387">
        <v>0</v>
      </c>
      <c r="J136">
        <f t="shared" si="2"/>
        <v>130</v>
      </c>
    </row>
    <row r="137" spans="1:10">
      <c r="A137" t="s">
        <v>144</v>
      </c>
      <c r="B137" t="s">
        <v>27</v>
      </c>
      <c r="C137" s="367">
        <v>30</v>
      </c>
      <c r="D137" s="387">
        <v>4963</v>
      </c>
      <c r="E137" s="387">
        <v>113</v>
      </c>
      <c r="F137" s="387">
        <v>6</v>
      </c>
      <c r="G137" s="387">
        <v>10</v>
      </c>
      <c r="H137" s="387">
        <v>43</v>
      </c>
      <c r="I137" s="387">
        <v>0</v>
      </c>
      <c r="J137">
        <f t="shared" si="2"/>
        <v>107</v>
      </c>
    </row>
    <row r="138" spans="1:10">
      <c r="A138" t="s">
        <v>145</v>
      </c>
      <c r="B138" t="s">
        <v>16</v>
      </c>
      <c r="C138" s="367">
        <v>3</v>
      </c>
      <c r="D138" s="387">
        <v>5008</v>
      </c>
      <c r="E138" s="387">
        <v>92</v>
      </c>
      <c r="F138" s="387">
        <v>5</v>
      </c>
      <c r="G138" s="387">
        <v>3</v>
      </c>
      <c r="H138" s="387">
        <v>24</v>
      </c>
      <c r="I138" s="387">
        <v>1</v>
      </c>
      <c r="J138">
        <f t="shared" si="2"/>
        <v>86</v>
      </c>
    </row>
    <row r="139" spans="1:10">
      <c r="A139" t="s">
        <v>146</v>
      </c>
      <c r="B139" t="s">
        <v>27</v>
      </c>
      <c r="C139" s="367">
        <v>29</v>
      </c>
      <c r="D139" s="387">
        <v>5127</v>
      </c>
      <c r="E139" s="387">
        <v>88</v>
      </c>
      <c r="F139" s="387">
        <v>1</v>
      </c>
      <c r="G139" s="387">
        <v>6</v>
      </c>
      <c r="H139" s="387">
        <v>20</v>
      </c>
      <c r="I139" s="387">
        <v>0</v>
      </c>
      <c r="J139">
        <f t="shared" si="2"/>
        <v>87</v>
      </c>
    </row>
    <row r="140" spans="1:10">
      <c r="A140" t="s">
        <v>147</v>
      </c>
      <c r="B140" t="s">
        <v>27</v>
      </c>
      <c r="C140" s="367">
        <v>22</v>
      </c>
      <c r="D140" s="387">
        <v>5193</v>
      </c>
      <c r="E140" s="387">
        <v>70</v>
      </c>
      <c r="F140" s="387">
        <v>1</v>
      </c>
      <c r="G140" s="387">
        <v>5</v>
      </c>
      <c r="H140" s="387">
        <v>18</v>
      </c>
      <c r="I140" s="387">
        <v>0</v>
      </c>
      <c r="J140">
        <f t="shared" si="2"/>
        <v>69</v>
      </c>
    </row>
    <row r="141" spans="1:10">
      <c r="A141" t="s">
        <v>148</v>
      </c>
      <c r="B141" t="s">
        <v>16</v>
      </c>
      <c r="C141" s="367">
        <v>7</v>
      </c>
      <c r="D141" s="387">
        <v>5382</v>
      </c>
      <c r="E141" s="387">
        <v>96</v>
      </c>
      <c r="F141" s="387">
        <v>6</v>
      </c>
      <c r="G141" s="387">
        <v>4</v>
      </c>
      <c r="H141" s="387">
        <v>20</v>
      </c>
      <c r="I141" s="387">
        <v>0</v>
      </c>
      <c r="J141">
        <f t="shared" si="2"/>
        <v>90</v>
      </c>
    </row>
    <row r="142" spans="1:10">
      <c r="A142" t="s">
        <v>149</v>
      </c>
      <c r="B142" t="s">
        <v>10</v>
      </c>
      <c r="C142" s="367">
        <v>87</v>
      </c>
      <c r="D142" s="387">
        <v>5397</v>
      </c>
      <c r="E142" s="387">
        <v>156</v>
      </c>
      <c r="F142" s="387">
        <v>8</v>
      </c>
      <c r="G142" s="387">
        <v>7</v>
      </c>
      <c r="H142" s="387">
        <v>22</v>
      </c>
      <c r="I142" s="387">
        <v>0</v>
      </c>
      <c r="J142">
        <f t="shared" si="2"/>
        <v>148</v>
      </c>
    </row>
    <row r="143" spans="1:10">
      <c r="A143" t="s">
        <v>150</v>
      </c>
      <c r="B143" t="s">
        <v>10</v>
      </c>
      <c r="C143" s="367">
        <v>85</v>
      </c>
      <c r="D143" s="387">
        <v>5415</v>
      </c>
      <c r="E143" s="387">
        <v>55</v>
      </c>
      <c r="F143" s="387">
        <v>2</v>
      </c>
      <c r="G143" s="387">
        <v>3</v>
      </c>
      <c r="H143" s="387">
        <v>25</v>
      </c>
      <c r="I143" s="387">
        <v>0</v>
      </c>
      <c r="J143">
        <f t="shared" si="2"/>
        <v>53</v>
      </c>
    </row>
    <row r="144" spans="1:10">
      <c r="A144" t="s">
        <v>151</v>
      </c>
      <c r="B144" t="s">
        <v>11</v>
      </c>
      <c r="C144" s="367">
        <v>69</v>
      </c>
      <c r="D144" s="387">
        <v>5438</v>
      </c>
      <c r="E144" s="387">
        <v>90</v>
      </c>
      <c r="F144" s="387">
        <v>6</v>
      </c>
      <c r="G144" s="387">
        <v>2</v>
      </c>
      <c r="H144" s="387">
        <v>21</v>
      </c>
      <c r="I144" s="387">
        <v>0</v>
      </c>
      <c r="J144">
        <f t="shared" si="2"/>
        <v>84</v>
      </c>
    </row>
    <row r="145" spans="1:10">
      <c r="A145" t="s">
        <v>152</v>
      </c>
      <c r="B145" t="s">
        <v>27</v>
      </c>
      <c r="C145" s="367">
        <v>32</v>
      </c>
      <c r="D145" s="387">
        <v>5456</v>
      </c>
      <c r="E145" s="387">
        <v>83</v>
      </c>
      <c r="F145" s="387">
        <v>8</v>
      </c>
      <c r="G145" s="387">
        <v>3</v>
      </c>
      <c r="H145" s="387">
        <v>15</v>
      </c>
      <c r="I145" s="387">
        <v>0</v>
      </c>
      <c r="J145">
        <f t="shared" si="2"/>
        <v>75</v>
      </c>
    </row>
    <row r="146" spans="1:10">
      <c r="A146" t="s">
        <v>153</v>
      </c>
      <c r="B146" t="s">
        <v>27</v>
      </c>
      <c r="C146" s="367">
        <v>28</v>
      </c>
      <c r="D146" s="387">
        <v>5488</v>
      </c>
      <c r="E146" s="387">
        <v>275</v>
      </c>
      <c r="F146" s="387">
        <v>11</v>
      </c>
      <c r="G146" s="387">
        <v>20</v>
      </c>
      <c r="H146" s="387">
        <v>78</v>
      </c>
      <c r="I146" s="387">
        <v>6</v>
      </c>
      <c r="J146">
        <f t="shared" si="2"/>
        <v>258</v>
      </c>
    </row>
    <row r="147" spans="1:10">
      <c r="A147" t="s">
        <v>154</v>
      </c>
      <c r="B147" t="s">
        <v>16</v>
      </c>
      <c r="C147" s="367">
        <v>10</v>
      </c>
      <c r="D147" s="387">
        <v>5514</v>
      </c>
      <c r="E147" s="387">
        <v>197</v>
      </c>
      <c r="F147" s="387">
        <v>15</v>
      </c>
      <c r="G147" s="387">
        <v>1</v>
      </c>
      <c r="H147" s="387">
        <v>47</v>
      </c>
      <c r="I147" s="387">
        <v>0</v>
      </c>
      <c r="J147">
        <f t="shared" si="2"/>
        <v>182</v>
      </c>
    </row>
    <row r="148" spans="1:10">
      <c r="A148" t="s">
        <v>155</v>
      </c>
      <c r="B148" t="s">
        <v>16</v>
      </c>
      <c r="C148" s="367">
        <v>11</v>
      </c>
      <c r="D148" s="387">
        <v>5539</v>
      </c>
      <c r="E148" s="387">
        <v>61</v>
      </c>
      <c r="F148" s="387">
        <v>0</v>
      </c>
      <c r="G148" s="387">
        <v>6</v>
      </c>
      <c r="H148" s="387">
        <v>17</v>
      </c>
      <c r="I148" s="387">
        <v>0</v>
      </c>
      <c r="J148">
        <f t="shared" si="2"/>
        <v>61</v>
      </c>
    </row>
    <row r="149" spans="1:10">
      <c r="A149" t="s">
        <v>156</v>
      </c>
      <c r="B149" t="s">
        <v>16</v>
      </c>
      <c r="C149" s="367">
        <v>12</v>
      </c>
      <c r="D149" s="387">
        <v>5798</v>
      </c>
      <c r="E149" s="387">
        <v>162</v>
      </c>
      <c r="F149" s="387">
        <v>2</v>
      </c>
      <c r="G149" s="387">
        <v>9</v>
      </c>
      <c r="H149" s="387">
        <v>22</v>
      </c>
      <c r="I149" s="387">
        <v>0</v>
      </c>
      <c r="J149">
        <f t="shared" si="2"/>
        <v>160</v>
      </c>
    </row>
    <row r="150" spans="1:10">
      <c r="A150" t="s">
        <v>157</v>
      </c>
      <c r="B150" t="s">
        <v>16</v>
      </c>
      <c r="C150" s="367">
        <v>13</v>
      </c>
      <c r="D150" s="387">
        <v>5844</v>
      </c>
      <c r="E150" s="387">
        <v>89</v>
      </c>
      <c r="F150" s="387">
        <v>5</v>
      </c>
      <c r="G150" s="387">
        <v>4</v>
      </c>
      <c r="H150" s="387">
        <v>22</v>
      </c>
      <c r="I150" s="387">
        <v>0</v>
      </c>
      <c r="J150">
        <f t="shared" si="2"/>
        <v>84</v>
      </c>
    </row>
    <row r="151" spans="1:10">
      <c r="A151" t="s">
        <v>158</v>
      </c>
      <c r="B151" t="s">
        <v>10</v>
      </c>
      <c r="C151" s="367">
        <v>89</v>
      </c>
      <c r="D151" s="387">
        <v>6051</v>
      </c>
      <c r="E151" s="387">
        <v>108</v>
      </c>
      <c r="F151" s="387">
        <v>3</v>
      </c>
      <c r="G151" s="387">
        <v>6</v>
      </c>
      <c r="H151" s="387">
        <v>34</v>
      </c>
      <c r="I151" s="387">
        <v>0</v>
      </c>
      <c r="J151">
        <f t="shared" si="2"/>
        <v>105</v>
      </c>
    </row>
    <row r="152" spans="1:10">
      <c r="A152" t="s">
        <v>159</v>
      </c>
      <c r="B152" t="s">
        <v>12</v>
      </c>
      <c r="C152" s="367">
        <v>40</v>
      </c>
      <c r="D152" s="387">
        <v>6151</v>
      </c>
      <c r="E152" s="387">
        <v>76</v>
      </c>
      <c r="F152" s="387">
        <v>1</v>
      </c>
      <c r="G152" s="387">
        <v>8</v>
      </c>
      <c r="H152" s="387">
        <v>17</v>
      </c>
      <c r="I152" s="387">
        <v>0</v>
      </c>
      <c r="J152">
        <f t="shared" si="2"/>
        <v>75</v>
      </c>
    </row>
    <row r="153" spans="1:10">
      <c r="A153" t="s">
        <v>160</v>
      </c>
      <c r="B153" t="s">
        <v>16</v>
      </c>
      <c r="C153" s="367">
        <v>14</v>
      </c>
      <c r="D153" s="387">
        <v>6228</v>
      </c>
      <c r="E153" s="387">
        <v>88</v>
      </c>
      <c r="F153" s="387">
        <v>6</v>
      </c>
      <c r="G153" s="387">
        <v>1</v>
      </c>
      <c r="H153" s="387">
        <v>17</v>
      </c>
      <c r="I153" s="387">
        <v>0</v>
      </c>
      <c r="J153">
        <f t="shared" si="2"/>
        <v>82</v>
      </c>
    </row>
    <row r="154" spans="1:10">
      <c r="A154" t="s">
        <v>161</v>
      </c>
      <c r="B154" t="s">
        <v>16</v>
      </c>
      <c r="C154" s="367">
        <v>6</v>
      </c>
      <c r="D154" s="387">
        <v>6279</v>
      </c>
      <c r="E154" s="387">
        <v>164</v>
      </c>
      <c r="F154" s="387">
        <v>5</v>
      </c>
      <c r="G154" s="387">
        <v>7</v>
      </c>
      <c r="H154" s="387">
        <v>52</v>
      </c>
      <c r="I154" s="387">
        <v>0</v>
      </c>
      <c r="J154">
        <f t="shared" si="2"/>
        <v>159</v>
      </c>
    </row>
    <row r="155" spans="1:10">
      <c r="A155" t="s">
        <v>162</v>
      </c>
      <c r="B155" t="s">
        <v>10</v>
      </c>
      <c r="C155" s="367">
        <v>89</v>
      </c>
      <c r="D155" s="387">
        <v>6370</v>
      </c>
      <c r="E155" s="387">
        <v>84</v>
      </c>
      <c r="F155" s="387">
        <v>1</v>
      </c>
      <c r="G155" s="387">
        <v>3</v>
      </c>
      <c r="H155" s="387">
        <v>15</v>
      </c>
      <c r="I155" s="387">
        <v>0</v>
      </c>
      <c r="J155">
        <f t="shared" si="2"/>
        <v>83</v>
      </c>
    </row>
    <row r="156" spans="1:10">
      <c r="A156" t="s">
        <v>163</v>
      </c>
      <c r="B156" t="s">
        <v>12</v>
      </c>
      <c r="C156" s="367">
        <v>43</v>
      </c>
      <c r="D156" s="387">
        <v>6371</v>
      </c>
      <c r="E156" s="387">
        <v>345</v>
      </c>
      <c r="F156" s="387">
        <v>5</v>
      </c>
      <c r="G156" s="387">
        <v>14</v>
      </c>
      <c r="H156" s="387">
        <v>91</v>
      </c>
      <c r="I156" s="387">
        <v>0</v>
      </c>
      <c r="J156">
        <f t="shared" si="2"/>
        <v>340</v>
      </c>
    </row>
    <row r="157" spans="1:10">
      <c r="A157" t="s">
        <v>164</v>
      </c>
      <c r="B157" t="s">
        <v>11</v>
      </c>
      <c r="C157" s="367">
        <v>62</v>
      </c>
      <c r="D157" s="387">
        <v>6436</v>
      </c>
      <c r="E157" s="387">
        <v>53</v>
      </c>
      <c r="F157" s="387">
        <v>4</v>
      </c>
      <c r="G157" s="387">
        <v>3</v>
      </c>
      <c r="H157" s="387">
        <v>13</v>
      </c>
      <c r="I157" s="387">
        <v>0</v>
      </c>
      <c r="J157">
        <f t="shared" si="2"/>
        <v>49</v>
      </c>
    </row>
    <row r="158" spans="1:10">
      <c r="A158" t="s">
        <v>165</v>
      </c>
      <c r="B158" t="s">
        <v>16</v>
      </c>
      <c r="C158" s="367">
        <v>4</v>
      </c>
      <c r="D158" s="387">
        <v>6444</v>
      </c>
      <c r="E158" s="387">
        <v>48</v>
      </c>
      <c r="F158" s="387">
        <v>4</v>
      </c>
      <c r="G158" s="387">
        <v>3</v>
      </c>
      <c r="H158" s="387">
        <v>15</v>
      </c>
      <c r="I158" s="387">
        <v>0</v>
      </c>
      <c r="J158">
        <f t="shared" si="2"/>
        <v>44</v>
      </c>
    </row>
    <row r="159" spans="1:10">
      <c r="A159" t="s">
        <v>166</v>
      </c>
      <c r="B159" t="s">
        <v>11</v>
      </c>
      <c r="C159" s="367">
        <v>68</v>
      </c>
      <c r="D159" s="387">
        <v>6448</v>
      </c>
      <c r="E159" s="387">
        <v>114</v>
      </c>
      <c r="F159" s="387">
        <v>3</v>
      </c>
      <c r="G159" s="387">
        <v>2</v>
      </c>
      <c r="H159" s="387">
        <v>19</v>
      </c>
      <c r="I159" s="387">
        <v>0</v>
      </c>
      <c r="J159">
        <f t="shared" si="2"/>
        <v>111</v>
      </c>
    </row>
    <row r="160" spans="1:10">
      <c r="A160" t="s">
        <v>167</v>
      </c>
      <c r="B160" t="s">
        <v>12</v>
      </c>
      <c r="C160" s="367">
        <v>51</v>
      </c>
      <c r="D160" s="387">
        <v>6460</v>
      </c>
      <c r="E160" s="387">
        <v>141</v>
      </c>
      <c r="F160" s="387">
        <v>6</v>
      </c>
      <c r="G160" s="387">
        <v>12</v>
      </c>
      <c r="H160" s="387">
        <v>28</v>
      </c>
      <c r="I160" s="387">
        <v>0</v>
      </c>
      <c r="J160">
        <f t="shared" si="2"/>
        <v>135</v>
      </c>
    </row>
    <row r="161" spans="1:10">
      <c r="A161" t="s">
        <v>168</v>
      </c>
      <c r="B161" t="s">
        <v>12</v>
      </c>
      <c r="C161" s="367">
        <v>43</v>
      </c>
      <c r="D161" s="387">
        <v>6463</v>
      </c>
      <c r="E161" s="387">
        <v>121</v>
      </c>
      <c r="F161" s="387">
        <v>7</v>
      </c>
      <c r="G161" s="387">
        <v>7</v>
      </c>
      <c r="H161" s="387">
        <v>28</v>
      </c>
      <c r="I161" s="387">
        <v>0</v>
      </c>
      <c r="J161">
        <f t="shared" si="2"/>
        <v>114</v>
      </c>
    </row>
    <row r="162" spans="1:10">
      <c r="A162" t="s">
        <v>169</v>
      </c>
      <c r="B162" t="s">
        <v>16</v>
      </c>
      <c r="C162" s="367">
        <v>7</v>
      </c>
      <c r="D162" s="387">
        <v>6464</v>
      </c>
      <c r="E162" s="387">
        <v>121</v>
      </c>
      <c r="F162" s="387">
        <v>7</v>
      </c>
      <c r="G162" s="387">
        <v>10</v>
      </c>
      <c r="H162" s="387">
        <v>48</v>
      </c>
      <c r="I162" s="387">
        <v>0</v>
      </c>
      <c r="J162">
        <f t="shared" si="2"/>
        <v>114</v>
      </c>
    </row>
    <row r="163" spans="1:10">
      <c r="A163" t="s">
        <v>170</v>
      </c>
      <c r="B163" t="s">
        <v>12</v>
      </c>
      <c r="C163" s="367">
        <v>101</v>
      </c>
      <c r="D163" s="387">
        <v>6480</v>
      </c>
      <c r="E163" s="387">
        <v>15</v>
      </c>
      <c r="F163" s="387">
        <v>4</v>
      </c>
      <c r="G163" s="387">
        <v>2</v>
      </c>
      <c r="H163" s="387">
        <v>3</v>
      </c>
      <c r="I163" s="387">
        <v>0</v>
      </c>
      <c r="J163">
        <f t="shared" si="2"/>
        <v>11</v>
      </c>
    </row>
    <row r="164" spans="1:10">
      <c r="A164" t="s">
        <v>171</v>
      </c>
      <c r="B164" t="s">
        <v>27</v>
      </c>
      <c r="C164" s="367">
        <v>25</v>
      </c>
      <c r="D164" s="387">
        <v>6487</v>
      </c>
      <c r="E164" s="387">
        <v>72</v>
      </c>
      <c r="F164" s="387">
        <v>0</v>
      </c>
      <c r="G164" s="387">
        <v>5</v>
      </c>
      <c r="H164" s="387">
        <v>16</v>
      </c>
      <c r="I164" s="387">
        <v>0</v>
      </c>
      <c r="J164">
        <f t="shared" si="2"/>
        <v>72</v>
      </c>
    </row>
    <row r="165" spans="1:10">
      <c r="A165" t="s">
        <v>172</v>
      </c>
      <c r="B165" t="s">
        <v>12</v>
      </c>
      <c r="C165" s="367">
        <v>50</v>
      </c>
      <c r="D165" s="387">
        <v>6508</v>
      </c>
      <c r="E165" s="387">
        <v>69</v>
      </c>
      <c r="F165" s="387">
        <v>0</v>
      </c>
      <c r="G165" s="387">
        <v>1</v>
      </c>
      <c r="H165" s="387">
        <v>20</v>
      </c>
      <c r="I165" s="387">
        <v>0</v>
      </c>
      <c r="J165">
        <f t="shared" si="2"/>
        <v>69</v>
      </c>
    </row>
    <row r="166" spans="1:10">
      <c r="A166" t="s">
        <v>173</v>
      </c>
      <c r="B166" t="s">
        <v>12</v>
      </c>
      <c r="C166" s="367">
        <v>50</v>
      </c>
      <c r="D166" s="387">
        <v>6547</v>
      </c>
      <c r="E166" s="387">
        <v>157</v>
      </c>
      <c r="F166" s="387">
        <v>4</v>
      </c>
      <c r="G166" s="387">
        <v>11</v>
      </c>
      <c r="H166" s="387">
        <v>32</v>
      </c>
      <c r="I166" s="387">
        <v>0</v>
      </c>
      <c r="J166">
        <f t="shared" si="2"/>
        <v>153</v>
      </c>
    </row>
    <row r="167" spans="1:10">
      <c r="A167" t="s">
        <v>174</v>
      </c>
      <c r="B167" t="s">
        <v>11</v>
      </c>
      <c r="C167" s="367">
        <v>73</v>
      </c>
      <c r="D167" s="387">
        <v>6554</v>
      </c>
      <c r="E167" s="387">
        <v>67</v>
      </c>
      <c r="F167" s="387">
        <v>3</v>
      </c>
      <c r="G167" s="387">
        <v>5</v>
      </c>
      <c r="H167" s="387">
        <v>12</v>
      </c>
      <c r="I167" s="387">
        <v>1</v>
      </c>
      <c r="J167">
        <f t="shared" si="2"/>
        <v>63</v>
      </c>
    </row>
    <row r="168" spans="1:10">
      <c r="A168" t="s">
        <v>175</v>
      </c>
      <c r="B168" t="s">
        <v>10</v>
      </c>
      <c r="C168" s="367">
        <v>90</v>
      </c>
      <c r="D168" s="387">
        <v>6560</v>
      </c>
      <c r="E168" s="387">
        <v>62</v>
      </c>
      <c r="F168" s="387">
        <v>0</v>
      </c>
      <c r="G168" s="387">
        <v>6</v>
      </c>
      <c r="H168" s="387">
        <v>23</v>
      </c>
      <c r="I168" s="387">
        <v>0</v>
      </c>
      <c r="J168">
        <f t="shared" si="2"/>
        <v>62</v>
      </c>
    </row>
    <row r="169" spans="1:10">
      <c r="A169" t="s">
        <v>176</v>
      </c>
      <c r="B169" t="s">
        <v>10</v>
      </c>
      <c r="C169" s="367">
        <v>82</v>
      </c>
      <c r="D169" s="387">
        <v>6567</v>
      </c>
      <c r="E169" s="387">
        <v>84</v>
      </c>
      <c r="F169" s="387">
        <v>4</v>
      </c>
      <c r="G169" s="387">
        <v>9</v>
      </c>
      <c r="H169" s="387">
        <v>16</v>
      </c>
      <c r="I169" s="387">
        <v>0</v>
      </c>
      <c r="J169">
        <f t="shared" si="2"/>
        <v>80</v>
      </c>
    </row>
    <row r="170" spans="1:10">
      <c r="A170" t="s">
        <v>177</v>
      </c>
      <c r="B170" t="s">
        <v>12</v>
      </c>
      <c r="C170" s="367">
        <v>47</v>
      </c>
      <c r="D170" s="387">
        <v>6568</v>
      </c>
      <c r="E170" s="387">
        <v>177</v>
      </c>
      <c r="F170" s="387">
        <v>22</v>
      </c>
      <c r="G170" s="387">
        <v>0</v>
      </c>
      <c r="H170" s="387">
        <v>9</v>
      </c>
      <c r="I170" s="387">
        <v>1</v>
      </c>
      <c r="J170">
        <f t="shared" si="2"/>
        <v>154</v>
      </c>
    </row>
    <row r="171" spans="1:10">
      <c r="A171" t="s">
        <v>178</v>
      </c>
      <c r="B171" t="s">
        <v>27</v>
      </c>
      <c r="C171" s="367">
        <v>24</v>
      </c>
      <c r="D171" s="387">
        <v>6585</v>
      </c>
      <c r="E171" s="387">
        <v>153</v>
      </c>
      <c r="F171" s="387">
        <v>2</v>
      </c>
      <c r="G171" s="387">
        <v>11</v>
      </c>
      <c r="H171" s="387">
        <v>20</v>
      </c>
      <c r="I171" s="387">
        <v>4</v>
      </c>
      <c r="J171">
        <f t="shared" si="2"/>
        <v>147</v>
      </c>
    </row>
    <row r="172" spans="1:10">
      <c r="A172" t="s">
        <v>179</v>
      </c>
      <c r="B172" t="s">
        <v>10</v>
      </c>
      <c r="C172" s="368">
        <v>101</v>
      </c>
      <c r="D172" s="387">
        <v>6586</v>
      </c>
      <c r="E172" s="387">
        <v>14</v>
      </c>
      <c r="F172" s="387">
        <v>0</v>
      </c>
      <c r="G172" s="387">
        <v>0</v>
      </c>
      <c r="H172" s="387">
        <v>7</v>
      </c>
      <c r="I172" s="387">
        <v>0</v>
      </c>
      <c r="J172">
        <f t="shared" si="2"/>
        <v>14</v>
      </c>
    </row>
    <row r="173" spans="1:10">
      <c r="A173" t="s">
        <v>180</v>
      </c>
      <c r="B173" t="s">
        <v>10</v>
      </c>
      <c r="C173" s="367">
        <v>87</v>
      </c>
      <c r="D173" s="387">
        <v>6587</v>
      </c>
      <c r="E173" s="387">
        <v>97</v>
      </c>
      <c r="F173" s="387">
        <v>5</v>
      </c>
      <c r="G173" s="387">
        <v>3</v>
      </c>
      <c r="H173" s="387">
        <v>19</v>
      </c>
      <c r="I173" s="387">
        <v>1</v>
      </c>
      <c r="J173">
        <f t="shared" si="2"/>
        <v>91</v>
      </c>
    </row>
    <row r="174" spans="1:10">
      <c r="A174" t="s">
        <v>181</v>
      </c>
      <c r="B174" t="s">
        <v>27</v>
      </c>
      <c r="C174" s="367">
        <v>21</v>
      </c>
      <c r="D174" s="387">
        <v>6599</v>
      </c>
      <c r="E174" s="387">
        <v>57</v>
      </c>
      <c r="F174" s="387">
        <v>1</v>
      </c>
      <c r="G174" s="387">
        <v>3</v>
      </c>
      <c r="H174" s="387">
        <v>12</v>
      </c>
      <c r="I174" s="387">
        <v>0</v>
      </c>
      <c r="J174">
        <f t="shared" si="2"/>
        <v>56</v>
      </c>
    </row>
    <row r="175" spans="1:10">
      <c r="A175" t="s">
        <v>182</v>
      </c>
      <c r="B175" t="s">
        <v>12</v>
      </c>
      <c r="C175" s="367">
        <v>42</v>
      </c>
      <c r="D175" s="387">
        <v>6630</v>
      </c>
      <c r="E175" s="387">
        <v>41</v>
      </c>
      <c r="F175" s="387">
        <v>3</v>
      </c>
      <c r="G175" s="387">
        <v>0</v>
      </c>
      <c r="H175" s="387">
        <v>5</v>
      </c>
      <c r="I175" s="387">
        <v>0</v>
      </c>
      <c r="J175">
        <f t="shared" si="2"/>
        <v>38</v>
      </c>
    </row>
    <row r="176" spans="1:10">
      <c r="A176" t="s">
        <v>183</v>
      </c>
      <c r="B176" t="s">
        <v>11</v>
      </c>
      <c r="C176" s="367">
        <v>69</v>
      </c>
      <c r="D176" s="387">
        <v>6646</v>
      </c>
      <c r="E176" s="387">
        <v>98</v>
      </c>
      <c r="F176" s="387">
        <v>9</v>
      </c>
      <c r="G176" s="387">
        <v>5</v>
      </c>
      <c r="H176" s="387">
        <v>41</v>
      </c>
      <c r="I176" s="387">
        <v>1</v>
      </c>
      <c r="J176">
        <f t="shared" si="2"/>
        <v>88</v>
      </c>
    </row>
    <row r="177" spans="1:10">
      <c r="A177" t="s">
        <v>184</v>
      </c>
      <c r="B177" t="s">
        <v>16</v>
      </c>
      <c r="C177" s="367">
        <v>2</v>
      </c>
      <c r="D177" s="387">
        <v>6689</v>
      </c>
      <c r="E177" s="387">
        <v>73</v>
      </c>
      <c r="F177" s="387">
        <v>5</v>
      </c>
      <c r="G177" s="387">
        <v>4</v>
      </c>
      <c r="H177" s="387">
        <v>15</v>
      </c>
      <c r="I177" s="387">
        <v>0</v>
      </c>
      <c r="J177">
        <f t="shared" si="2"/>
        <v>68</v>
      </c>
    </row>
    <row r="178" spans="1:10">
      <c r="A178" t="s">
        <v>185</v>
      </c>
      <c r="B178" t="s">
        <v>12</v>
      </c>
      <c r="C178" s="367">
        <v>48</v>
      </c>
      <c r="D178" s="387">
        <v>6690</v>
      </c>
      <c r="E178" s="387">
        <v>101</v>
      </c>
      <c r="F178" s="387">
        <v>1</v>
      </c>
      <c r="G178" s="387">
        <v>4</v>
      </c>
      <c r="H178" s="387">
        <v>18</v>
      </c>
      <c r="I178" s="387">
        <v>0</v>
      </c>
      <c r="J178">
        <f t="shared" si="2"/>
        <v>100</v>
      </c>
    </row>
    <row r="179" spans="1:10">
      <c r="A179" t="s">
        <v>186</v>
      </c>
      <c r="B179" t="s">
        <v>10</v>
      </c>
      <c r="C179" s="367">
        <v>80</v>
      </c>
      <c r="D179" s="387">
        <v>6702</v>
      </c>
      <c r="E179" s="387">
        <v>43</v>
      </c>
      <c r="F179" s="387">
        <v>0</v>
      </c>
      <c r="G179" s="387">
        <v>3</v>
      </c>
      <c r="H179" s="387">
        <v>8</v>
      </c>
      <c r="I179" s="387">
        <v>0</v>
      </c>
      <c r="J179">
        <f t="shared" si="2"/>
        <v>43</v>
      </c>
    </row>
    <row r="180" spans="1:10">
      <c r="A180" t="s">
        <v>187</v>
      </c>
      <c r="B180" t="s">
        <v>27</v>
      </c>
      <c r="C180" s="367">
        <v>23</v>
      </c>
      <c r="D180" s="387">
        <v>6718</v>
      </c>
      <c r="E180" s="387">
        <v>76</v>
      </c>
      <c r="F180" s="387">
        <v>8</v>
      </c>
      <c r="G180" s="387">
        <v>2</v>
      </c>
      <c r="H180" s="387">
        <v>20</v>
      </c>
      <c r="I180" s="387">
        <v>0</v>
      </c>
      <c r="J180">
        <f t="shared" si="2"/>
        <v>68</v>
      </c>
    </row>
    <row r="181" spans="1:10">
      <c r="A181" t="s">
        <v>188</v>
      </c>
      <c r="B181" t="s">
        <v>11</v>
      </c>
      <c r="C181" s="367">
        <v>65</v>
      </c>
      <c r="D181" s="387">
        <v>6719</v>
      </c>
      <c r="E181" s="387">
        <v>41</v>
      </c>
      <c r="F181" s="387">
        <v>1</v>
      </c>
      <c r="G181" s="387">
        <v>0</v>
      </c>
      <c r="H181" s="387">
        <v>19</v>
      </c>
      <c r="I181" s="387">
        <v>0</v>
      </c>
      <c r="J181">
        <f t="shared" si="2"/>
        <v>40</v>
      </c>
    </row>
    <row r="182" spans="1:10">
      <c r="A182" t="s">
        <v>189</v>
      </c>
      <c r="B182" t="s">
        <v>10</v>
      </c>
      <c r="C182" s="367">
        <v>83</v>
      </c>
      <c r="D182" s="387">
        <v>6754</v>
      </c>
      <c r="E182" s="387">
        <v>88</v>
      </c>
      <c r="F182" s="387">
        <v>4</v>
      </c>
      <c r="G182" s="387">
        <v>4</v>
      </c>
      <c r="H182" s="387">
        <v>31</v>
      </c>
      <c r="I182" s="387">
        <v>2</v>
      </c>
      <c r="J182">
        <f t="shared" si="2"/>
        <v>82</v>
      </c>
    </row>
    <row r="183" spans="1:10">
      <c r="A183" t="s">
        <v>190</v>
      </c>
      <c r="B183" t="s">
        <v>10</v>
      </c>
      <c r="C183" s="367">
        <v>81</v>
      </c>
      <c r="D183" s="387">
        <v>6759</v>
      </c>
      <c r="E183" s="387">
        <v>162</v>
      </c>
      <c r="F183" s="387">
        <v>2</v>
      </c>
      <c r="G183" s="387">
        <v>7</v>
      </c>
      <c r="H183" s="387">
        <v>27</v>
      </c>
      <c r="I183" s="387">
        <v>0</v>
      </c>
      <c r="J183">
        <f t="shared" si="2"/>
        <v>160</v>
      </c>
    </row>
    <row r="184" spans="1:10">
      <c r="A184" t="s">
        <v>191</v>
      </c>
      <c r="B184" t="s">
        <v>16</v>
      </c>
      <c r="C184" s="367">
        <v>6</v>
      </c>
      <c r="D184" s="387">
        <v>6764</v>
      </c>
      <c r="E184" s="387">
        <v>79</v>
      </c>
      <c r="F184" s="387">
        <v>3</v>
      </c>
      <c r="G184" s="387">
        <v>4</v>
      </c>
      <c r="H184" s="387">
        <v>20</v>
      </c>
      <c r="I184" s="387">
        <v>0</v>
      </c>
      <c r="J184">
        <f t="shared" si="2"/>
        <v>76</v>
      </c>
    </row>
    <row r="185" spans="1:10">
      <c r="A185" t="s">
        <v>192</v>
      </c>
      <c r="B185" t="s">
        <v>11</v>
      </c>
      <c r="C185" s="367">
        <v>70</v>
      </c>
      <c r="D185" s="387">
        <v>6776</v>
      </c>
      <c r="E185" s="387">
        <v>30</v>
      </c>
      <c r="F185" s="387">
        <v>1</v>
      </c>
      <c r="G185" s="387">
        <v>4</v>
      </c>
      <c r="H185" s="387">
        <v>17</v>
      </c>
      <c r="I185" s="387">
        <v>0</v>
      </c>
      <c r="J185">
        <f t="shared" si="2"/>
        <v>29</v>
      </c>
    </row>
    <row r="186" spans="1:10">
      <c r="A186" t="s">
        <v>193</v>
      </c>
      <c r="B186" t="s">
        <v>10</v>
      </c>
      <c r="C186" s="367">
        <v>80</v>
      </c>
      <c r="D186" s="387">
        <v>6786</v>
      </c>
      <c r="E186" s="387">
        <v>26</v>
      </c>
      <c r="F186" s="387">
        <v>1</v>
      </c>
      <c r="G186" s="387">
        <v>3</v>
      </c>
      <c r="H186" s="387">
        <v>13</v>
      </c>
      <c r="I186" s="387">
        <v>0</v>
      </c>
      <c r="J186">
        <f t="shared" si="2"/>
        <v>25</v>
      </c>
    </row>
    <row r="187" spans="1:10">
      <c r="A187" t="s">
        <v>194</v>
      </c>
      <c r="B187" t="s">
        <v>27</v>
      </c>
      <c r="C187" s="367">
        <v>31</v>
      </c>
      <c r="D187" s="387">
        <v>6789</v>
      </c>
      <c r="E187" s="387">
        <v>73</v>
      </c>
      <c r="F187" s="387">
        <v>0</v>
      </c>
      <c r="G187" s="387">
        <v>7</v>
      </c>
      <c r="H187" s="387">
        <v>21</v>
      </c>
      <c r="I187" s="387">
        <v>0</v>
      </c>
      <c r="J187">
        <f t="shared" si="2"/>
        <v>73</v>
      </c>
    </row>
    <row r="188" spans="1:10">
      <c r="A188" t="s">
        <v>195</v>
      </c>
      <c r="B188" t="s">
        <v>11</v>
      </c>
      <c r="C188" s="367">
        <v>69</v>
      </c>
      <c r="D188" s="387">
        <v>6883</v>
      </c>
      <c r="E188" s="387">
        <v>68</v>
      </c>
      <c r="F188" s="387">
        <v>3</v>
      </c>
      <c r="G188" s="387">
        <v>0</v>
      </c>
      <c r="H188" s="387">
        <v>5</v>
      </c>
      <c r="I188" s="387">
        <v>0</v>
      </c>
      <c r="J188">
        <f t="shared" si="2"/>
        <v>65</v>
      </c>
    </row>
    <row r="189" spans="1:10">
      <c r="A189" t="s">
        <v>196</v>
      </c>
      <c r="B189" t="s">
        <v>16</v>
      </c>
      <c r="C189" s="367">
        <v>2</v>
      </c>
      <c r="D189" s="387">
        <v>6926</v>
      </c>
      <c r="E189" s="387">
        <v>78</v>
      </c>
      <c r="F189" s="387">
        <v>1</v>
      </c>
      <c r="G189" s="387">
        <v>3</v>
      </c>
      <c r="H189" s="387">
        <v>17</v>
      </c>
      <c r="I189" s="387">
        <v>0</v>
      </c>
      <c r="J189">
        <f t="shared" si="2"/>
        <v>77</v>
      </c>
    </row>
    <row r="190" spans="1:10">
      <c r="A190" t="s">
        <v>197</v>
      </c>
      <c r="B190" t="s">
        <v>12</v>
      </c>
      <c r="C190" s="367">
        <v>51</v>
      </c>
      <c r="D190" s="387">
        <v>6997</v>
      </c>
      <c r="E190" s="387">
        <v>44</v>
      </c>
      <c r="F190" s="387">
        <v>2</v>
      </c>
      <c r="G190" s="387">
        <v>2</v>
      </c>
      <c r="H190" s="387">
        <v>12</v>
      </c>
      <c r="I190" s="387">
        <v>0</v>
      </c>
      <c r="J190">
        <f t="shared" si="2"/>
        <v>42</v>
      </c>
    </row>
    <row r="191" spans="1:10">
      <c r="A191" t="s">
        <v>198</v>
      </c>
      <c r="B191" t="s">
        <v>10</v>
      </c>
      <c r="C191" s="367">
        <v>81</v>
      </c>
      <c r="D191" s="387">
        <v>7030</v>
      </c>
      <c r="E191" s="387">
        <v>88</v>
      </c>
      <c r="F191" s="387">
        <v>5</v>
      </c>
      <c r="G191" s="387">
        <v>7</v>
      </c>
      <c r="H191" s="387">
        <v>16</v>
      </c>
      <c r="I191" s="387">
        <v>0</v>
      </c>
      <c r="J191">
        <f t="shared" si="2"/>
        <v>83</v>
      </c>
    </row>
    <row r="192" spans="1:10">
      <c r="A192" t="s">
        <v>199</v>
      </c>
      <c r="B192" t="s">
        <v>11</v>
      </c>
      <c r="C192" s="367">
        <v>70</v>
      </c>
      <c r="D192" s="387">
        <v>7048</v>
      </c>
      <c r="E192" s="387">
        <v>180</v>
      </c>
      <c r="F192" s="387">
        <v>16</v>
      </c>
      <c r="G192" s="387">
        <v>11</v>
      </c>
      <c r="H192" s="387">
        <v>35</v>
      </c>
      <c r="I192" s="387">
        <v>1</v>
      </c>
      <c r="J192">
        <f t="shared" si="2"/>
        <v>163</v>
      </c>
    </row>
    <row r="193" spans="1:10">
      <c r="A193" t="s">
        <v>200</v>
      </c>
      <c r="B193" t="s">
        <v>27</v>
      </c>
      <c r="C193" s="367">
        <v>20</v>
      </c>
      <c r="D193" s="387">
        <v>7096</v>
      </c>
      <c r="E193" s="387">
        <v>57</v>
      </c>
      <c r="F193" s="387">
        <v>5</v>
      </c>
      <c r="G193" s="387">
        <v>7</v>
      </c>
      <c r="H193" s="387">
        <v>15</v>
      </c>
      <c r="I193" s="387">
        <v>0</v>
      </c>
      <c r="J193">
        <f t="shared" si="2"/>
        <v>52</v>
      </c>
    </row>
    <row r="194" spans="1:10">
      <c r="A194" t="s">
        <v>10</v>
      </c>
      <c r="B194" t="s">
        <v>10</v>
      </c>
      <c r="C194" s="367">
        <v>91</v>
      </c>
      <c r="D194" s="387">
        <v>7106</v>
      </c>
      <c r="E194" s="387">
        <v>60</v>
      </c>
      <c r="F194" s="387">
        <v>3</v>
      </c>
      <c r="G194" s="387">
        <v>2</v>
      </c>
      <c r="H194" s="387">
        <v>19</v>
      </c>
      <c r="I194" s="387">
        <v>0</v>
      </c>
      <c r="J194">
        <f t="shared" si="2"/>
        <v>57</v>
      </c>
    </row>
    <row r="195" spans="1:10">
      <c r="A195" t="s">
        <v>201</v>
      </c>
      <c r="B195" t="s">
        <v>10</v>
      </c>
      <c r="C195" s="367">
        <v>80</v>
      </c>
      <c r="D195" s="387">
        <v>7132</v>
      </c>
      <c r="E195" s="387">
        <v>64</v>
      </c>
      <c r="F195" s="387">
        <v>0</v>
      </c>
      <c r="G195" s="387">
        <v>8</v>
      </c>
      <c r="H195" s="387">
        <v>18</v>
      </c>
      <c r="I195" s="387">
        <v>0</v>
      </c>
      <c r="J195">
        <f t="shared" ref="J195:J258" si="3">E195-F195-I195</f>
        <v>64</v>
      </c>
    </row>
    <row r="196" spans="1:10">
      <c r="A196" t="s">
        <v>202</v>
      </c>
      <c r="B196" t="s">
        <v>10</v>
      </c>
      <c r="C196" s="368">
        <v>101</v>
      </c>
      <c r="D196" s="387">
        <v>7314</v>
      </c>
      <c r="E196" s="387">
        <v>0</v>
      </c>
      <c r="F196" s="387">
        <v>0</v>
      </c>
      <c r="G196" s="387">
        <v>0</v>
      </c>
      <c r="H196" s="387">
        <v>0</v>
      </c>
      <c r="I196" s="387">
        <v>0</v>
      </c>
      <c r="J196">
        <f t="shared" si="3"/>
        <v>0</v>
      </c>
    </row>
    <row r="197" spans="1:10">
      <c r="A197" t="s">
        <v>203</v>
      </c>
      <c r="B197" t="s">
        <v>10</v>
      </c>
      <c r="C197" s="367">
        <v>83</v>
      </c>
      <c r="D197" s="387">
        <v>7319</v>
      </c>
      <c r="E197" s="387">
        <v>55</v>
      </c>
      <c r="F197" s="387">
        <v>3</v>
      </c>
      <c r="G197" s="387">
        <v>10</v>
      </c>
      <c r="H197" s="387">
        <v>13</v>
      </c>
      <c r="I197" s="387">
        <v>0</v>
      </c>
      <c r="J197">
        <f t="shared" si="3"/>
        <v>52</v>
      </c>
    </row>
    <row r="198" spans="1:10">
      <c r="A198" t="s">
        <v>204</v>
      </c>
      <c r="B198" t="s">
        <v>27</v>
      </c>
      <c r="C198" s="367">
        <v>32</v>
      </c>
      <c r="D198" s="387">
        <v>7342</v>
      </c>
      <c r="E198" s="387">
        <v>81</v>
      </c>
      <c r="F198" s="387">
        <v>0</v>
      </c>
      <c r="G198" s="387">
        <v>6</v>
      </c>
      <c r="H198" s="387">
        <v>18</v>
      </c>
      <c r="I198" s="387">
        <v>0</v>
      </c>
      <c r="J198">
        <f t="shared" si="3"/>
        <v>81</v>
      </c>
    </row>
    <row r="199" spans="1:10">
      <c r="A199" t="s">
        <v>205</v>
      </c>
      <c r="B199" t="s">
        <v>12</v>
      </c>
      <c r="C199" s="367">
        <v>41</v>
      </c>
      <c r="D199" s="387">
        <v>7370</v>
      </c>
      <c r="E199" s="387">
        <v>139</v>
      </c>
      <c r="F199" s="387">
        <v>3</v>
      </c>
      <c r="G199" s="387">
        <v>8</v>
      </c>
      <c r="H199" s="387">
        <v>25</v>
      </c>
      <c r="I199" s="387">
        <v>1</v>
      </c>
      <c r="J199">
        <f t="shared" si="3"/>
        <v>135</v>
      </c>
    </row>
    <row r="200" spans="1:10">
      <c r="A200" t="s">
        <v>206</v>
      </c>
      <c r="B200" t="s">
        <v>12</v>
      </c>
      <c r="C200" s="367">
        <v>52</v>
      </c>
      <c r="D200" s="387">
        <v>7489</v>
      </c>
      <c r="E200" s="387">
        <v>69</v>
      </c>
      <c r="F200" s="387">
        <v>1</v>
      </c>
      <c r="G200" s="387">
        <v>7</v>
      </c>
      <c r="H200" s="387">
        <v>15</v>
      </c>
      <c r="I200" s="387">
        <v>0</v>
      </c>
      <c r="J200">
        <f t="shared" si="3"/>
        <v>68</v>
      </c>
    </row>
    <row r="201" spans="1:10">
      <c r="A201" t="s">
        <v>207</v>
      </c>
      <c r="B201" t="s">
        <v>16</v>
      </c>
      <c r="C201" s="367">
        <v>8</v>
      </c>
      <c r="D201" s="387">
        <v>7498</v>
      </c>
      <c r="E201" s="387">
        <v>174</v>
      </c>
      <c r="F201" s="387">
        <v>11</v>
      </c>
      <c r="G201" s="387">
        <v>12</v>
      </c>
      <c r="H201" s="387">
        <v>35</v>
      </c>
      <c r="I201" s="387">
        <v>6</v>
      </c>
      <c r="J201">
        <f t="shared" si="3"/>
        <v>157</v>
      </c>
    </row>
    <row r="202" spans="1:10">
      <c r="A202" t="s">
        <v>208</v>
      </c>
      <c r="B202" t="s">
        <v>16</v>
      </c>
      <c r="C202" s="367">
        <v>11</v>
      </c>
      <c r="D202" s="387">
        <v>7732</v>
      </c>
      <c r="E202" s="387">
        <v>83</v>
      </c>
      <c r="F202" s="387">
        <v>0</v>
      </c>
      <c r="G202" s="387">
        <v>3</v>
      </c>
      <c r="H202" s="387">
        <v>16</v>
      </c>
      <c r="I202" s="387">
        <v>0</v>
      </c>
      <c r="J202">
        <f t="shared" si="3"/>
        <v>83</v>
      </c>
    </row>
    <row r="203" spans="1:10">
      <c r="A203" t="s">
        <v>209</v>
      </c>
      <c r="B203" t="s">
        <v>12</v>
      </c>
      <c r="C203" s="367">
        <v>48</v>
      </c>
      <c r="D203" s="387">
        <v>7775</v>
      </c>
      <c r="E203" s="387">
        <v>103</v>
      </c>
      <c r="F203" s="387">
        <v>1</v>
      </c>
      <c r="G203" s="387">
        <v>4</v>
      </c>
      <c r="H203" s="387">
        <v>14</v>
      </c>
      <c r="I203" s="387">
        <v>1</v>
      </c>
      <c r="J203">
        <f t="shared" si="3"/>
        <v>101</v>
      </c>
    </row>
    <row r="204" spans="1:10">
      <c r="A204" t="s">
        <v>210</v>
      </c>
      <c r="B204" t="s">
        <v>11</v>
      </c>
      <c r="C204" s="367">
        <v>60</v>
      </c>
      <c r="D204" s="387">
        <v>7798</v>
      </c>
      <c r="E204" s="387">
        <v>116</v>
      </c>
      <c r="F204" s="387">
        <v>3</v>
      </c>
      <c r="G204" s="387">
        <v>2</v>
      </c>
      <c r="H204" s="387">
        <v>27</v>
      </c>
      <c r="I204" s="387">
        <v>0</v>
      </c>
      <c r="J204">
        <f t="shared" si="3"/>
        <v>113</v>
      </c>
    </row>
    <row r="205" spans="1:10">
      <c r="A205" t="s">
        <v>211</v>
      </c>
      <c r="B205" t="s">
        <v>12</v>
      </c>
      <c r="C205" s="367">
        <v>43</v>
      </c>
      <c r="D205" s="387">
        <v>7811</v>
      </c>
      <c r="E205" s="387">
        <v>77</v>
      </c>
      <c r="F205" s="387">
        <v>7</v>
      </c>
      <c r="G205" s="387">
        <v>8</v>
      </c>
      <c r="H205" s="387">
        <v>25</v>
      </c>
      <c r="I205" s="387">
        <v>0</v>
      </c>
      <c r="J205">
        <f t="shared" si="3"/>
        <v>70</v>
      </c>
    </row>
    <row r="206" spans="1:10">
      <c r="A206" t="s">
        <v>212</v>
      </c>
      <c r="B206" t="s">
        <v>10</v>
      </c>
      <c r="C206" s="367">
        <v>85</v>
      </c>
      <c r="D206" s="387">
        <v>7827</v>
      </c>
      <c r="E206" s="387">
        <v>125</v>
      </c>
      <c r="F206" s="387">
        <v>2</v>
      </c>
      <c r="G206" s="387">
        <v>3</v>
      </c>
      <c r="H206" s="387">
        <v>29</v>
      </c>
      <c r="I206" s="387">
        <v>0</v>
      </c>
      <c r="J206">
        <f t="shared" si="3"/>
        <v>123</v>
      </c>
    </row>
    <row r="207" spans="1:10">
      <c r="A207" t="s">
        <v>213</v>
      </c>
      <c r="B207" t="s">
        <v>10</v>
      </c>
      <c r="C207" s="367">
        <v>89</v>
      </c>
      <c r="D207" s="387">
        <v>7848</v>
      </c>
      <c r="E207" s="387">
        <v>40</v>
      </c>
      <c r="F207" s="387">
        <v>1</v>
      </c>
      <c r="G207" s="387">
        <v>2</v>
      </c>
      <c r="H207" s="387">
        <v>13</v>
      </c>
      <c r="I207" s="387">
        <v>0</v>
      </c>
      <c r="J207">
        <f t="shared" si="3"/>
        <v>39</v>
      </c>
    </row>
    <row r="208" spans="1:10">
      <c r="A208" t="s">
        <v>214</v>
      </c>
      <c r="B208" t="s">
        <v>27</v>
      </c>
      <c r="C208" s="367">
        <v>29</v>
      </c>
      <c r="D208" s="387">
        <v>7894</v>
      </c>
      <c r="E208" s="387">
        <v>36</v>
      </c>
      <c r="F208" s="387">
        <v>1</v>
      </c>
      <c r="G208" s="387">
        <v>4</v>
      </c>
      <c r="H208" s="387">
        <v>15</v>
      </c>
      <c r="I208" s="387">
        <v>0</v>
      </c>
      <c r="J208">
        <f t="shared" si="3"/>
        <v>35</v>
      </c>
    </row>
    <row r="209" spans="1:10">
      <c r="A209" t="s">
        <v>215</v>
      </c>
      <c r="B209" t="s">
        <v>16</v>
      </c>
      <c r="C209" s="367">
        <v>5</v>
      </c>
      <c r="D209" s="387">
        <v>7895</v>
      </c>
      <c r="E209" s="387">
        <v>138</v>
      </c>
      <c r="F209" s="387">
        <v>17</v>
      </c>
      <c r="G209" s="387">
        <v>6</v>
      </c>
      <c r="H209" s="387">
        <v>20</v>
      </c>
      <c r="I209" s="387">
        <v>0</v>
      </c>
      <c r="J209">
        <f t="shared" si="3"/>
        <v>121</v>
      </c>
    </row>
    <row r="210" spans="1:10">
      <c r="A210" t="s">
        <v>216</v>
      </c>
      <c r="B210" t="s">
        <v>16</v>
      </c>
      <c r="C210" s="368">
        <v>101</v>
      </c>
      <c r="D210" s="387">
        <v>8061</v>
      </c>
      <c r="E210" s="387">
        <v>56</v>
      </c>
      <c r="F210" s="387">
        <v>1</v>
      </c>
      <c r="G210" s="387">
        <v>6</v>
      </c>
      <c r="H210" s="387">
        <v>26</v>
      </c>
      <c r="I210" s="387">
        <v>0</v>
      </c>
      <c r="J210">
        <f t="shared" si="3"/>
        <v>55</v>
      </c>
    </row>
    <row r="211" spans="1:10">
      <c r="A211" t="s">
        <v>217</v>
      </c>
      <c r="B211" t="s">
        <v>11</v>
      </c>
      <c r="C211" s="367">
        <v>67</v>
      </c>
      <c r="D211" s="387">
        <v>8108</v>
      </c>
      <c r="E211" s="387">
        <v>41</v>
      </c>
      <c r="F211" s="387">
        <v>1</v>
      </c>
      <c r="G211" s="387">
        <v>2</v>
      </c>
      <c r="H211" s="387">
        <v>10</v>
      </c>
      <c r="I211" s="387">
        <v>0</v>
      </c>
      <c r="J211">
        <f t="shared" si="3"/>
        <v>40</v>
      </c>
    </row>
    <row r="212" spans="1:10">
      <c r="A212" t="s">
        <v>218</v>
      </c>
      <c r="B212" t="s">
        <v>11</v>
      </c>
      <c r="C212" s="367">
        <v>73</v>
      </c>
      <c r="D212" s="387">
        <v>8172</v>
      </c>
      <c r="E212" s="387">
        <v>76</v>
      </c>
      <c r="F212" s="387">
        <v>7</v>
      </c>
      <c r="G212" s="387">
        <v>1</v>
      </c>
      <c r="H212" s="387">
        <v>18</v>
      </c>
      <c r="I212" s="387">
        <v>0</v>
      </c>
      <c r="J212">
        <f t="shared" si="3"/>
        <v>69</v>
      </c>
    </row>
    <row r="213" spans="1:10">
      <c r="A213" t="s">
        <v>219</v>
      </c>
      <c r="B213" t="s">
        <v>11</v>
      </c>
      <c r="C213" s="367">
        <v>73</v>
      </c>
      <c r="D213" s="387">
        <v>8649</v>
      </c>
      <c r="E213" s="387">
        <v>20</v>
      </c>
      <c r="F213" s="387">
        <v>1</v>
      </c>
      <c r="G213" s="387">
        <v>2</v>
      </c>
      <c r="H213" s="387">
        <v>6</v>
      </c>
      <c r="I213" s="387">
        <v>0</v>
      </c>
      <c r="J213">
        <f t="shared" si="3"/>
        <v>19</v>
      </c>
    </row>
    <row r="214" spans="1:10">
      <c r="A214" t="s">
        <v>220</v>
      </c>
      <c r="B214" t="s">
        <v>16</v>
      </c>
      <c r="C214" s="367">
        <v>10</v>
      </c>
      <c r="D214" s="387">
        <v>8810</v>
      </c>
      <c r="E214" s="387">
        <v>100</v>
      </c>
      <c r="F214" s="387">
        <v>9</v>
      </c>
      <c r="G214" s="387">
        <v>7</v>
      </c>
      <c r="H214" s="387">
        <v>18</v>
      </c>
      <c r="I214" s="387">
        <v>0</v>
      </c>
      <c r="J214">
        <f t="shared" si="3"/>
        <v>91</v>
      </c>
    </row>
    <row r="215" spans="1:10">
      <c r="A215" t="s">
        <v>221</v>
      </c>
      <c r="B215" t="s">
        <v>11</v>
      </c>
      <c r="C215" s="367">
        <v>60</v>
      </c>
      <c r="D215" s="387">
        <v>8817</v>
      </c>
      <c r="E215" s="387">
        <v>67</v>
      </c>
      <c r="F215" s="387">
        <v>1</v>
      </c>
      <c r="G215" s="387">
        <v>1</v>
      </c>
      <c r="H215" s="387">
        <v>12</v>
      </c>
      <c r="I215" s="387">
        <v>0</v>
      </c>
      <c r="J215">
        <f t="shared" si="3"/>
        <v>66</v>
      </c>
    </row>
    <row r="216" spans="1:10">
      <c r="A216" t="s">
        <v>222</v>
      </c>
      <c r="B216" t="s">
        <v>27</v>
      </c>
      <c r="C216" s="367">
        <v>26</v>
      </c>
      <c r="D216" s="387">
        <v>8946</v>
      </c>
      <c r="E216" s="387">
        <v>60</v>
      </c>
      <c r="F216" s="387">
        <v>0</v>
      </c>
      <c r="G216" s="387">
        <v>3</v>
      </c>
      <c r="H216" s="387">
        <v>16</v>
      </c>
      <c r="I216" s="387">
        <v>0</v>
      </c>
      <c r="J216">
        <f t="shared" si="3"/>
        <v>60</v>
      </c>
    </row>
    <row r="217" spans="1:10">
      <c r="A217" t="s">
        <v>223</v>
      </c>
      <c r="B217" t="s">
        <v>10</v>
      </c>
      <c r="C217" s="367">
        <v>87</v>
      </c>
      <c r="D217" s="387">
        <v>8985</v>
      </c>
      <c r="E217" s="387">
        <v>45</v>
      </c>
      <c r="F217" s="387">
        <v>4</v>
      </c>
      <c r="G217" s="387">
        <v>2</v>
      </c>
      <c r="H217" s="387">
        <v>16</v>
      </c>
      <c r="I217" s="387">
        <v>0</v>
      </c>
      <c r="J217">
        <f t="shared" si="3"/>
        <v>41</v>
      </c>
    </row>
    <row r="218" spans="1:10">
      <c r="A218" t="s">
        <v>224</v>
      </c>
      <c r="B218" t="s">
        <v>27</v>
      </c>
      <c r="C218" s="367">
        <v>20</v>
      </c>
      <c r="D218" s="387">
        <v>9070</v>
      </c>
      <c r="E218" s="387">
        <v>48</v>
      </c>
      <c r="F218" s="387">
        <v>4</v>
      </c>
      <c r="G218" s="387">
        <v>5</v>
      </c>
      <c r="H218" s="387">
        <v>12</v>
      </c>
      <c r="I218" s="387">
        <v>0</v>
      </c>
      <c r="J218">
        <f t="shared" si="3"/>
        <v>44</v>
      </c>
    </row>
    <row r="219" spans="1:10">
      <c r="A219" t="s">
        <v>225</v>
      </c>
      <c r="B219" t="s">
        <v>12</v>
      </c>
      <c r="C219" s="368">
        <v>101</v>
      </c>
      <c r="D219" s="387">
        <v>9078</v>
      </c>
      <c r="E219" s="387">
        <v>13</v>
      </c>
      <c r="F219" s="387">
        <v>3</v>
      </c>
      <c r="G219" s="387">
        <v>2</v>
      </c>
      <c r="H219" s="387">
        <v>3</v>
      </c>
      <c r="I219" s="387">
        <v>0</v>
      </c>
      <c r="J219">
        <f t="shared" si="3"/>
        <v>10</v>
      </c>
    </row>
    <row r="220" spans="1:10">
      <c r="A220" t="s">
        <v>226</v>
      </c>
      <c r="B220" t="s">
        <v>12</v>
      </c>
      <c r="C220" s="367">
        <v>47</v>
      </c>
      <c r="D220" s="387">
        <v>9082</v>
      </c>
      <c r="E220" s="387">
        <v>54</v>
      </c>
      <c r="F220" s="387">
        <v>4</v>
      </c>
      <c r="G220" s="387">
        <v>3</v>
      </c>
      <c r="H220" s="387">
        <v>11</v>
      </c>
      <c r="I220" s="387">
        <v>0</v>
      </c>
      <c r="J220">
        <f t="shared" si="3"/>
        <v>50</v>
      </c>
    </row>
    <row r="221" spans="1:10">
      <c r="A221" t="s">
        <v>227</v>
      </c>
      <c r="B221" t="s">
        <v>12</v>
      </c>
      <c r="C221" s="367">
        <v>49</v>
      </c>
      <c r="D221" s="387">
        <v>9230</v>
      </c>
      <c r="E221" s="387">
        <v>94</v>
      </c>
      <c r="F221" s="387">
        <v>4</v>
      </c>
      <c r="G221" s="387">
        <v>3</v>
      </c>
      <c r="H221" s="387">
        <v>23</v>
      </c>
      <c r="I221" s="387">
        <v>1</v>
      </c>
      <c r="J221">
        <f t="shared" si="3"/>
        <v>89</v>
      </c>
    </row>
    <row r="222" spans="1:10">
      <c r="A222" t="s">
        <v>228</v>
      </c>
      <c r="B222" t="s">
        <v>12</v>
      </c>
      <c r="C222" s="367">
        <v>49</v>
      </c>
      <c r="D222" s="387">
        <v>9360</v>
      </c>
      <c r="E222" s="387">
        <v>116</v>
      </c>
      <c r="F222" s="387">
        <v>4</v>
      </c>
      <c r="G222" s="387">
        <v>6</v>
      </c>
      <c r="H222" s="387">
        <v>22</v>
      </c>
      <c r="I222" s="387">
        <v>0</v>
      </c>
      <c r="J222">
        <f t="shared" si="3"/>
        <v>112</v>
      </c>
    </row>
    <row r="223" spans="1:10">
      <c r="A223" t="s">
        <v>229</v>
      </c>
      <c r="B223" t="s">
        <v>10</v>
      </c>
      <c r="C223" s="367">
        <v>89</v>
      </c>
      <c r="D223" s="387">
        <v>9371</v>
      </c>
      <c r="E223" s="387">
        <v>34</v>
      </c>
      <c r="F223" s="387">
        <v>1</v>
      </c>
      <c r="G223" s="387">
        <v>3</v>
      </c>
      <c r="H223" s="387">
        <v>6</v>
      </c>
      <c r="I223" s="387">
        <v>0</v>
      </c>
      <c r="J223">
        <f t="shared" si="3"/>
        <v>33</v>
      </c>
    </row>
    <row r="224" spans="1:10">
      <c r="A224" t="s">
        <v>230</v>
      </c>
      <c r="B224" t="s">
        <v>27</v>
      </c>
      <c r="C224" s="367">
        <v>25</v>
      </c>
      <c r="D224" s="387">
        <v>9385</v>
      </c>
      <c r="E224" s="387">
        <v>136</v>
      </c>
      <c r="F224" s="387">
        <v>3</v>
      </c>
      <c r="G224" s="387">
        <v>7</v>
      </c>
      <c r="H224" s="387">
        <v>37</v>
      </c>
      <c r="I224" s="387">
        <v>0</v>
      </c>
      <c r="J224">
        <f t="shared" si="3"/>
        <v>133</v>
      </c>
    </row>
    <row r="225" spans="1:10">
      <c r="A225" t="s">
        <v>231</v>
      </c>
      <c r="B225" t="s">
        <v>27</v>
      </c>
      <c r="C225" s="367">
        <v>25</v>
      </c>
      <c r="D225" s="387">
        <v>9438</v>
      </c>
      <c r="E225" s="387">
        <v>65</v>
      </c>
      <c r="F225" s="387">
        <v>3</v>
      </c>
      <c r="G225" s="387">
        <v>4</v>
      </c>
      <c r="H225" s="387">
        <v>9</v>
      </c>
      <c r="I225" s="387">
        <v>0</v>
      </c>
      <c r="J225">
        <f t="shared" si="3"/>
        <v>62</v>
      </c>
    </row>
    <row r="226" spans="1:10">
      <c r="A226" t="s">
        <v>232</v>
      </c>
      <c r="B226" t="s">
        <v>10</v>
      </c>
      <c r="C226" s="367">
        <v>87</v>
      </c>
      <c r="D226" s="387">
        <v>9546</v>
      </c>
      <c r="E226" s="387">
        <v>55</v>
      </c>
      <c r="F226" s="387">
        <v>1</v>
      </c>
      <c r="G226" s="387">
        <v>0</v>
      </c>
      <c r="H226" s="387">
        <v>9</v>
      </c>
      <c r="I226" s="387">
        <v>0</v>
      </c>
      <c r="J226">
        <f t="shared" si="3"/>
        <v>54</v>
      </c>
    </row>
    <row r="227" spans="1:10">
      <c r="A227" t="s">
        <v>233</v>
      </c>
      <c r="B227" t="s">
        <v>10</v>
      </c>
      <c r="C227" s="367">
        <v>90</v>
      </c>
      <c r="D227" s="387">
        <v>9608</v>
      </c>
      <c r="E227" s="387">
        <v>60</v>
      </c>
      <c r="F227" s="387">
        <v>1</v>
      </c>
      <c r="G227" s="387">
        <v>7</v>
      </c>
      <c r="H227" s="387">
        <v>20</v>
      </c>
      <c r="I227" s="387">
        <v>0</v>
      </c>
      <c r="J227">
        <f t="shared" si="3"/>
        <v>59</v>
      </c>
    </row>
    <row r="228" spans="1:10">
      <c r="A228" t="s">
        <v>234</v>
      </c>
      <c r="B228" t="s">
        <v>11</v>
      </c>
      <c r="C228" s="367">
        <v>61</v>
      </c>
      <c r="D228" s="387">
        <v>9685</v>
      </c>
      <c r="E228" s="387">
        <v>45</v>
      </c>
      <c r="F228" s="387">
        <v>3</v>
      </c>
      <c r="G228" s="387">
        <v>5</v>
      </c>
      <c r="H228" s="387">
        <v>9</v>
      </c>
      <c r="I228" s="387">
        <v>1</v>
      </c>
      <c r="J228">
        <f t="shared" si="3"/>
        <v>41</v>
      </c>
    </row>
    <row r="229" spans="1:10">
      <c r="A229" t="s">
        <v>235</v>
      </c>
      <c r="B229" t="s">
        <v>27</v>
      </c>
      <c r="C229" s="367">
        <v>23</v>
      </c>
      <c r="D229" s="387">
        <v>10158</v>
      </c>
      <c r="E229" s="387">
        <v>40</v>
      </c>
      <c r="F229" s="387">
        <v>0</v>
      </c>
      <c r="G229" s="387">
        <v>8</v>
      </c>
      <c r="H229" s="387">
        <v>18</v>
      </c>
      <c r="I229" s="387">
        <v>0</v>
      </c>
      <c r="J229">
        <f t="shared" si="3"/>
        <v>40</v>
      </c>
    </row>
    <row r="230" spans="1:10">
      <c r="A230" t="s">
        <v>236</v>
      </c>
      <c r="B230" t="s">
        <v>16</v>
      </c>
      <c r="C230" s="367">
        <v>13</v>
      </c>
      <c r="D230" s="387">
        <v>10243</v>
      </c>
      <c r="E230" s="387">
        <v>154</v>
      </c>
      <c r="F230" s="387">
        <v>8</v>
      </c>
      <c r="G230" s="387">
        <v>12</v>
      </c>
      <c r="H230" s="387">
        <v>30</v>
      </c>
      <c r="I230" s="387">
        <v>1</v>
      </c>
      <c r="J230">
        <f t="shared" si="3"/>
        <v>145</v>
      </c>
    </row>
    <row r="231" spans="1:10">
      <c r="A231" t="s">
        <v>237</v>
      </c>
      <c r="B231" t="s">
        <v>16</v>
      </c>
      <c r="C231" s="367">
        <v>6</v>
      </c>
      <c r="D231" s="387">
        <v>10260</v>
      </c>
      <c r="E231" s="387">
        <v>95</v>
      </c>
      <c r="F231" s="387">
        <v>4</v>
      </c>
      <c r="G231" s="387">
        <v>3</v>
      </c>
      <c r="H231" s="387">
        <v>20</v>
      </c>
      <c r="I231" s="387">
        <v>0</v>
      </c>
      <c r="J231">
        <f t="shared" si="3"/>
        <v>91</v>
      </c>
    </row>
    <row r="232" spans="1:10">
      <c r="A232" t="s">
        <v>238</v>
      </c>
      <c r="B232" t="s">
        <v>12</v>
      </c>
      <c r="C232" s="367">
        <v>49</v>
      </c>
      <c r="D232" s="387">
        <v>10363</v>
      </c>
      <c r="E232" s="387">
        <v>58</v>
      </c>
      <c r="F232" s="387">
        <v>3</v>
      </c>
      <c r="G232" s="387">
        <v>2</v>
      </c>
      <c r="H232" s="387">
        <v>16</v>
      </c>
      <c r="I232" s="387">
        <v>0</v>
      </c>
      <c r="J232">
        <f t="shared" si="3"/>
        <v>55</v>
      </c>
    </row>
    <row r="233" spans="1:10">
      <c r="A233" t="s">
        <v>239</v>
      </c>
      <c r="B233" t="s">
        <v>27</v>
      </c>
      <c r="C233" s="367">
        <v>30</v>
      </c>
      <c r="D233" s="387">
        <v>10522</v>
      </c>
      <c r="E233" s="387">
        <v>68</v>
      </c>
      <c r="F233" s="387">
        <v>1</v>
      </c>
      <c r="G233" s="387">
        <v>9</v>
      </c>
      <c r="H233" s="387">
        <v>13</v>
      </c>
      <c r="I233" s="387">
        <v>0</v>
      </c>
      <c r="J233">
        <f t="shared" si="3"/>
        <v>67</v>
      </c>
    </row>
    <row r="234" spans="1:10">
      <c r="A234" t="s">
        <v>240</v>
      </c>
      <c r="B234" t="s">
        <v>16</v>
      </c>
      <c r="C234" s="367">
        <v>7</v>
      </c>
      <c r="D234" s="387">
        <v>10552</v>
      </c>
      <c r="E234" s="387">
        <v>96</v>
      </c>
      <c r="F234" s="387">
        <v>7</v>
      </c>
      <c r="G234" s="387">
        <v>2</v>
      </c>
      <c r="H234" s="387">
        <v>19</v>
      </c>
      <c r="I234" s="387">
        <v>0</v>
      </c>
      <c r="J234">
        <f t="shared" si="3"/>
        <v>89</v>
      </c>
    </row>
    <row r="235" spans="1:10">
      <c r="A235" t="s">
        <v>241</v>
      </c>
      <c r="B235" t="s">
        <v>12</v>
      </c>
      <c r="C235" s="367">
        <v>45</v>
      </c>
      <c r="D235" s="387">
        <v>10559</v>
      </c>
      <c r="E235" s="387">
        <v>97</v>
      </c>
      <c r="F235" s="387">
        <v>2</v>
      </c>
      <c r="G235" s="387">
        <v>4</v>
      </c>
      <c r="H235" s="387">
        <v>19</v>
      </c>
      <c r="I235" s="387">
        <v>0</v>
      </c>
      <c r="J235">
        <f t="shared" si="3"/>
        <v>95</v>
      </c>
    </row>
    <row r="236" spans="1:10">
      <c r="A236" t="s">
        <v>242</v>
      </c>
      <c r="B236" t="s">
        <v>10</v>
      </c>
      <c r="C236" s="368">
        <v>101</v>
      </c>
      <c r="D236" s="387">
        <v>10675</v>
      </c>
      <c r="E236" s="387">
        <v>26</v>
      </c>
      <c r="F236" s="387">
        <v>0</v>
      </c>
      <c r="G236" s="387">
        <v>6</v>
      </c>
      <c r="H236" s="387">
        <v>9</v>
      </c>
      <c r="I236" s="387">
        <v>0</v>
      </c>
      <c r="J236">
        <f t="shared" si="3"/>
        <v>26</v>
      </c>
    </row>
    <row r="237" spans="1:10">
      <c r="A237" t="s">
        <v>243</v>
      </c>
      <c r="B237" t="s">
        <v>16</v>
      </c>
      <c r="C237" s="367">
        <v>8</v>
      </c>
      <c r="D237" s="387">
        <v>10714</v>
      </c>
      <c r="E237" s="387">
        <v>130</v>
      </c>
      <c r="F237" s="387">
        <v>1</v>
      </c>
      <c r="G237" s="387">
        <v>3</v>
      </c>
      <c r="H237" s="387">
        <v>20</v>
      </c>
      <c r="I237" s="387">
        <v>0</v>
      </c>
      <c r="J237">
        <f t="shared" si="3"/>
        <v>129</v>
      </c>
    </row>
    <row r="238" spans="1:10">
      <c r="A238" t="s">
        <v>244</v>
      </c>
      <c r="B238" t="s">
        <v>11</v>
      </c>
      <c r="C238" s="367">
        <v>63</v>
      </c>
      <c r="D238" s="387">
        <v>10715</v>
      </c>
      <c r="E238" s="387">
        <v>75</v>
      </c>
      <c r="F238" s="387">
        <v>5</v>
      </c>
      <c r="G238" s="387">
        <v>1</v>
      </c>
      <c r="H238" s="387">
        <v>7</v>
      </c>
      <c r="I238" s="387">
        <v>0</v>
      </c>
      <c r="J238">
        <f t="shared" si="3"/>
        <v>70</v>
      </c>
    </row>
    <row r="239" spans="1:10">
      <c r="A239" t="s">
        <v>245</v>
      </c>
      <c r="B239" t="s">
        <v>27</v>
      </c>
      <c r="C239" s="367">
        <v>22</v>
      </c>
      <c r="D239" s="387">
        <v>10774</v>
      </c>
      <c r="E239" s="387">
        <v>89</v>
      </c>
      <c r="F239" s="387">
        <v>0</v>
      </c>
      <c r="G239" s="387">
        <v>7</v>
      </c>
      <c r="H239" s="387">
        <v>7</v>
      </c>
      <c r="I239" s="387">
        <v>0</v>
      </c>
      <c r="J239">
        <f t="shared" si="3"/>
        <v>89</v>
      </c>
    </row>
    <row r="240" spans="1:10">
      <c r="A240" t="s">
        <v>12</v>
      </c>
      <c r="B240" t="s">
        <v>12</v>
      </c>
      <c r="C240" s="367">
        <v>51</v>
      </c>
      <c r="D240" s="387">
        <v>10893</v>
      </c>
      <c r="E240" s="387">
        <v>78</v>
      </c>
      <c r="F240" s="387">
        <v>3</v>
      </c>
      <c r="G240" s="387">
        <v>2</v>
      </c>
      <c r="H240" s="387">
        <v>22</v>
      </c>
      <c r="I240" s="387">
        <v>0</v>
      </c>
      <c r="J240">
        <f t="shared" si="3"/>
        <v>75</v>
      </c>
    </row>
    <row r="241" spans="1:10">
      <c r="A241" t="s">
        <v>246</v>
      </c>
      <c r="B241" t="s">
        <v>12</v>
      </c>
      <c r="C241" s="367">
        <v>52</v>
      </c>
      <c r="D241" s="387">
        <v>10905</v>
      </c>
      <c r="E241" s="387">
        <v>60</v>
      </c>
      <c r="F241" s="387">
        <v>1</v>
      </c>
      <c r="G241" s="387">
        <v>7</v>
      </c>
      <c r="H241" s="387">
        <v>15</v>
      </c>
      <c r="I241" s="387">
        <v>0</v>
      </c>
      <c r="J241">
        <f t="shared" si="3"/>
        <v>59</v>
      </c>
    </row>
    <row r="242" spans="1:10">
      <c r="A242" t="s">
        <v>247</v>
      </c>
      <c r="B242" t="s">
        <v>27</v>
      </c>
      <c r="C242" s="367">
        <v>25</v>
      </c>
      <c r="D242" s="387">
        <v>10914</v>
      </c>
      <c r="E242" s="387">
        <v>162</v>
      </c>
      <c r="F242" s="387">
        <v>3</v>
      </c>
      <c r="G242" s="387">
        <v>2</v>
      </c>
      <c r="H242" s="387">
        <v>20</v>
      </c>
      <c r="I242" s="387">
        <v>0</v>
      </c>
      <c r="J242">
        <f t="shared" si="3"/>
        <v>159</v>
      </c>
    </row>
    <row r="243" spans="1:10">
      <c r="A243" t="s">
        <v>248</v>
      </c>
      <c r="B243" t="s">
        <v>16</v>
      </c>
      <c r="C243" s="367">
        <v>9</v>
      </c>
      <c r="D243" s="387">
        <v>10919</v>
      </c>
      <c r="E243" s="387">
        <v>111</v>
      </c>
      <c r="F243" s="387">
        <v>3</v>
      </c>
      <c r="G243" s="387">
        <v>6</v>
      </c>
      <c r="H243" s="387">
        <v>17</v>
      </c>
      <c r="I243" s="387">
        <v>0</v>
      </c>
      <c r="J243">
        <f t="shared" si="3"/>
        <v>108</v>
      </c>
    </row>
    <row r="244" spans="1:10">
      <c r="A244" t="s">
        <v>249</v>
      </c>
      <c r="B244" t="s">
        <v>12</v>
      </c>
      <c r="C244" s="367">
        <v>42</v>
      </c>
      <c r="D244" s="387">
        <v>10920</v>
      </c>
      <c r="E244" s="387">
        <v>63</v>
      </c>
      <c r="F244" s="387">
        <v>1</v>
      </c>
      <c r="G244" s="387">
        <v>4</v>
      </c>
      <c r="H244" s="387">
        <v>7</v>
      </c>
      <c r="I244" s="387">
        <v>0</v>
      </c>
      <c r="J244">
        <f t="shared" si="3"/>
        <v>62</v>
      </c>
    </row>
    <row r="245" spans="1:10">
      <c r="A245" t="s">
        <v>250</v>
      </c>
      <c r="B245" t="s">
        <v>11</v>
      </c>
      <c r="C245" s="367">
        <v>63</v>
      </c>
      <c r="D245" s="387">
        <v>10976</v>
      </c>
      <c r="E245" s="387">
        <v>56</v>
      </c>
      <c r="F245" s="387">
        <v>0</v>
      </c>
      <c r="G245" s="387">
        <v>1</v>
      </c>
      <c r="H245" s="387">
        <v>10</v>
      </c>
      <c r="I245" s="387">
        <v>0</v>
      </c>
      <c r="J245">
        <f t="shared" si="3"/>
        <v>56</v>
      </c>
    </row>
    <row r="246" spans="1:10">
      <c r="A246" t="s">
        <v>251</v>
      </c>
      <c r="B246" t="s">
        <v>11</v>
      </c>
      <c r="C246" s="367">
        <v>61</v>
      </c>
      <c r="D246" s="387">
        <v>11129</v>
      </c>
      <c r="E246" s="387">
        <v>45</v>
      </c>
      <c r="F246" s="387">
        <v>2</v>
      </c>
      <c r="G246" s="387">
        <v>1</v>
      </c>
      <c r="H246" s="387">
        <v>12</v>
      </c>
      <c r="I246" s="387">
        <v>0</v>
      </c>
      <c r="J246">
        <f t="shared" si="3"/>
        <v>43</v>
      </c>
    </row>
    <row r="247" spans="1:10">
      <c r="A247" t="s">
        <v>252</v>
      </c>
      <c r="B247" t="s">
        <v>12</v>
      </c>
      <c r="C247" s="367">
        <v>45</v>
      </c>
      <c r="D247" s="387">
        <v>11155</v>
      </c>
      <c r="E247" s="387">
        <v>108</v>
      </c>
      <c r="F247" s="387">
        <v>4</v>
      </c>
      <c r="G247" s="387">
        <v>9</v>
      </c>
      <c r="H247" s="387">
        <v>27</v>
      </c>
      <c r="I247" s="387">
        <v>0</v>
      </c>
      <c r="J247">
        <f t="shared" si="3"/>
        <v>104</v>
      </c>
    </row>
    <row r="248" spans="1:10">
      <c r="A248" t="s">
        <v>253</v>
      </c>
      <c r="B248" t="s">
        <v>11</v>
      </c>
      <c r="C248" s="367">
        <v>66</v>
      </c>
      <c r="D248" s="387">
        <v>11301</v>
      </c>
      <c r="E248" s="387">
        <v>61</v>
      </c>
      <c r="F248" s="387">
        <v>1</v>
      </c>
      <c r="G248" s="387">
        <v>5</v>
      </c>
      <c r="H248" s="387">
        <v>11</v>
      </c>
      <c r="I248" s="387">
        <v>0</v>
      </c>
      <c r="J248">
        <f t="shared" si="3"/>
        <v>60</v>
      </c>
    </row>
    <row r="249" spans="1:10">
      <c r="A249" t="s">
        <v>254</v>
      </c>
      <c r="B249" t="s">
        <v>16</v>
      </c>
      <c r="C249" s="367">
        <v>10</v>
      </c>
      <c r="D249" s="387">
        <v>11305</v>
      </c>
      <c r="E249" s="387">
        <v>95</v>
      </c>
      <c r="F249" s="387">
        <v>3</v>
      </c>
      <c r="G249" s="387">
        <v>5</v>
      </c>
      <c r="H249" s="387">
        <v>19</v>
      </c>
      <c r="I249" s="387">
        <v>0</v>
      </c>
      <c r="J249">
        <f t="shared" si="3"/>
        <v>92</v>
      </c>
    </row>
    <row r="250" spans="1:10">
      <c r="A250" t="s">
        <v>255</v>
      </c>
      <c r="B250" t="s">
        <v>11</v>
      </c>
      <c r="C250" s="367">
        <v>66</v>
      </c>
      <c r="D250" s="387">
        <v>11657</v>
      </c>
      <c r="E250" s="387">
        <v>21</v>
      </c>
      <c r="F250" s="387">
        <v>0</v>
      </c>
      <c r="G250" s="387">
        <v>2</v>
      </c>
      <c r="H250" s="387">
        <v>5</v>
      </c>
      <c r="I250" s="387">
        <v>0</v>
      </c>
      <c r="J250">
        <f t="shared" si="3"/>
        <v>21</v>
      </c>
    </row>
    <row r="251" spans="1:10">
      <c r="A251" t="s">
        <v>256</v>
      </c>
      <c r="B251" t="s">
        <v>27</v>
      </c>
      <c r="C251" s="367">
        <v>31</v>
      </c>
      <c r="D251" s="387">
        <v>11832</v>
      </c>
      <c r="E251" s="387">
        <v>40</v>
      </c>
      <c r="F251" s="387">
        <v>0</v>
      </c>
      <c r="G251" s="387">
        <v>2</v>
      </c>
      <c r="H251" s="387">
        <v>6</v>
      </c>
      <c r="I251" s="387">
        <v>0</v>
      </c>
      <c r="J251">
        <f t="shared" si="3"/>
        <v>40</v>
      </c>
    </row>
    <row r="252" spans="1:10">
      <c r="A252" t="s">
        <v>257</v>
      </c>
      <c r="B252" t="s">
        <v>16</v>
      </c>
      <c r="C252" s="367">
        <v>7</v>
      </c>
      <c r="D252" s="387">
        <v>11834</v>
      </c>
      <c r="E252" s="387">
        <v>96</v>
      </c>
      <c r="F252" s="387">
        <v>1</v>
      </c>
      <c r="G252" s="387">
        <v>2</v>
      </c>
      <c r="H252" s="387">
        <v>11</v>
      </c>
      <c r="I252" s="387">
        <v>0</v>
      </c>
      <c r="J252">
        <f t="shared" si="3"/>
        <v>95</v>
      </c>
    </row>
    <row r="253" spans="1:10">
      <c r="A253" t="s">
        <v>258</v>
      </c>
      <c r="B253" t="s">
        <v>12</v>
      </c>
      <c r="C253" s="367">
        <v>41</v>
      </c>
      <c r="D253" s="387">
        <v>11884</v>
      </c>
      <c r="E253" s="387">
        <v>29</v>
      </c>
      <c r="F253" s="387">
        <v>1</v>
      </c>
      <c r="G253" s="387">
        <v>1</v>
      </c>
      <c r="H253" s="387">
        <v>2</v>
      </c>
      <c r="I253" s="387">
        <v>0</v>
      </c>
      <c r="J253">
        <f t="shared" si="3"/>
        <v>28</v>
      </c>
    </row>
    <row r="254" spans="1:10">
      <c r="A254" t="s">
        <v>259</v>
      </c>
      <c r="B254" t="s">
        <v>27</v>
      </c>
      <c r="C254" s="367">
        <v>26</v>
      </c>
      <c r="D254" s="387">
        <v>12183</v>
      </c>
      <c r="E254" s="387">
        <v>54</v>
      </c>
      <c r="F254" s="387">
        <v>0</v>
      </c>
      <c r="G254" s="387">
        <v>1</v>
      </c>
      <c r="H254" s="387">
        <v>5</v>
      </c>
      <c r="I254" s="387">
        <v>0</v>
      </c>
      <c r="J254">
        <f t="shared" si="3"/>
        <v>54</v>
      </c>
    </row>
    <row r="255" spans="1:10">
      <c r="A255" t="s">
        <v>260</v>
      </c>
      <c r="B255" t="s">
        <v>16</v>
      </c>
      <c r="C255" s="367">
        <v>3</v>
      </c>
      <c r="D255" s="387">
        <v>12185</v>
      </c>
      <c r="E255" s="387">
        <v>28</v>
      </c>
      <c r="F255" s="387">
        <v>0</v>
      </c>
      <c r="G255" s="387">
        <v>0</v>
      </c>
      <c r="H255" s="387">
        <v>3</v>
      </c>
      <c r="I255" s="387">
        <v>2</v>
      </c>
      <c r="J255">
        <f t="shared" si="3"/>
        <v>26</v>
      </c>
    </row>
    <row r="256" spans="1:10">
      <c r="A256" t="s">
        <v>261</v>
      </c>
      <c r="B256" t="s">
        <v>16</v>
      </c>
      <c r="C256" s="367">
        <v>15</v>
      </c>
      <c r="D256" s="387">
        <v>12269</v>
      </c>
      <c r="E256" s="387">
        <v>123</v>
      </c>
      <c r="F256" s="387">
        <v>3</v>
      </c>
      <c r="G256" s="387">
        <v>3</v>
      </c>
      <c r="H256" s="387">
        <v>10</v>
      </c>
      <c r="I256" s="387">
        <v>1</v>
      </c>
      <c r="J256">
        <f t="shared" si="3"/>
        <v>119</v>
      </c>
    </row>
    <row r="257" spans="1:10">
      <c r="A257" t="s">
        <v>262</v>
      </c>
      <c r="B257" t="s">
        <v>16</v>
      </c>
      <c r="C257" s="367">
        <v>11</v>
      </c>
      <c r="D257" s="387">
        <v>12393</v>
      </c>
      <c r="E257" s="387">
        <v>63</v>
      </c>
      <c r="F257" s="387">
        <v>0</v>
      </c>
      <c r="G257" s="387">
        <v>0</v>
      </c>
      <c r="H257" s="387">
        <v>8</v>
      </c>
      <c r="I257" s="387">
        <v>0</v>
      </c>
      <c r="J257">
        <f t="shared" si="3"/>
        <v>63</v>
      </c>
    </row>
    <row r="258" spans="1:10">
      <c r="A258" t="s">
        <v>263</v>
      </c>
      <c r="B258" t="s">
        <v>27</v>
      </c>
      <c r="C258" s="367">
        <v>27</v>
      </c>
      <c r="D258" s="387">
        <v>12467</v>
      </c>
      <c r="E258" s="387">
        <v>78</v>
      </c>
      <c r="F258" s="387">
        <v>1</v>
      </c>
      <c r="G258" s="387">
        <v>1</v>
      </c>
      <c r="H258" s="387">
        <v>5</v>
      </c>
      <c r="I258" s="387">
        <v>0</v>
      </c>
      <c r="J258">
        <f t="shared" si="3"/>
        <v>77</v>
      </c>
    </row>
    <row r="259" spans="1:10">
      <c r="A259" t="s">
        <v>264</v>
      </c>
      <c r="B259" t="s">
        <v>27</v>
      </c>
      <c r="C259" s="367">
        <v>22</v>
      </c>
      <c r="D259" s="387">
        <v>12468</v>
      </c>
      <c r="E259" s="387">
        <v>108</v>
      </c>
      <c r="F259" s="387">
        <v>5</v>
      </c>
      <c r="G259" s="387">
        <v>1</v>
      </c>
      <c r="H259" s="387">
        <v>1</v>
      </c>
      <c r="I259" s="387">
        <v>0</v>
      </c>
      <c r="J259">
        <f t="shared" ref="J259:J316" si="4">E259-F259-I259</f>
        <v>103</v>
      </c>
    </row>
    <row r="260" spans="1:10">
      <c r="A260" t="s">
        <v>265</v>
      </c>
      <c r="B260" t="s">
        <v>12</v>
      </c>
      <c r="C260" s="367">
        <v>42</v>
      </c>
      <c r="D260" s="387">
        <v>12491</v>
      </c>
      <c r="E260" s="387">
        <v>81</v>
      </c>
      <c r="F260" s="387">
        <v>3</v>
      </c>
      <c r="G260" s="387">
        <v>3</v>
      </c>
      <c r="H260" s="387">
        <v>8</v>
      </c>
      <c r="I260" s="387">
        <v>0</v>
      </c>
      <c r="J260">
        <f t="shared" si="4"/>
        <v>78</v>
      </c>
    </row>
    <row r="261" spans="1:10">
      <c r="A261" t="s">
        <v>266</v>
      </c>
      <c r="B261" t="s">
        <v>11</v>
      </c>
      <c r="C261" s="367">
        <v>60</v>
      </c>
      <c r="D261" s="387">
        <v>12588</v>
      </c>
      <c r="E261" s="387">
        <v>95</v>
      </c>
      <c r="F261" s="387">
        <v>2</v>
      </c>
      <c r="G261" s="387">
        <v>0</v>
      </c>
      <c r="H261" s="387">
        <v>6</v>
      </c>
      <c r="I261" s="387">
        <v>0</v>
      </c>
      <c r="J261">
        <f t="shared" si="4"/>
        <v>93</v>
      </c>
    </row>
    <row r="262" spans="1:10">
      <c r="A262" t="s">
        <v>267</v>
      </c>
      <c r="B262" t="s">
        <v>16</v>
      </c>
      <c r="C262" s="367">
        <v>15</v>
      </c>
      <c r="D262" s="387">
        <v>12596</v>
      </c>
      <c r="E262" s="387">
        <v>56</v>
      </c>
      <c r="F262" s="387">
        <v>0</v>
      </c>
      <c r="G262" s="387">
        <v>2</v>
      </c>
      <c r="H262" s="387">
        <v>3</v>
      </c>
      <c r="I262" s="387">
        <v>0</v>
      </c>
      <c r="J262">
        <f t="shared" si="4"/>
        <v>56</v>
      </c>
    </row>
    <row r="263" spans="1:10">
      <c r="A263" t="s">
        <v>268</v>
      </c>
      <c r="B263" t="s">
        <v>27</v>
      </c>
      <c r="C263" s="367">
        <v>26</v>
      </c>
      <c r="D263" s="387">
        <v>12606</v>
      </c>
      <c r="E263" s="387">
        <v>30</v>
      </c>
      <c r="F263" s="387">
        <v>0</v>
      </c>
      <c r="G263" s="387">
        <v>0</v>
      </c>
      <c r="H263" s="387">
        <v>2</v>
      </c>
      <c r="I263" s="387">
        <v>0</v>
      </c>
      <c r="J263">
        <f t="shared" si="4"/>
        <v>30</v>
      </c>
    </row>
    <row r="264" spans="1:10">
      <c r="A264" t="s">
        <v>269</v>
      </c>
      <c r="B264" t="s">
        <v>10</v>
      </c>
      <c r="C264" s="367">
        <v>89</v>
      </c>
      <c r="D264" s="387">
        <v>12609</v>
      </c>
      <c r="E264" s="387">
        <v>60</v>
      </c>
      <c r="F264" s="387">
        <v>2</v>
      </c>
      <c r="G264" s="387">
        <v>0</v>
      </c>
      <c r="H264" s="387">
        <v>8</v>
      </c>
      <c r="I264" s="387">
        <v>1</v>
      </c>
      <c r="J264">
        <f t="shared" si="4"/>
        <v>57</v>
      </c>
    </row>
    <row r="265" spans="1:10">
      <c r="A265" t="s">
        <v>270</v>
      </c>
      <c r="B265" t="s">
        <v>11</v>
      </c>
      <c r="C265" s="367">
        <v>66</v>
      </c>
      <c r="D265" s="387">
        <v>12621</v>
      </c>
      <c r="E265" s="387">
        <v>56</v>
      </c>
      <c r="F265" s="387">
        <v>0</v>
      </c>
      <c r="G265" s="387">
        <v>1</v>
      </c>
      <c r="H265" s="387">
        <v>1</v>
      </c>
      <c r="I265" s="387">
        <v>0</v>
      </c>
      <c r="J265">
        <f t="shared" si="4"/>
        <v>56</v>
      </c>
    </row>
    <row r="266" spans="1:10">
      <c r="A266" t="s">
        <v>271</v>
      </c>
      <c r="B266" t="s">
        <v>12</v>
      </c>
      <c r="C266" s="367">
        <v>40</v>
      </c>
      <c r="D266" s="387">
        <v>12644</v>
      </c>
      <c r="E266" s="387">
        <v>59</v>
      </c>
      <c r="F266" s="387">
        <v>2</v>
      </c>
      <c r="G266" s="387">
        <v>1</v>
      </c>
      <c r="H266" s="387">
        <v>2</v>
      </c>
      <c r="I266" s="387">
        <v>0</v>
      </c>
      <c r="J266">
        <f t="shared" si="4"/>
        <v>57</v>
      </c>
    </row>
    <row r="267" spans="1:10">
      <c r="A267" t="s">
        <v>272</v>
      </c>
      <c r="B267" t="s">
        <v>27</v>
      </c>
      <c r="C267" s="367">
        <v>27</v>
      </c>
      <c r="D267" s="387">
        <v>12662</v>
      </c>
      <c r="E267" s="387">
        <v>82</v>
      </c>
      <c r="F267" s="387">
        <v>0</v>
      </c>
      <c r="G267" s="387">
        <v>2</v>
      </c>
      <c r="H267" s="387">
        <v>5</v>
      </c>
      <c r="I267" s="387">
        <v>1</v>
      </c>
      <c r="J267">
        <f t="shared" si="4"/>
        <v>81</v>
      </c>
    </row>
    <row r="268" spans="1:10">
      <c r="A268" t="s">
        <v>273</v>
      </c>
      <c r="B268" t="s">
        <v>27</v>
      </c>
      <c r="C268" s="367">
        <v>23</v>
      </c>
      <c r="D268" s="387">
        <v>12673</v>
      </c>
      <c r="E268" s="387">
        <v>38</v>
      </c>
      <c r="F268" s="387">
        <v>0</v>
      </c>
      <c r="G268" s="387">
        <v>1</v>
      </c>
      <c r="H268" s="387">
        <v>3</v>
      </c>
      <c r="I268" s="387">
        <v>0</v>
      </c>
      <c r="J268">
        <f t="shared" si="4"/>
        <v>38</v>
      </c>
    </row>
    <row r="269" spans="1:10">
      <c r="A269" t="s">
        <v>274</v>
      </c>
      <c r="B269" t="s">
        <v>11</v>
      </c>
      <c r="C269" s="367">
        <v>71</v>
      </c>
      <c r="D269" s="387">
        <v>12677</v>
      </c>
      <c r="E269" s="387">
        <v>60</v>
      </c>
      <c r="F269" s="387">
        <v>0</v>
      </c>
      <c r="G269" s="387">
        <v>2</v>
      </c>
      <c r="H269" s="387">
        <v>6</v>
      </c>
      <c r="I269" s="387">
        <v>0</v>
      </c>
      <c r="J269">
        <f t="shared" si="4"/>
        <v>60</v>
      </c>
    </row>
    <row r="270" spans="1:10">
      <c r="A270" t="s">
        <v>275</v>
      </c>
      <c r="B270" t="s">
        <v>12</v>
      </c>
      <c r="C270" s="367">
        <v>50</v>
      </c>
      <c r="D270" s="387">
        <v>12709</v>
      </c>
      <c r="E270" s="387">
        <v>35</v>
      </c>
      <c r="F270" s="387">
        <v>1</v>
      </c>
      <c r="G270" s="387">
        <v>1</v>
      </c>
      <c r="H270" s="387">
        <v>2</v>
      </c>
      <c r="I270" s="387">
        <v>0</v>
      </c>
      <c r="J270">
        <f t="shared" si="4"/>
        <v>34</v>
      </c>
    </row>
    <row r="271" spans="1:10">
      <c r="A271" t="s">
        <v>276</v>
      </c>
      <c r="B271" t="s">
        <v>10</v>
      </c>
      <c r="C271" s="367">
        <v>91</v>
      </c>
      <c r="D271" s="387">
        <v>12738</v>
      </c>
      <c r="E271" s="387">
        <v>33</v>
      </c>
      <c r="F271" s="387">
        <v>0</v>
      </c>
      <c r="G271" s="387">
        <v>1</v>
      </c>
      <c r="H271" s="387">
        <v>6</v>
      </c>
      <c r="I271" s="387">
        <v>0</v>
      </c>
      <c r="J271">
        <f t="shared" si="4"/>
        <v>33</v>
      </c>
    </row>
    <row r="272" spans="1:10">
      <c r="A272" t="s">
        <v>277</v>
      </c>
      <c r="B272" t="s">
        <v>11</v>
      </c>
      <c r="C272" s="367">
        <v>60</v>
      </c>
      <c r="D272" s="387">
        <v>12743</v>
      </c>
      <c r="E272" s="387">
        <v>44</v>
      </c>
      <c r="F272" s="387">
        <v>0</v>
      </c>
      <c r="G272" s="387">
        <v>1</v>
      </c>
      <c r="H272" s="387">
        <v>4</v>
      </c>
      <c r="I272" s="387">
        <v>0</v>
      </c>
      <c r="J272">
        <f t="shared" si="4"/>
        <v>44</v>
      </c>
    </row>
    <row r="273" spans="1:10">
      <c r="A273" t="s">
        <v>278</v>
      </c>
      <c r="B273" t="s">
        <v>16</v>
      </c>
      <c r="C273" s="367">
        <v>14</v>
      </c>
      <c r="D273" s="387">
        <v>12793</v>
      </c>
      <c r="E273" s="387">
        <v>51</v>
      </c>
      <c r="F273" s="387">
        <v>0</v>
      </c>
      <c r="G273" s="387">
        <v>0</v>
      </c>
      <c r="H273" s="387">
        <v>6</v>
      </c>
      <c r="I273" s="387">
        <v>2</v>
      </c>
      <c r="J273">
        <f t="shared" si="4"/>
        <v>49</v>
      </c>
    </row>
    <row r="274" spans="1:10">
      <c r="A274" t="s">
        <v>279</v>
      </c>
      <c r="B274" t="s">
        <v>16</v>
      </c>
      <c r="C274" s="367">
        <v>14</v>
      </c>
      <c r="D274" s="387">
        <v>13083</v>
      </c>
      <c r="E274" s="387">
        <v>48</v>
      </c>
      <c r="F274" s="387">
        <v>0</v>
      </c>
      <c r="G274" s="387">
        <v>1</v>
      </c>
      <c r="H274" s="387">
        <v>7</v>
      </c>
      <c r="I274" s="387">
        <v>0</v>
      </c>
      <c r="J274">
        <f t="shared" si="4"/>
        <v>48</v>
      </c>
    </row>
    <row r="275" spans="1:10">
      <c r="A275" t="s">
        <v>280</v>
      </c>
      <c r="B275" t="s">
        <v>12</v>
      </c>
      <c r="C275" s="367">
        <v>42</v>
      </c>
      <c r="D275" s="387">
        <v>13480</v>
      </c>
      <c r="E275" s="387">
        <v>69</v>
      </c>
      <c r="F275" s="387">
        <v>2</v>
      </c>
      <c r="G275" s="387">
        <v>2</v>
      </c>
      <c r="H275" s="387">
        <v>7</v>
      </c>
      <c r="I275" s="387">
        <v>0</v>
      </c>
      <c r="J275">
        <f t="shared" si="4"/>
        <v>67</v>
      </c>
    </row>
    <row r="276" spans="1:10">
      <c r="A276" t="s">
        <v>11</v>
      </c>
      <c r="B276" t="s">
        <v>11</v>
      </c>
      <c r="C276" s="367">
        <v>64</v>
      </c>
      <c r="D276" s="387">
        <v>13583</v>
      </c>
      <c r="E276" s="387">
        <v>67</v>
      </c>
      <c r="F276" s="387">
        <v>1</v>
      </c>
      <c r="G276" s="387">
        <v>0</v>
      </c>
      <c r="H276" s="387">
        <v>7</v>
      </c>
      <c r="I276" s="387">
        <v>0</v>
      </c>
      <c r="J276">
        <f t="shared" si="4"/>
        <v>66</v>
      </c>
    </row>
    <row r="277" spans="1:10">
      <c r="A277" t="s">
        <v>281</v>
      </c>
      <c r="B277" t="s">
        <v>16</v>
      </c>
      <c r="C277" s="367">
        <v>14</v>
      </c>
      <c r="D277" s="387">
        <v>13702</v>
      </c>
      <c r="E277" s="387">
        <v>39</v>
      </c>
      <c r="F277" s="387">
        <v>1</v>
      </c>
      <c r="G277" s="387">
        <v>0</v>
      </c>
      <c r="H277" s="387">
        <v>1</v>
      </c>
      <c r="I277" s="387">
        <v>0</v>
      </c>
      <c r="J277">
        <f t="shared" si="4"/>
        <v>38</v>
      </c>
    </row>
    <row r="278" spans="1:10">
      <c r="A278" t="s">
        <v>282</v>
      </c>
      <c r="B278" t="s">
        <v>11</v>
      </c>
      <c r="C278" s="367">
        <v>68</v>
      </c>
      <c r="D278" s="387">
        <v>13733</v>
      </c>
      <c r="E278" s="387">
        <v>57</v>
      </c>
      <c r="F278" s="387">
        <v>0</v>
      </c>
      <c r="G278" s="387">
        <v>1</v>
      </c>
      <c r="H278" s="387">
        <v>3</v>
      </c>
      <c r="I278" s="387">
        <v>1</v>
      </c>
      <c r="J278">
        <f t="shared" si="4"/>
        <v>56</v>
      </c>
    </row>
    <row r="279" spans="1:10">
      <c r="A279" t="s">
        <v>283</v>
      </c>
      <c r="B279" t="s">
        <v>27</v>
      </c>
      <c r="C279" s="367">
        <v>27</v>
      </c>
      <c r="D279" s="387">
        <v>13880</v>
      </c>
      <c r="E279" s="387">
        <v>168</v>
      </c>
      <c r="F279" s="387">
        <v>1</v>
      </c>
      <c r="G279" s="387">
        <v>3</v>
      </c>
      <c r="H279" s="387">
        <v>9</v>
      </c>
      <c r="I279" s="387">
        <v>1</v>
      </c>
      <c r="J279">
        <f t="shared" si="4"/>
        <v>166</v>
      </c>
    </row>
    <row r="280" spans="1:10">
      <c r="A280" t="s">
        <v>28</v>
      </c>
      <c r="B280" t="s">
        <v>11</v>
      </c>
      <c r="C280" s="367">
        <v>67</v>
      </c>
      <c r="D280" s="387">
        <v>14362</v>
      </c>
      <c r="E280" s="387">
        <v>58</v>
      </c>
      <c r="F280" s="387">
        <v>1</v>
      </c>
      <c r="G280" s="387">
        <v>1</v>
      </c>
      <c r="H280" s="387">
        <v>4</v>
      </c>
      <c r="I280" s="387">
        <v>0</v>
      </c>
      <c r="J280">
        <f t="shared" si="4"/>
        <v>57</v>
      </c>
    </row>
    <row r="281" spans="1:10">
      <c r="A281" t="s">
        <v>284</v>
      </c>
      <c r="B281" t="s">
        <v>11</v>
      </c>
      <c r="C281" s="367">
        <v>71</v>
      </c>
      <c r="D281" s="387">
        <v>14478</v>
      </c>
      <c r="E281" s="387">
        <v>39</v>
      </c>
      <c r="F281" s="387">
        <v>2</v>
      </c>
      <c r="G281" s="387">
        <v>0</v>
      </c>
      <c r="H281" s="387">
        <v>2</v>
      </c>
      <c r="I281" s="387">
        <v>1</v>
      </c>
      <c r="J281">
        <f t="shared" si="4"/>
        <v>36</v>
      </c>
    </row>
    <row r="282" spans="1:10">
      <c r="A282" t="s">
        <v>16</v>
      </c>
      <c r="B282" t="s">
        <v>16</v>
      </c>
      <c r="C282" s="367">
        <v>101</v>
      </c>
      <c r="D282" s="387">
        <v>14677</v>
      </c>
      <c r="E282" s="387">
        <v>35</v>
      </c>
      <c r="F282" s="387">
        <v>0</v>
      </c>
      <c r="G282" s="387">
        <v>0</v>
      </c>
      <c r="H282" s="387">
        <v>2</v>
      </c>
      <c r="I282" s="387">
        <v>0</v>
      </c>
      <c r="J282">
        <f t="shared" si="4"/>
        <v>35</v>
      </c>
    </row>
    <row r="283" spans="1:10">
      <c r="A283" t="s">
        <v>58</v>
      </c>
      <c r="B283" t="s">
        <v>11</v>
      </c>
      <c r="C283" s="367">
        <v>64</v>
      </c>
      <c r="D283" s="387">
        <v>15090</v>
      </c>
      <c r="E283" s="387">
        <v>54</v>
      </c>
      <c r="F283" s="387">
        <v>0</v>
      </c>
      <c r="G283" s="387">
        <v>0</v>
      </c>
      <c r="H283" s="387">
        <v>4</v>
      </c>
      <c r="I283" s="387">
        <v>0</v>
      </c>
      <c r="J283">
        <f t="shared" si="4"/>
        <v>54</v>
      </c>
    </row>
    <row r="284" spans="1:10">
      <c r="A284" t="s">
        <v>285</v>
      </c>
      <c r="B284" t="s">
        <v>12</v>
      </c>
      <c r="C284" s="367">
        <v>48</v>
      </c>
      <c r="D284" s="387">
        <v>15229</v>
      </c>
      <c r="E284" s="387">
        <v>72</v>
      </c>
      <c r="F284" s="387">
        <v>3</v>
      </c>
      <c r="G284" s="387">
        <v>2</v>
      </c>
      <c r="H284" s="387">
        <v>2</v>
      </c>
      <c r="I284" s="387">
        <v>3</v>
      </c>
      <c r="J284">
        <f t="shared" si="4"/>
        <v>66</v>
      </c>
    </row>
    <row r="285" spans="1:10">
      <c r="A285" t="s">
        <v>286</v>
      </c>
      <c r="B285" t="s">
        <v>11</v>
      </c>
      <c r="C285" s="367">
        <v>62</v>
      </c>
      <c r="D285" s="387">
        <v>15276</v>
      </c>
      <c r="E285" s="387">
        <v>52</v>
      </c>
      <c r="F285" s="387">
        <v>0</v>
      </c>
      <c r="G285" s="387">
        <v>1</v>
      </c>
      <c r="H285" s="387">
        <v>2</v>
      </c>
      <c r="I285" s="387">
        <v>0</v>
      </c>
      <c r="J285">
        <f t="shared" si="4"/>
        <v>52</v>
      </c>
    </row>
    <row r="286" spans="1:10">
      <c r="A286" t="s">
        <v>32</v>
      </c>
      <c r="B286" t="s">
        <v>27</v>
      </c>
      <c r="C286" s="367">
        <v>101</v>
      </c>
      <c r="D286" s="387">
        <v>15571</v>
      </c>
      <c r="E286" s="387">
        <v>24</v>
      </c>
      <c r="F286" s="387">
        <v>0</v>
      </c>
      <c r="G286" s="387">
        <v>0</v>
      </c>
      <c r="H286" s="387">
        <v>0</v>
      </c>
      <c r="I286" s="387">
        <v>0</v>
      </c>
      <c r="J286">
        <f t="shared" si="4"/>
        <v>24</v>
      </c>
    </row>
    <row r="287" spans="1:10">
      <c r="A287" t="s">
        <v>20</v>
      </c>
      <c r="B287" t="s">
        <v>11</v>
      </c>
      <c r="C287" s="367">
        <v>72</v>
      </c>
      <c r="D287" s="387">
        <v>15659</v>
      </c>
      <c r="E287" s="387">
        <v>100</v>
      </c>
      <c r="F287" s="387">
        <v>0</v>
      </c>
      <c r="G287" s="387">
        <v>1</v>
      </c>
      <c r="H287" s="387">
        <v>6</v>
      </c>
      <c r="I287" s="387">
        <v>0</v>
      </c>
      <c r="J287">
        <f t="shared" si="4"/>
        <v>100</v>
      </c>
    </row>
    <row r="288" spans="1:10">
      <c r="A288" t="s">
        <v>44</v>
      </c>
      <c r="B288" t="s">
        <v>11</v>
      </c>
      <c r="C288" s="367">
        <v>73</v>
      </c>
      <c r="D288" s="387">
        <v>15665</v>
      </c>
      <c r="E288" s="387">
        <v>49</v>
      </c>
      <c r="F288" s="387">
        <v>2</v>
      </c>
      <c r="G288" s="387">
        <v>0</v>
      </c>
      <c r="H288" s="387">
        <v>6</v>
      </c>
      <c r="I288" s="387">
        <v>0</v>
      </c>
      <c r="J288">
        <f t="shared" si="4"/>
        <v>47</v>
      </c>
    </row>
    <row r="289" spans="1:10">
      <c r="A289" t="s">
        <v>140</v>
      </c>
      <c r="B289" t="s">
        <v>10</v>
      </c>
      <c r="C289" s="367">
        <v>101</v>
      </c>
      <c r="D289" s="387">
        <v>15711</v>
      </c>
      <c r="E289" s="387">
        <v>13</v>
      </c>
      <c r="F289" s="387">
        <v>0</v>
      </c>
      <c r="G289" s="387">
        <v>0</v>
      </c>
      <c r="H289" s="387">
        <v>1</v>
      </c>
      <c r="I289" s="387">
        <v>0</v>
      </c>
      <c r="J289">
        <f t="shared" si="4"/>
        <v>13</v>
      </c>
    </row>
    <row r="290" spans="1:10">
      <c r="A290" t="s">
        <v>287</v>
      </c>
      <c r="B290" t="s">
        <v>27</v>
      </c>
      <c r="C290" s="367">
        <v>32</v>
      </c>
      <c r="D290" s="387">
        <v>15739</v>
      </c>
      <c r="E290" s="387">
        <v>44</v>
      </c>
      <c r="F290" s="387">
        <v>0</v>
      </c>
      <c r="G290" s="387">
        <v>2</v>
      </c>
      <c r="H290" s="387">
        <v>3</v>
      </c>
      <c r="I290" s="387">
        <v>0</v>
      </c>
      <c r="J290">
        <f t="shared" si="4"/>
        <v>44</v>
      </c>
    </row>
    <row r="291" spans="1:10">
      <c r="A291" t="s">
        <v>288</v>
      </c>
      <c r="B291" t="s">
        <v>11</v>
      </c>
      <c r="C291" s="367">
        <v>67</v>
      </c>
      <c r="D291" s="387">
        <v>16022</v>
      </c>
      <c r="E291" s="387">
        <v>43</v>
      </c>
      <c r="F291" s="387">
        <v>0</v>
      </c>
      <c r="G291" s="387">
        <v>1</v>
      </c>
      <c r="H291" s="387">
        <v>1</v>
      </c>
      <c r="I291" s="387">
        <v>0</v>
      </c>
      <c r="J291">
        <f t="shared" si="4"/>
        <v>43</v>
      </c>
    </row>
    <row r="292" spans="1:10">
      <c r="A292" t="s">
        <v>289</v>
      </c>
      <c r="B292" t="s">
        <v>11</v>
      </c>
      <c r="C292" s="367">
        <v>45</v>
      </c>
      <c r="D292" s="387">
        <v>16079</v>
      </c>
      <c r="E292" s="387">
        <v>51</v>
      </c>
      <c r="F292" s="387">
        <v>0</v>
      </c>
      <c r="G292" s="387">
        <v>1</v>
      </c>
      <c r="H292" s="387">
        <v>2</v>
      </c>
      <c r="I292" s="387">
        <v>0</v>
      </c>
      <c r="J292">
        <f t="shared" si="4"/>
        <v>51</v>
      </c>
    </row>
    <row r="293" spans="1:10">
      <c r="A293" t="s">
        <v>11</v>
      </c>
      <c r="B293" t="s">
        <v>12</v>
      </c>
      <c r="C293" s="367">
        <v>64</v>
      </c>
      <c r="D293" s="387">
        <v>16171</v>
      </c>
      <c r="E293" s="387">
        <v>32</v>
      </c>
      <c r="F293" s="387">
        <v>0</v>
      </c>
      <c r="G293" s="387">
        <v>1</v>
      </c>
      <c r="H293" s="387">
        <v>3</v>
      </c>
      <c r="I293" s="387">
        <v>0</v>
      </c>
      <c r="J293">
        <f t="shared" si="4"/>
        <v>32</v>
      </c>
    </row>
    <row r="294" spans="1:10">
      <c r="A294" t="s">
        <v>290</v>
      </c>
      <c r="B294" t="s">
        <v>16</v>
      </c>
      <c r="C294" s="367">
        <v>9</v>
      </c>
      <c r="D294" s="387">
        <v>16217</v>
      </c>
      <c r="E294" s="387">
        <v>46</v>
      </c>
      <c r="F294" s="387">
        <v>1</v>
      </c>
      <c r="G294" s="387">
        <v>1</v>
      </c>
      <c r="H294" s="387">
        <v>4</v>
      </c>
      <c r="I294" s="387">
        <v>0</v>
      </c>
      <c r="J294">
        <f t="shared" si="4"/>
        <v>45</v>
      </c>
    </row>
    <row r="295" spans="1:10">
      <c r="A295" t="s">
        <v>291</v>
      </c>
      <c r="B295" t="s">
        <v>16</v>
      </c>
      <c r="C295" s="367">
        <v>5</v>
      </c>
      <c r="D295" s="387">
        <v>16244</v>
      </c>
      <c r="E295" s="387">
        <v>90</v>
      </c>
      <c r="F295" s="387">
        <v>0</v>
      </c>
      <c r="G295" s="387">
        <v>4</v>
      </c>
      <c r="H295" s="387">
        <v>5</v>
      </c>
      <c r="I295" s="387">
        <v>0</v>
      </c>
      <c r="J295">
        <f t="shared" si="4"/>
        <v>90</v>
      </c>
    </row>
    <row r="296" spans="1:10">
      <c r="A296" t="s">
        <v>292</v>
      </c>
      <c r="B296" t="s">
        <v>27</v>
      </c>
      <c r="C296" s="367">
        <v>29</v>
      </c>
      <c r="D296" s="387">
        <v>16280</v>
      </c>
      <c r="E296" s="387">
        <v>71</v>
      </c>
      <c r="F296" s="387">
        <v>1</v>
      </c>
      <c r="G296" s="387">
        <v>0</v>
      </c>
      <c r="H296" s="387">
        <v>3</v>
      </c>
      <c r="I296" s="387">
        <v>0</v>
      </c>
      <c r="J296">
        <f t="shared" si="4"/>
        <v>70</v>
      </c>
    </row>
    <row r="297" spans="1:10">
      <c r="A297" t="s">
        <v>293</v>
      </c>
      <c r="B297" t="s">
        <v>10</v>
      </c>
      <c r="C297" s="367">
        <v>82</v>
      </c>
      <c r="D297" s="387">
        <v>16298</v>
      </c>
      <c r="E297" s="387">
        <v>52</v>
      </c>
      <c r="F297" s="387">
        <v>0</v>
      </c>
      <c r="G297" s="387">
        <v>0</v>
      </c>
      <c r="H297" s="387">
        <v>7</v>
      </c>
      <c r="I297" s="387">
        <v>0</v>
      </c>
      <c r="J297">
        <f t="shared" si="4"/>
        <v>52</v>
      </c>
    </row>
    <row r="298" spans="1:10">
      <c r="A298" t="s">
        <v>16</v>
      </c>
      <c r="B298" t="s">
        <v>16</v>
      </c>
      <c r="C298" s="367">
        <v>13</v>
      </c>
      <c r="D298" s="387">
        <v>16333</v>
      </c>
      <c r="E298" s="387">
        <v>43</v>
      </c>
      <c r="F298" s="387">
        <v>0</v>
      </c>
      <c r="G298" s="387">
        <v>3</v>
      </c>
      <c r="H298" s="387">
        <v>7</v>
      </c>
      <c r="I298" s="387">
        <v>0</v>
      </c>
      <c r="J298">
        <f t="shared" si="4"/>
        <v>43</v>
      </c>
    </row>
    <row r="299" spans="1:10">
      <c r="A299" t="s">
        <v>27</v>
      </c>
      <c r="B299" t="s">
        <v>27</v>
      </c>
      <c r="C299" s="367">
        <v>25</v>
      </c>
      <c r="D299" s="387">
        <v>16444</v>
      </c>
      <c r="E299" s="387">
        <v>61</v>
      </c>
      <c r="F299" s="387">
        <v>0</v>
      </c>
      <c r="G299" s="387">
        <v>0</v>
      </c>
      <c r="H299" s="387">
        <v>2</v>
      </c>
      <c r="I299" s="387">
        <v>1</v>
      </c>
      <c r="J299">
        <f t="shared" si="4"/>
        <v>60</v>
      </c>
    </row>
    <row r="300" spans="1:10">
      <c r="A300" t="s">
        <v>294</v>
      </c>
      <c r="B300" t="s">
        <v>16</v>
      </c>
      <c r="C300" s="367">
        <v>15</v>
      </c>
      <c r="D300" s="387">
        <v>16582</v>
      </c>
      <c r="E300" s="387">
        <v>59</v>
      </c>
      <c r="F300" s="387">
        <v>1</v>
      </c>
      <c r="G300" s="387">
        <v>0</v>
      </c>
      <c r="H300" s="387">
        <v>15</v>
      </c>
      <c r="I300" s="387">
        <v>0</v>
      </c>
      <c r="J300">
        <f t="shared" si="4"/>
        <v>58</v>
      </c>
    </row>
    <row r="301" spans="1:10">
      <c r="A301" t="s">
        <v>10</v>
      </c>
      <c r="B301" t="s">
        <v>10</v>
      </c>
      <c r="C301" s="367">
        <v>91</v>
      </c>
      <c r="D301" s="387">
        <v>16691</v>
      </c>
      <c r="E301" s="387">
        <v>42</v>
      </c>
      <c r="F301" s="387">
        <v>0</v>
      </c>
      <c r="G301" s="387">
        <v>0</v>
      </c>
      <c r="H301" s="387">
        <v>1</v>
      </c>
      <c r="I301" s="387">
        <v>1</v>
      </c>
      <c r="J301">
        <f t="shared" si="4"/>
        <v>41</v>
      </c>
    </row>
    <row r="302" spans="1:10">
      <c r="A302" t="s">
        <v>11</v>
      </c>
      <c r="B302" t="s">
        <v>11</v>
      </c>
      <c r="C302" s="367">
        <v>68</v>
      </c>
      <c r="D302" s="387">
        <v>16710</v>
      </c>
      <c r="E302" s="387">
        <v>26</v>
      </c>
      <c r="F302" s="387">
        <v>0</v>
      </c>
      <c r="G302" s="387">
        <v>0</v>
      </c>
      <c r="H302" s="387">
        <v>1</v>
      </c>
      <c r="I302" s="387">
        <v>0</v>
      </c>
      <c r="J302">
        <f t="shared" si="4"/>
        <v>26</v>
      </c>
    </row>
    <row r="303" spans="1:10">
      <c r="A303" t="s">
        <v>295</v>
      </c>
      <c r="B303" t="s">
        <v>16</v>
      </c>
      <c r="C303" s="367">
        <v>11</v>
      </c>
      <c r="D303" s="387">
        <v>16729</v>
      </c>
      <c r="E303" s="387">
        <v>37</v>
      </c>
      <c r="F303" s="387">
        <v>0</v>
      </c>
      <c r="G303" s="387">
        <v>0</v>
      </c>
      <c r="H303" s="387">
        <v>8</v>
      </c>
      <c r="I303" s="387">
        <v>0</v>
      </c>
      <c r="J303">
        <f t="shared" si="4"/>
        <v>37</v>
      </c>
    </row>
    <row r="304" spans="1:10">
      <c r="A304" t="s">
        <v>28</v>
      </c>
      <c r="B304" t="s">
        <v>11</v>
      </c>
      <c r="C304" s="367">
        <v>67</v>
      </c>
      <c r="D304" s="387">
        <v>16765</v>
      </c>
      <c r="E304" s="387">
        <v>40</v>
      </c>
      <c r="F304" s="387">
        <v>0</v>
      </c>
      <c r="G304" s="387">
        <v>1</v>
      </c>
      <c r="H304" s="387">
        <v>4</v>
      </c>
      <c r="I304" s="387">
        <v>0</v>
      </c>
      <c r="J304">
        <f t="shared" si="4"/>
        <v>40</v>
      </c>
    </row>
    <row r="305" spans="1:10">
      <c r="A305" t="s">
        <v>296</v>
      </c>
      <c r="B305" t="s">
        <v>11</v>
      </c>
      <c r="C305" s="367">
        <v>65</v>
      </c>
      <c r="D305" s="387">
        <v>16821</v>
      </c>
      <c r="E305" s="387">
        <v>48</v>
      </c>
      <c r="F305" s="387">
        <v>0</v>
      </c>
      <c r="G305" s="387">
        <v>0</v>
      </c>
      <c r="H305" s="387">
        <v>3</v>
      </c>
      <c r="I305" s="387">
        <v>0</v>
      </c>
      <c r="J305">
        <f t="shared" si="4"/>
        <v>48</v>
      </c>
    </row>
    <row r="306" spans="1:10">
      <c r="A306" t="s">
        <v>297</v>
      </c>
      <c r="B306" t="s">
        <v>12</v>
      </c>
      <c r="C306" s="367">
        <v>47</v>
      </c>
      <c r="D306" s="387">
        <v>16863</v>
      </c>
      <c r="E306" s="387">
        <v>58</v>
      </c>
      <c r="F306" s="387">
        <v>0</v>
      </c>
      <c r="G306" s="387">
        <v>0</v>
      </c>
      <c r="H306" s="387">
        <v>2</v>
      </c>
      <c r="I306" s="387">
        <v>0</v>
      </c>
      <c r="J306">
        <f t="shared" si="4"/>
        <v>58</v>
      </c>
    </row>
    <row r="307" spans="1:10">
      <c r="A307" t="s">
        <v>298</v>
      </c>
      <c r="B307" t="s">
        <v>16</v>
      </c>
      <c r="C307" s="367">
        <v>9</v>
      </c>
      <c r="D307" s="387">
        <v>16900</v>
      </c>
      <c r="E307" s="387">
        <v>27</v>
      </c>
      <c r="F307" s="387">
        <v>0</v>
      </c>
      <c r="G307" s="387">
        <v>0</v>
      </c>
      <c r="H307" s="387">
        <v>2</v>
      </c>
      <c r="I307" s="387">
        <v>0</v>
      </c>
      <c r="J307">
        <f t="shared" si="4"/>
        <v>27</v>
      </c>
    </row>
    <row r="308" spans="1:10">
      <c r="A308" t="s">
        <v>299</v>
      </c>
      <c r="B308" t="s">
        <v>27</v>
      </c>
      <c r="C308" s="367">
        <v>28</v>
      </c>
      <c r="D308" s="387">
        <v>16937</v>
      </c>
      <c r="E308" s="387">
        <v>48</v>
      </c>
      <c r="F308" s="387">
        <v>0</v>
      </c>
      <c r="G308" s="387">
        <v>0</v>
      </c>
      <c r="H308" s="387">
        <v>1</v>
      </c>
      <c r="I308" s="387">
        <v>0</v>
      </c>
      <c r="J308">
        <f t="shared" si="4"/>
        <v>48</v>
      </c>
    </row>
    <row r="309" spans="1:10">
      <c r="A309" t="s">
        <v>91</v>
      </c>
      <c r="B309" t="s">
        <v>12</v>
      </c>
      <c r="C309" s="367">
        <v>43</v>
      </c>
      <c r="D309" s="387">
        <v>16994</v>
      </c>
      <c r="E309" s="387">
        <v>56</v>
      </c>
      <c r="F309" s="387">
        <v>0</v>
      </c>
      <c r="G309" s="387">
        <v>0</v>
      </c>
      <c r="H309" s="387">
        <v>0</v>
      </c>
      <c r="I309" s="387">
        <v>0</v>
      </c>
      <c r="J309">
        <f t="shared" si="4"/>
        <v>56</v>
      </c>
    </row>
    <row r="310" spans="1:10">
      <c r="A310" t="s">
        <v>300</v>
      </c>
      <c r="B310" t="s">
        <v>27</v>
      </c>
      <c r="C310" s="367">
        <v>21</v>
      </c>
      <c r="D310" s="387">
        <v>17021</v>
      </c>
      <c r="E310" s="387">
        <v>23</v>
      </c>
      <c r="F310" s="387">
        <v>0</v>
      </c>
      <c r="G310" s="387">
        <v>0</v>
      </c>
      <c r="H310" s="387">
        <v>0</v>
      </c>
      <c r="I310" s="387">
        <v>0</v>
      </c>
      <c r="J310">
        <f t="shared" si="4"/>
        <v>23</v>
      </c>
    </row>
    <row r="311" spans="1:10">
      <c r="A311" t="s">
        <v>301</v>
      </c>
      <c r="B311" t="s">
        <v>27</v>
      </c>
      <c r="C311" s="367">
        <v>29</v>
      </c>
      <c r="D311" s="387">
        <v>17035</v>
      </c>
      <c r="E311" s="387">
        <v>41</v>
      </c>
      <c r="F311" s="387">
        <v>0</v>
      </c>
      <c r="G311" s="387">
        <v>0</v>
      </c>
      <c r="H311" s="387">
        <v>1</v>
      </c>
      <c r="I311" s="387">
        <v>0</v>
      </c>
      <c r="J311">
        <f t="shared" si="4"/>
        <v>41</v>
      </c>
    </row>
    <row r="312" spans="1:10">
      <c r="A312" t="s">
        <v>140</v>
      </c>
      <c r="B312" t="s">
        <v>27</v>
      </c>
      <c r="C312" s="367">
        <v>32</v>
      </c>
      <c r="D312" s="387">
        <v>17135</v>
      </c>
      <c r="E312" s="387">
        <v>47</v>
      </c>
      <c r="F312" s="387">
        <v>0</v>
      </c>
      <c r="G312" s="387">
        <v>2</v>
      </c>
      <c r="H312" s="387">
        <v>2</v>
      </c>
      <c r="I312" s="387">
        <v>0</v>
      </c>
      <c r="J312">
        <f t="shared" si="4"/>
        <v>47</v>
      </c>
    </row>
    <row r="313" spans="1:10">
      <c r="A313" t="s">
        <v>302</v>
      </c>
      <c r="B313" t="s">
        <v>16</v>
      </c>
      <c r="C313" s="367">
        <v>13</v>
      </c>
      <c r="D313" s="387">
        <v>17149</v>
      </c>
      <c r="E313" s="387">
        <v>24</v>
      </c>
      <c r="F313" s="387">
        <v>0</v>
      </c>
      <c r="G313" s="387">
        <v>1</v>
      </c>
      <c r="H313" s="387">
        <v>1</v>
      </c>
      <c r="I313" s="387">
        <v>0</v>
      </c>
      <c r="J313">
        <f t="shared" si="4"/>
        <v>24</v>
      </c>
    </row>
    <row r="314" spans="1:10">
      <c r="A314" t="s">
        <v>16</v>
      </c>
      <c r="B314" t="s">
        <v>16</v>
      </c>
      <c r="C314" s="367">
        <v>8</v>
      </c>
      <c r="D314" s="387">
        <v>17348</v>
      </c>
      <c r="E314" s="387">
        <v>22</v>
      </c>
      <c r="F314" s="387">
        <v>0</v>
      </c>
      <c r="G314" s="387">
        <v>0</v>
      </c>
      <c r="H314" s="387">
        <v>1</v>
      </c>
      <c r="I314" s="387">
        <v>0</v>
      </c>
      <c r="J314">
        <f t="shared" si="4"/>
        <v>22</v>
      </c>
    </row>
    <row r="315" spans="1:10">
      <c r="A315" t="s">
        <v>303</v>
      </c>
      <c r="B315" t="s">
        <v>27</v>
      </c>
      <c r="C315" s="367">
        <v>21</v>
      </c>
      <c r="D315" s="387">
        <v>17459</v>
      </c>
      <c r="E315" s="387">
        <v>24</v>
      </c>
      <c r="F315" s="387">
        <v>0</v>
      </c>
      <c r="G315" s="387">
        <v>0</v>
      </c>
      <c r="H315" s="387">
        <v>2</v>
      </c>
      <c r="I315" s="387">
        <v>0</v>
      </c>
      <c r="J315">
        <f t="shared" si="4"/>
        <v>24</v>
      </c>
    </row>
    <row r="316" spans="1:10">
      <c r="A316" t="s">
        <v>11</v>
      </c>
      <c r="B316" t="s">
        <v>11</v>
      </c>
      <c r="C316" s="367">
        <v>65</v>
      </c>
      <c r="D316" s="387">
        <v>17468</v>
      </c>
      <c r="E316" s="387">
        <v>19</v>
      </c>
      <c r="F316" s="387">
        <v>0</v>
      </c>
      <c r="G316" s="387">
        <v>0</v>
      </c>
      <c r="H316" s="387">
        <v>0</v>
      </c>
      <c r="I316" s="387">
        <v>0</v>
      </c>
      <c r="J316">
        <f t="shared" si="4"/>
        <v>19</v>
      </c>
    </row>
    <row r="317" spans="1:10">
      <c r="A317" t="s">
        <v>12</v>
      </c>
      <c r="B317" t="s">
        <v>12</v>
      </c>
      <c r="C317" s="367">
        <v>47</v>
      </c>
      <c r="D317" s="387">
        <v>98048</v>
      </c>
      <c r="E317" s="387">
        <v>206</v>
      </c>
      <c r="F317" s="387">
        <v>11</v>
      </c>
      <c r="G317" s="387">
        <v>0</v>
      </c>
      <c r="H317" s="387">
        <v>2</v>
      </c>
      <c r="I317" s="387">
        <v>2</v>
      </c>
    </row>
    <row r="318" spans="1:10">
      <c r="C318" s="367"/>
    </row>
    <row r="320" spans="1:10">
      <c r="D320" t="s">
        <v>304</v>
      </c>
      <c r="E320">
        <f>SUM(E2:E319)</f>
        <v>34756</v>
      </c>
      <c r="F320">
        <f>SUM(F2:F319)</f>
        <v>1989</v>
      </c>
      <c r="I320">
        <f>SUM(I2:I319)</f>
        <v>131</v>
      </c>
      <c r="J320">
        <f>SUM(J2:J319)</f>
        <v>32443</v>
      </c>
    </row>
  </sheetData>
  <phoneticPr fontId="19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4"/>
  <sheetViews>
    <sheetView zoomScaleNormal="100" zoomScaleSheetLayoutView="100" workbookViewId="0">
      <pane ySplit="4" topLeftCell="A376" activePane="bottomLeft" state="frozen"/>
      <selection pane="bottomLeft" activeCell="A265" sqref="A265"/>
    </sheetView>
  </sheetViews>
  <sheetFormatPr defaultRowHeight="15"/>
  <cols>
    <col min="1" max="1" width="4" customWidth="1"/>
    <col min="2" max="2" width="7.28515625" customWidth="1"/>
    <col min="3" max="3" width="13.28515625" customWidth="1"/>
    <col min="4" max="4" width="11.28515625" customWidth="1"/>
    <col min="5" max="5" width="11.42578125" customWidth="1"/>
    <col min="6" max="6" width="12.28515625" customWidth="1"/>
    <col min="7" max="7" width="8.5703125" customWidth="1"/>
    <col min="8" max="8" width="11.85546875" style="23" customWidth="1"/>
    <col min="9" max="9" width="11.42578125" customWidth="1"/>
    <col min="10" max="10" width="11.5703125" customWidth="1"/>
    <col min="11" max="11" width="11.85546875" customWidth="1"/>
  </cols>
  <sheetData>
    <row r="1" spans="1:11" ht="18.75">
      <c r="A1" s="479" t="s">
        <v>432</v>
      </c>
      <c r="B1" s="480"/>
      <c r="C1" s="480"/>
      <c r="D1" s="480"/>
      <c r="E1" s="480"/>
      <c r="F1" s="480"/>
      <c r="G1" s="480"/>
      <c r="H1" s="480"/>
      <c r="I1" s="480"/>
      <c r="J1" s="480"/>
      <c r="K1" s="35"/>
    </row>
    <row r="2" spans="1:11" ht="18.75">
      <c r="A2" s="9"/>
    </row>
    <row r="3" spans="1:11">
      <c r="A3" s="10"/>
      <c r="B3" s="10"/>
      <c r="C3" s="10" t="s">
        <v>305</v>
      </c>
      <c r="D3" s="10" t="s">
        <v>306</v>
      </c>
      <c r="E3" s="10"/>
      <c r="F3" s="13">
        <v>42941</v>
      </c>
      <c r="G3" s="10"/>
      <c r="H3" s="24"/>
      <c r="I3" s="10"/>
      <c r="J3" s="10"/>
    </row>
    <row r="4" spans="1:11">
      <c r="A4" s="21" t="s">
        <v>307</v>
      </c>
      <c r="B4" s="21" t="s">
        <v>3</v>
      </c>
      <c r="C4" s="20">
        <v>42552</v>
      </c>
      <c r="D4" s="12"/>
      <c r="E4" s="11">
        <v>1</v>
      </c>
      <c r="F4" s="22" t="s">
        <v>308</v>
      </c>
      <c r="G4" s="22" t="s">
        <v>309</v>
      </c>
      <c r="H4" s="25" t="s">
        <v>310</v>
      </c>
      <c r="I4" s="12" t="s">
        <v>311</v>
      </c>
      <c r="J4" s="12" t="s">
        <v>312</v>
      </c>
    </row>
    <row r="5" spans="1:11">
      <c r="A5" s="15">
        <v>1</v>
      </c>
      <c r="B5" s="14">
        <v>2847</v>
      </c>
      <c r="C5" s="15">
        <v>77</v>
      </c>
      <c r="D5" s="16">
        <v>3.65</v>
      </c>
      <c r="E5" s="16">
        <f>C5*D5</f>
        <v>281.05</v>
      </c>
      <c r="F5" s="16"/>
      <c r="G5" s="15"/>
      <c r="H5" s="17"/>
      <c r="I5" s="16">
        <f>E5-F5</f>
        <v>281.05</v>
      </c>
      <c r="J5" s="18">
        <f>F5/E5</f>
        <v>0</v>
      </c>
    </row>
    <row r="6" spans="1:11">
      <c r="A6" s="15">
        <v>1</v>
      </c>
      <c r="B6" s="14">
        <v>4671</v>
      </c>
      <c r="C6" s="15">
        <v>75</v>
      </c>
      <c r="D6" s="16">
        <v>3.65</v>
      </c>
      <c r="E6" s="16">
        <f>C6*D6</f>
        <v>273.75</v>
      </c>
      <c r="F6" s="16"/>
      <c r="G6" s="19"/>
      <c r="H6" s="17"/>
      <c r="I6" s="16">
        <f>E6-F6</f>
        <v>273.75</v>
      </c>
      <c r="J6" s="18">
        <f>F6/E6</f>
        <v>0</v>
      </c>
    </row>
    <row r="7" spans="1:11">
      <c r="A7" s="15">
        <v>1</v>
      </c>
      <c r="B7" s="14">
        <v>4932</v>
      </c>
      <c r="C7" s="15">
        <v>35</v>
      </c>
      <c r="D7" s="16">
        <v>3.65</v>
      </c>
      <c r="E7" s="16">
        <f>C7*D7</f>
        <v>127.75</v>
      </c>
      <c r="F7" s="16"/>
      <c r="G7" s="15"/>
      <c r="H7" s="17"/>
      <c r="I7" s="16">
        <f>E7-F7</f>
        <v>127.75</v>
      </c>
      <c r="J7" s="18">
        <f>F7/E7</f>
        <v>0</v>
      </c>
    </row>
    <row r="8" spans="1:11">
      <c r="A8" s="15">
        <v>1</v>
      </c>
      <c r="B8" s="14">
        <v>9406</v>
      </c>
      <c r="C8" s="15">
        <v>30</v>
      </c>
      <c r="D8" s="16">
        <v>3.65</v>
      </c>
      <c r="E8" s="16">
        <f>C8*D8</f>
        <v>109.5</v>
      </c>
      <c r="F8" s="16"/>
      <c r="G8" s="19"/>
      <c r="H8" s="17"/>
      <c r="I8" s="16">
        <f>E8-F8</f>
        <v>109.5</v>
      </c>
      <c r="J8" s="18">
        <f>F8/E8</f>
        <v>0</v>
      </c>
    </row>
    <row r="9" spans="1:11">
      <c r="A9" s="15"/>
      <c r="B9" s="14"/>
      <c r="C9" s="15"/>
      <c r="D9" s="16"/>
      <c r="E9" s="16"/>
      <c r="F9" s="16"/>
      <c r="G9" s="19"/>
      <c r="H9" s="17"/>
      <c r="I9" s="16"/>
      <c r="J9" s="18"/>
    </row>
    <row r="10" spans="1:11">
      <c r="A10" s="15">
        <v>2</v>
      </c>
      <c r="B10" s="14">
        <v>719</v>
      </c>
      <c r="C10" s="15">
        <v>218</v>
      </c>
      <c r="D10" s="16">
        <v>3.65</v>
      </c>
      <c r="E10" s="16">
        <f>C10*D10</f>
        <v>795.69999999999993</v>
      </c>
      <c r="F10" s="16"/>
      <c r="G10" s="19"/>
      <c r="H10" s="17"/>
      <c r="I10" s="16">
        <f>E10-F10</f>
        <v>795.69999999999993</v>
      </c>
      <c r="J10" s="18">
        <f>F10/E10</f>
        <v>0</v>
      </c>
    </row>
    <row r="11" spans="1:11">
      <c r="A11" s="15">
        <v>2</v>
      </c>
      <c r="B11" s="14">
        <v>1475</v>
      </c>
      <c r="C11" s="15">
        <v>108</v>
      </c>
      <c r="D11" s="16">
        <v>3.65</v>
      </c>
      <c r="E11" s="16">
        <f>C11*D11</f>
        <v>394.2</v>
      </c>
      <c r="F11" s="16"/>
      <c r="G11" s="19"/>
      <c r="H11" s="17"/>
      <c r="I11" s="16">
        <f>E11-F11</f>
        <v>394.2</v>
      </c>
      <c r="J11" s="18">
        <f>F11/E11</f>
        <v>0</v>
      </c>
    </row>
    <row r="12" spans="1:11">
      <c r="A12" s="15">
        <v>2</v>
      </c>
      <c r="B12" s="14">
        <v>4869</v>
      </c>
      <c r="C12" s="15">
        <v>73</v>
      </c>
      <c r="D12" s="16">
        <v>3.65</v>
      </c>
      <c r="E12" s="16">
        <f>C12*D12</f>
        <v>266.45</v>
      </c>
      <c r="F12" s="16">
        <v>65.75</v>
      </c>
      <c r="G12" s="19">
        <v>1084</v>
      </c>
      <c r="H12" s="17">
        <v>42776</v>
      </c>
      <c r="I12" s="16">
        <f>E12-F12</f>
        <v>200.7</v>
      </c>
      <c r="J12" s="18">
        <f>F12/E12</f>
        <v>0.24676299493338338</v>
      </c>
    </row>
    <row r="13" spans="1:11">
      <c r="A13" s="15">
        <v>2</v>
      </c>
      <c r="B13" s="14">
        <v>6689</v>
      </c>
      <c r="C13" s="15">
        <v>80</v>
      </c>
      <c r="D13" s="16">
        <v>3.65</v>
      </c>
      <c r="E13" s="16">
        <f>C13*D13</f>
        <v>292</v>
      </c>
      <c r="F13" s="16">
        <v>150</v>
      </c>
      <c r="G13" s="19">
        <v>2008</v>
      </c>
      <c r="H13" s="17">
        <v>42864</v>
      </c>
      <c r="I13" s="16">
        <f>E13-F13</f>
        <v>142</v>
      </c>
      <c r="J13" s="18">
        <f>F13/E13</f>
        <v>0.51369863013698636</v>
      </c>
    </row>
    <row r="14" spans="1:11">
      <c r="A14" s="15">
        <v>2</v>
      </c>
      <c r="B14" s="14">
        <v>6926</v>
      </c>
      <c r="C14" s="15">
        <v>85</v>
      </c>
      <c r="D14" s="16">
        <v>3.65</v>
      </c>
      <c r="E14" s="16">
        <f>C14*D14</f>
        <v>310.25</v>
      </c>
      <c r="F14" s="16"/>
      <c r="G14" s="19"/>
      <c r="H14" s="17"/>
      <c r="I14" s="16">
        <f>E14-F14</f>
        <v>310.25</v>
      </c>
      <c r="J14" s="18">
        <f>F14/E14</f>
        <v>0</v>
      </c>
    </row>
    <row r="15" spans="1:11">
      <c r="A15" s="15"/>
      <c r="B15" s="14"/>
      <c r="C15" s="15"/>
      <c r="D15" s="16"/>
      <c r="E15" s="16"/>
      <c r="F15" s="16"/>
      <c r="G15" s="19"/>
      <c r="H15" s="17"/>
      <c r="I15" s="16"/>
      <c r="J15" s="18"/>
    </row>
    <row r="16" spans="1:11">
      <c r="A16" s="15">
        <v>3</v>
      </c>
      <c r="B16" s="14">
        <v>1002</v>
      </c>
      <c r="C16" s="15">
        <v>194</v>
      </c>
      <c r="D16" s="16">
        <v>3.65</v>
      </c>
      <c r="E16" s="16">
        <f>C16*D16</f>
        <v>708.1</v>
      </c>
      <c r="F16" s="16"/>
      <c r="G16" s="19"/>
      <c r="H16" s="17"/>
      <c r="I16" s="16">
        <f>E16-F16</f>
        <v>708.1</v>
      </c>
      <c r="J16" s="18">
        <f>F16/E16</f>
        <v>0</v>
      </c>
    </row>
    <row r="17" spans="1:10">
      <c r="A17" s="15">
        <v>3</v>
      </c>
      <c r="B17" s="14">
        <v>1922</v>
      </c>
      <c r="C17" s="15">
        <v>58</v>
      </c>
      <c r="D17" s="16">
        <v>3.65</v>
      </c>
      <c r="E17" s="16">
        <f>C17*D17</f>
        <v>211.7</v>
      </c>
      <c r="F17" s="16"/>
      <c r="G17" s="19"/>
      <c r="H17" s="17"/>
      <c r="I17" s="16">
        <f>E17-F17</f>
        <v>211.7</v>
      </c>
      <c r="J17" s="18">
        <f>F17/E17</f>
        <v>0</v>
      </c>
    </row>
    <row r="18" spans="1:10">
      <c r="A18" s="15">
        <v>3</v>
      </c>
      <c r="B18" s="14">
        <v>2836</v>
      </c>
      <c r="C18" s="15">
        <v>107</v>
      </c>
      <c r="D18" s="16">
        <v>3.65</v>
      </c>
      <c r="E18" s="16">
        <f>C18*D18</f>
        <v>390.55</v>
      </c>
      <c r="F18" s="16"/>
      <c r="G18" s="19"/>
      <c r="H18" s="17"/>
      <c r="I18" s="16">
        <f>E18-F18</f>
        <v>390.55</v>
      </c>
      <c r="J18" s="18">
        <f>F18/E18</f>
        <v>0</v>
      </c>
    </row>
    <row r="19" spans="1:10">
      <c r="A19" s="15">
        <v>3</v>
      </c>
      <c r="B19" s="14">
        <v>5008</v>
      </c>
      <c r="C19" s="15">
        <v>74</v>
      </c>
      <c r="D19" s="16">
        <v>3.65</v>
      </c>
      <c r="E19" s="16">
        <f>C19*D19</f>
        <v>270.09999999999997</v>
      </c>
      <c r="F19" s="16">
        <v>325</v>
      </c>
      <c r="G19" s="19">
        <v>1014</v>
      </c>
      <c r="H19" s="17">
        <v>42893</v>
      </c>
      <c r="I19" s="16">
        <f>E19-F19</f>
        <v>-54.900000000000034</v>
      </c>
      <c r="J19" s="18">
        <f>F19/E19</f>
        <v>1.2032580525731211</v>
      </c>
    </row>
    <row r="20" spans="1:10">
      <c r="A20" s="15">
        <v>3</v>
      </c>
      <c r="B20" s="14">
        <v>12185</v>
      </c>
      <c r="C20" s="15">
        <v>34</v>
      </c>
      <c r="D20" s="16">
        <v>3.65</v>
      </c>
      <c r="E20" s="16">
        <f>C20*D20</f>
        <v>124.1</v>
      </c>
      <c r="F20" s="16"/>
      <c r="G20" s="19"/>
      <c r="H20" s="17"/>
      <c r="I20" s="16">
        <f>E20-F20</f>
        <v>124.1</v>
      </c>
      <c r="J20" s="18">
        <f>F20/E20</f>
        <v>0</v>
      </c>
    </row>
    <row r="21" spans="1:10">
      <c r="A21" s="15"/>
      <c r="B21" s="14"/>
      <c r="C21" s="15"/>
      <c r="D21" s="16"/>
      <c r="E21" s="16"/>
      <c r="F21" s="16"/>
      <c r="G21" s="19"/>
      <c r="H21" s="17"/>
      <c r="I21" s="16"/>
      <c r="J21" s="18"/>
    </row>
    <row r="22" spans="1:10">
      <c r="A22" s="15">
        <v>4</v>
      </c>
      <c r="B22" s="14">
        <v>2210</v>
      </c>
      <c r="C22" s="15">
        <v>97</v>
      </c>
      <c r="D22" s="16">
        <v>3.65</v>
      </c>
      <c r="E22" s="16">
        <f t="shared" ref="E22:E27" si="0">C22*D22</f>
        <v>354.05</v>
      </c>
      <c r="F22" s="16">
        <v>360</v>
      </c>
      <c r="G22" s="19">
        <v>1354</v>
      </c>
      <c r="H22" s="17">
        <v>42900</v>
      </c>
      <c r="I22" s="16">
        <f t="shared" ref="I22:I27" si="1">E22-F22</f>
        <v>-5.9499999999999886</v>
      </c>
      <c r="J22" s="18">
        <f t="shared" ref="J22:J27" si="2">F22/E22</f>
        <v>1.0168055359412511</v>
      </c>
    </row>
    <row r="23" spans="1:10">
      <c r="A23" s="15">
        <v>4</v>
      </c>
      <c r="B23" s="14">
        <v>2478</v>
      </c>
      <c r="C23" s="15">
        <v>133</v>
      </c>
      <c r="D23" s="16">
        <v>3.65</v>
      </c>
      <c r="E23" s="16">
        <f t="shared" si="0"/>
        <v>485.45</v>
      </c>
      <c r="F23" s="16">
        <v>394.55</v>
      </c>
      <c r="G23" s="19">
        <v>468</v>
      </c>
      <c r="H23" s="26">
        <v>42905</v>
      </c>
      <c r="I23" s="16">
        <f t="shared" si="1"/>
        <v>90.899999999999977</v>
      </c>
      <c r="J23" s="18">
        <f t="shared" si="2"/>
        <v>0.81275105572149553</v>
      </c>
    </row>
    <row r="24" spans="1:10">
      <c r="A24" s="15">
        <v>4</v>
      </c>
      <c r="B24" s="14">
        <v>2984</v>
      </c>
      <c r="C24" s="15">
        <v>98</v>
      </c>
      <c r="D24" s="16">
        <v>3.65</v>
      </c>
      <c r="E24" s="16">
        <f t="shared" si="0"/>
        <v>357.7</v>
      </c>
      <c r="F24" s="16"/>
      <c r="G24" s="19"/>
      <c r="H24" s="17"/>
      <c r="I24" s="16">
        <f t="shared" si="1"/>
        <v>357.7</v>
      </c>
      <c r="J24" s="18">
        <f t="shared" si="2"/>
        <v>0</v>
      </c>
    </row>
    <row r="25" spans="1:10">
      <c r="A25" s="15">
        <v>4</v>
      </c>
      <c r="B25" s="14">
        <v>4896</v>
      </c>
      <c r="C25" s="15">
        <v>57</v>
      </c>
      <c r="D25" s="16">
        <v>3.65</v>
      </c>
      <c r="E25" s="16">
        <f t="shared" si="0"/>
        <v>208.04999999999998</v>
      </c>
      <c r="F25" s="16">
        <v>150</v>
      </c>
      <c r="G25" s="19">
        <v>2911</v>
      </c>
      <c r="H25" s="17">
        <v>42847</v>
      </c>
      <c r="I25" s="16">
        <f t="shared" si="1"/>
        <v>58.049999999999983</v>
      </c>
      <c r="J25" s="18">
        <f t="shared" si="2"/>
        <v>0.72098053352559488</v>
      </c>
    </row>
    <row r="26" spans="1:10">
      <c r="A26" s="15">
        <v>4</v>
      </c>
      <c r="B26" s="14">
        <v>5844</v>
      </c>
      <c r="C26" s="15">
        <v>96</v>
      </c>
      <c r="D26" s="16">
        <v>3.65</v>
      </c>
      <c r="E26" s="16">
        <f t="shared" si="0"/>
        <v>350.4</v>
      </c>
      <c r="F26" s="16"/>
      <c r="G26" s="19"/>
      <c r="H26" s="17"/>
      <c r="I26" s="16">
        <f t="shared" si="1"/>
        <v>350.4</v>
      </c>
      <c r="J26" s="18">
        <f t="shared" si="2"/>
        <v>0</v>
      </c>
    </row>
    <row r="27" spans="1:10">
      <c r="A27" s="15">
        <v>4</v>
      </c>
      <c r="B27" s="14">
        <v>6444</v>
      </c>
      <c r="C27" s="15">
        <v>47</v>
      </c>
      <c r="D27" s="16">
        <v>3.65</v>
      </c>
      <c r="E27" s="16">
        <f t="shared" si="0"/>
        <v>171.54999999999998</v>
      </c>
      <c r="F27" s="16"/>
      <c r="G27" s="19"/>
      <c r="H27" s="17"/>
      <c r="I27" s="16">
        <f t="shared" si="1"/>
        <v>171.54999999999998</v>
      </c>
      <c r="J27" s="18">
        <f t="shared" si="2"/>
        <v>0</v>
      </c>
    </row>
    <row r="28" spans="1:10">
      <c r="A28" s="15"/>
      <c r="B28" s="14"/>
      <c r="C28" s="15"/>
      <c r="D28" s="16"/>
      <c r="E28" s="16"/>
      <c r="F28" s="16"/>
      <c r="G28" s="19"/>
      <c r="H28" s="17"/>
      <c r="I28" s="16"/>
      <c r="J28" s="18"/>
    </row>
    <row r="29" spans="1:10">
      <c r="A29" s="15">
        <v>5</v>
      </c>
      <c r="B29" s="14">
        <v>1797</v>
      </c>
      <c r="C29" s="15">
        <v>130</v>
      </c>
      <c r="D29" s="16">
        <v>3.65</v>
      </c>
      <c r="E29" s="16">
        <f>C29*D29</f>
        <v>474.5</v>
      </c>
      <c r="F29" s="16"/>
      <c r="G29" s="19"/>
      <c r="H29" s="17"/>
      <c r="I29" s="16">
        <f>E29-F29</f>
        <v>474.5</v>
      </c>
      <c r="J29" s="18">
        <f>F29/E29</f>
        <v>0</v>
      </c>
    </row>
    <row r="30" spans="1:10">
      <c r="A30" s="15">
        <v>5</v>
      </c>
      <c r="B30" s="14">
        <v>2990</v>
      </c>
      <c r="C30" s="15">
        <v>90</v>
      </c>
      <c r="D30" s="16">
        <v>3.65</v>
      </c>
      <c r="E30" s="16">
        <f>C30*D30</f>
        <v>328.5</v>
      </c>
      <c r="F30" s="16"/>
      <c r="G30" s="19"/>
      <c r="H30" s="17"/>
      <c r="I30" s="16">
        <f>E30-F30</f>
        <v>328.5</v>
      </c>
      <c r="J30" s="18">
        <f>F30/E30</f>
        <v>0</v>
      </c>
    </row>
    <row r="31" spans="1:10">
      <c r="A31" s="15">
        <v>5</v>
      </c>
      <c r="B31" s="14">
        <v>7895</v>
      </c>
      <c r="C31" s="15">
        <v>122</v>
      </c>
      <c r="D31" s="16">
        <v>3.65</v>
      </c>
      <c r="E31" s="16">
        <f>C31*D31</f>
        <v>445.3</v>
      </c>
      <c r="F31" s="16">
        <v>470.85</v>
      </c>
      <c r="G31" s="27" t="s">
        <v>433</v>
      </c>
      <c r="H31" s="17" t="s">
        <v>434</v>
      </c>
      <c r="I31" s="16">
        <f>E31-F31</f>
        <v>-25.550000000000011</v>
      </c>
      <c r="J31" s="18">
        <f>F31/E31</f>
        <v>1.0573770491803278</v>
      </c>
    </row>
    <row r="32" spans="1:10">
      <c r="A32" s="15">
        <v>5</v>
      </c>
      <c r="B32" s="14">
        <v>12596</v>
      </c>
      <c r="C32" s="15">
        <v>54</v>
      </c>
      <c r="D32" s="16">
        <v>3.65</v>
      </c>
      <c r="E32" s="16">
        <f>C32*D32</f>
        <v>197.1</v>
      </c>
      <c r="F32" s="16"/>
      <c r="G32" s="19"/>
      <c r="H32" s="17"/>
      <c r="I32" s="16">
        <f>E32-F32</f>
        <v>197.1</v>
      </c>
      <c r="J32" s="18">
        <f>F32/E32</f>
        <v>0</v>
      </c>
    </row>
    <row r="33" spans="1:10">
      <c r="A33" s="15">
        <v>5</v>
      </c>
      <c r="B33" s="14">
        <v>16244</v>
      </c>
      <c r="C33" s="15">
        <v>83</v>
      </c>
      <c r="D33" s="16">
        <v>3.65</v>
      </c>
      <c r="E33" s="16">
        <f>C33*D33</f>
        <v>302.95</v>
      </c>
      <c r="F33" s="16"/>
      <c r="G33" s="19"/>
      <c r="H33" s="17"/>
      <c r="I33" s="16">
        <f>E33-F33</f>
        <v>302.95</v>
      </c>
      <c r="J33" s="18">
        <f>F33/E33</f>
        <v>0</v>
      </c>
    </row>
    <row r="34" spans="1:10">
      <c r="A34" s="15"/>
      <c r="B34" s="14"/>
      <c r="C34" s="15"/>
      <c r="D34" s="16"/>
      <c r="E34" s="16"/>
      <c r="F34" s="16"/>
      <c r="G34" s="19"/>
      <c r="H34" s="17"/>
      <c r="I34" s="16"/>
      <c r="J34" s="18"/>
    </row>
    <row r="35" spans="1:10">
      <c r="A35" s="15">
        <v>6</v>
      </c>
      <c r="B35" s="14">
        <v>4439</v>
      </c>
      <c r="C35" s="15">
        <v>252</v>
      </c>
      <c r="D35" s="16">
        <v>3.65</v>
      </c>
      <c r="E35" s="16">
        <f>C35*D35</f>
        <v>919.8</v>
      </c>
      <c r="F35" s="16">
        <v>421.5</v>
      </c>
      <c r="G35" s="27" t="s">
        <v>435</v>
      </c>
      <c r="H35" s="26" t="s">
        <v>436</v>
      </c>
      <c r="I35" s="16">
        <f>E35-F35</f>
        <v>498.29999999999995</v>
      </c>
      <c r="J35" s="18">
        <f>F35/E35</f>
        <v>0.45825179386823223</v>
      </c>
    </row>
    <row r="36" spans="1:10">
      <c r="A36" s="15">
        <v>6</v>
      </c>
      <c r="B36" s="14">
        <v>6279</v>
      </c>
      <c r="C36" s="15">
        <v>139</v>
      </c>
      <c r="D36" s="16">
        <v>3.65</v>
      </c>
      <c r="E36" s="16">
        <f>C36*D36</f>
        <v>507.34999999999997</v>
      </c>
      <c r="F36" s="16"/>
      <c r="G36" s="19"/>
      <c r="H36" s="17"/>
      <c r="I36" s="16">
        <f>E36-F36</f>
        <v>507.34999999999997</v>
      </c>
      <c r="J36" s="18">
        <f>F36/E36</f>
        <v>0</v>
      </c>
    </row>
    <row r="37" spans="1:10">
      <c r="A37" s="15">
        <v>6</v>
      </c>
      <c r="B37" s="14">
        <v>6764</v>
      </c>
      <c r="C37" s="15">
        <v>84</v>
      </c>
      <c r="D37" s="16">
        <v>3.65</v>
      </c>
      <c r="E37" s="16">
        <f>C37*D37</f>
        <v>306.59999999999997</v>
      </c>
      <c r="F37" s="16"/>
      <c r="G37" s="19"/>
      <c r="H37" s="17"/>
      <c r="I37" s="16">
        <f>E37-F37</f>
        <v>306.59999999999997</v>
      </c>
      <c r="J37" s="18">
        <f>F37/E37</f>
        <v>0</v>
      </c>
    </row>
    <row r="38" spans="1:10">
      <c r="A38" s="15">
        <v>6</v>
      </c>
      <c r="B38" s="14">
        <v>10260</v>
      </c>
      <c r="C38" s="15">
        <v>81</v>
      </c>
      <c r="D38" s="16">
        <v>3.65</v>
      </c>
      <c r="E38" s="16">
        <f>C38*D38</f>
        <v>295.64999999999998</v>
      </c>
      <c r="F38" s="16"/>
      <c r="G38" s="19"/>
      <c r="H38" s="17"/>
      <c r="I38" s="16">
        <f>E38-F38</f>
        <v>295.64999999999998</v>
      </c>
      <c r="J38" s="18">
        <f>F38/E38</f>
        <v>0</v>
      </c>
    </row>
    <row r="39" spans="1:10">
      <c r="A39" s="15"/>
      <c r="B39" s="14"/>
      <c r="C39" s="15"/>
      <c r="D39" s="16"/>
      <c r="E39" s="16"/>
      <c r="F39" s="16"/>
      <c r="G39" s="19"/>
      <c r="H39" s="17"/>
      <c r="I39" s="16"/>
      <c r="J39" s="18"/>
    </row>
    <row r="40" spans="1:10">
      <c r="A40" s="15">
        <v>7</v>
      </c>
      <c r="B40" s="14">
        <v>617</v>
      </c>
      <c r="C40" s="15">
        <v>132</v>
      </c>
      <c r="D40" s="16">
        <v>3.65</v>
      </c>
      <c r="E40" s="16">
        <f>C40*D40</f>
        <v>481.8</v>
      </c>
      <c r="F40" s="16"/>
      <c r="G40" s="19"/>
      <c r="H40" s="17"/>
      <c r="I40" s="16">
        <f>E40-F40</f>
        <v>481.8</v>
      </c>
      <c r="J40" s="18">
        <f>F40/E40</f>
        <v>0</v>
      </c>
    </row>
    <row r="41" spans="1:10">
      <c r="A41" s="15">
        <v>7</v>
      </c>
      <c r="B41" s="14">
        <v>5382</v>
      </c>
      <c r="C41" s="15">
        <v>107</v>
      </c>
      <c r="D41" s="16">
        <v>3.65</v>
      </c>
      <c r="E41" s="16">
        <f>C41*D41</f>
        <v>390.55</v>
      </c>
      <c r="F41" s="16">
        <v>500</v>
      </c>
      <c r="G41" s="19">
        <v>5085</v>
      </c>
      <c r="H41" s="17">
        <v>42914</v>
      </c>
      <c r="I41" s="16">
        <f>E41-F41</f>
        <v>-109.44999999999999</v>
      </c>
      <c r="J41" s="18">
        <f>F41/E41</f>
        <v>1.2802458071949814</v>
      </c>
    </row>
    <row r="42" spans="1:10">
      <c r="A42" s="15">
        <v>7</v>
      </c>
      <c r="B42" s="14">
        <v>6464</v>
      </c>
      <c r="C42" s="15">
        <v>120</v>
      </c>
      <c r="D42" s="16">
        <v>3.65</v>
      </c>
      <c r="E42" s="16">
        <f>C42*D42</f>
        <v>438</v>
      </c>
      <c r="F42" s="16"/>
      <c r="G42" s="19"/>
      <c r="H42" s="17"/>
      <c r="I42" s="16">
        <f>E42-F42</f>
        <v>438</v>
      </c>
      <c r="J42" s="18">
        <f>F42/E42</f>
        <v>0</v>
      </c>
    </row>
    <row r="43" spans="1:10">
      <c r="A43" s="15">
        <v>7</v>
      </c>
      <c r="B43" s="14">
        <v>11834</v>
      </c>
      <c r="C43" s="15">
        <v>98</v>
      </c>
      <c r="D43" s="16">
        <v>3.65</v>
      </c>
      <c r="E43" s="16">
        <f>C43*D43</f>
        <v>357.7</v>
      </c>
      <c r="F43" s="16"/>
      <c r="G43" s="19"/>
      <c r="H43" s="17"/>
      <c r="I43" s="16">
        <f>E43-F43</f>
        <v>357.7</v>
      </c>
      <c r="J43" s="18">
        <f>F43/E43</f>
        <v>0</v>
      </c>
    </row>
    <row r="44" spans="1:10">
      <c r="A44" s="15"/>
      <c r="B44" s="14"/>
      <c r="C44" s="15"/>
      <c r="D44" s="16"/>
      <c r="E44" s="16"/>
      <c r="F44" s="16"/>
      <c r="G44" s="19"/>
      <c r="H44" s="17"/>
      <c r="I44" s="16"/>
      <c r="J44" s="18"/>
    </row>
    <row r="45" spans="1:10">
      <c r="A45" s="15">
        <v>8</v>
      </c>
      <c r="B45" s="14">
        <v>3955</v>
      </c>
      <c r="C45" s="15">
        <v>450</v>
      </c>
      <c r="D45" s="16">
        <v>3.65</v>
      </c>
      <c r="E45" s="16">
        <f>C45*D45</f>
        <v>1642.5</v>
      </c>
      <c r="F45" s="16">
        <v>1642.5</v>
      </c>
      <c r="G45" s="19">
        <v>1495</v>
      </c>
      <c r="H45" s="17">
        <v>42847</v>
      </c>
      <c r="I45" s="16">
        <f>E45-F45</f>
        <v>0</v>
      </c>
      <c r="J45" s="18">
        <f>F45/E45</f>
        <v>1</v>
      </c>
    </row>
    <row r="46" spans="1:10">
      <c r="A46" s="15">
        <v>8</v>
      </c>
      <c r="B46" s="14">
        <v>4692</v>
      </c>
      <c r="C46" s="15">
        <v>32</v>
      </c>
      <c r="D46" s="16">
        <v>3.65</v>
      </c>
      <c r="E46" s="16">
        <f>C46*D46</f>
        <v>116.8</v>
      </c>
      <c r="F46" s="16"/>
      <c r="G46" s="19"/>
      <c r="H46" s="17"/>
      <c r="I46" s="16">
        <f>E46-F46</f>
        <v>116.8</v>
      </c>
      <c r="J46" s="18">
        <f>F46/E46</f>
        <v>0</v>
      </c>
    </row>
    <row r="47" spans="1:10">
      <c r="A47" s="15">
        <v>8</v>
      </c>
      <c r="B47" s="14">
        <v>7498</v>
      </c>
      <c r="C47" s="15">
        <v>193</v>
      </c>
      <c r="D47" s="16">
        <v>3.65</v>
      </c>
      <c r="E47" s="16">
        <f>C47*D47</f>
        <v>704.44999999999993</v>
      </c>
      <c r="F47" s="16"/>
      <c r="G47" s="19"/>
      <c r="H47" s="17"/>
      <c r="I47" s="16">
        <f>E47-F47</f>
        <v>704.44999999999993</v>
      </c>
      <c r="J47" s="18">
        <f>F47/E47</f>
        <v>0</v>
      </c>
    </row>
    <row r="48" spans="1:10">
      <c r="A48" s="15">
        <v>8</v>
      </c>
      <c r="B48" s="14">
        <v>10714</v>
      </c>
      <c r="C48" s="15">
        <v>117</v>
      </c>
      <c r="D48" s="16">
        <v>3.65</v>
      </c>
      <c r="E48" s="16">
        <f>C48*D48</f>
        <v>427.05</v>
      </c>
      <c r="F48" s="16">
        <v>500.2</v>
      </c>
      <c r="G48" s="19" t="s">
        <v>437</v>
      </c>
      <c r="H48" s="17" t="s">
        <v>438</v>
      </c>
      <c r="I48" s="16">
        <f>E48-F48</f>
        <v>-73.149999999999977</v>
      </c>
      <c r="J48" s="18">
        <f>F48/E48</f>
        <v>1.1712914178667602</v>
      </c>
    </row>
    <row r="49" spans="1:10">
      <c r="A49" s="15">
        <v>8</v>
      </c>
      <c r="B49" s="14">
        <v>14677</v>
      </c>
      <c r="C49" s="15">
        <v>38</v>
      </c>
      <c r="D49" s="16">
        <v>3.65</v>
      </c>
      <c r="E49" s="16">
        <f>C49*D49</f>
        <v>138.69999999999999</v>
      </c>
      <c r="F49" s="16"/>
      <c r="G49" s="19"/>
      <c r="H49" s="17"/>
      <c r="I49" s="16">
        <f>E49-F49</f>
        <v>138.69999999999999</v>
      </c>
      <c r="J49" s="18">
        <f>F49/E49</f>
        <v>0</v>
      </c>
    </row>
    <row r="50" spans="1:10">
      <c r="A50" s="15"/>
      <c r="B50" s="14"/>
      <c r="C50" s="15"/>
      <c r="D50" s="16"/>
      <c r="E50" s="16"/>
      <c r="F50" s="16"/>
      <c r="G50" s="19"/>
      <c r="H50" s="17"/>
      <c r="I50" s="16"/>
      <c r="J50" s="18"/>
    </row>
    <row r="51" spans="1:10">
      <c r="A51" s="15">
        <v>9</v>
      </c>
      <c r="B51" s="14">
        <v>607</v>
      </c>
      <c r="C51" s="15">
        <v>234</v>
      </c>
      <c r="D51" s="16">
        <v>3.65</v>
      </c>
      <c r="E51" s="16">
        <f t="shared" ref="E51:E56" si="3">C51*D51</f>
        <v>854.1</v>
      </c>
      <c r="F51" s="16">
        <v>589.62</v>
      </c>
      <c r="G51" s="19">
        <v>2955</v>
      </c>
      <c r="H51" s="17">
        <v>42628</v>
      </c>
      <c r="I51" s="16">
        <f t="shared" ref="I51:I56" si="4">E51-F51</f>
        <v>264.48</v>
      </c>
      <c r="J51" s="18">
        <f t="shared" ref="J51:J56" si="5">F51/E51</f>
        <v>0.69034070951879167</v>
      </c>
    </row>
    <row r="52" spans="1:10">
      <c r="A52" s="15">
        <v>9</v>
      </c>
      <c r="B52" s="14">
        <v>1033</v>
      </c>
      <c r="C52" s="15">
        <v>130</v>
      </c>
      <c r="D52" s="16">
        <v>3.65</v>
      </c>
      <c r="E52" s="16">
        <f t="shared" si="3"/>
        <v>474.5</v>
      </c>
      <c r="F52" s="16">
        <v>632</v>
      </c>
      <c r="G52" s="19">
        <v>2185</v>
      </c>
      <c r="H52" s="17">
        <v>42892</v>
      </c>
      <c r="I52" s="16">
        <f t="shared" si="4"/>
        <v>-157.5</v>
      </c>
      <c r="J52" s="18">
        <f t="shared" si="5"/>
        <v>1.3319283456269757</v>
      </c>
    </row>
    <row r="53" spans="1:10">
      <c r="A53" s="15">
        <v>9</v>
      </c>
      <c r="B53" s="14">
        <v>4489</v>
      </c>
      <c r="C53" s="15">
        <v>111</v>
      </c>
      <c r="D53" s="16">
        <v>3.65</v>
      </c>
      <c r="E53" s="16">
        <f t="shared" si="3"/>
        <v>405.15</v>
      </c>
      <c r="F53" s="16">
        <v>405.15</v>
      </c>
      <c r="G53" s="19">
        <v>1204</v>
      </c>
      <c r="H53" s="17">
        <v>42811</v>
      </c>
      <c r="I53" s="16">
        <f t="shared" si="4"/>
        <v>0</v>
      </c>
      <c r="J53" s="18">
        <f t="shared" si="5"/>
        <v>1</v>
      </c>
    </row>
    <row r="54" spans="1:10">
      <c r="A54" s="15">
        <v>9</v>
      </c>
      <c r="B54" s="14">
        <v>10919</v>
      </c>
      <c r="C54" s="15">
        <v>109</v>
      </c>
      <c r="D54" s="16">
        <v>3.65</v>
      </c>
      <c r="E54" s="16">
        <f t="shared" si="3"/>
        <v>397.84999999999997</v>
      </c>
      <c r="F54" s="16">
        <v>412.45</v>
      </c>
      <c r="G54" s="19">
        <v>2133</v>
      </c>
      <c r="H54" s="17">
        <v>42752</v>
      </c>
      <c r="I54" s="16">
        <f t="shared" si="4"/>
        <v>-14.600000000000023</v>
      </c>
      <c r="J54" s="18">
        <f t="shared" si="5"/>
        <v>1.036697247706422</v>
      </c>
    </row>
    <row r="55" spans="1:10">
      <c r="A55" s="15">
        <v>9</v>
      </c>
      <c r="B55" s="14">
        <v>12269</v>
      </c>
      <c r="C55" s="15">
        <v>87</v>
      </c>
      <c r="D55" s="16">
        <v>3.65</v>
      </c>
      <c r="E55" s="16">
        <f t="shared" si="3"/>
        <v>317.55</v>
      </c>
      <c r="F55" s="16">
        <v>509.85</v>
      </c>
      <c r="G55" s="19">
        <v>592</v>
      </c>
      <c r="H55" s="17">
        <v>42847</v>
      </c>
      <c r="I55" s="16">
        <f t="shared" si="4"/>
        <v>-192.3</v>
      </c>
      <c r="J55" s="18">
        <f t="shared" si="5"/>
        <v>1.6055739253660841</v>
      </c>
    </row>
    <row r="56" spans="1:10">
      <c r="A56" s="15">
        <v>9</v>
      </c>
      <c r="B56" s="14">
        <v>16217</v>
      </c>
      <c r="C56" s="15">
        <v>46</v>
      </c>
      <c r="D56" s="16">
        <v>3.65</v>
      </c>
      <c r="E56" s="16">
        <f t="shared" si="3"/>
        <v>167.9</v>
      </c>
      <c r="F56" s="16"/>
      <c r="G56" s="19"/>
      <c r="H56" s="17"/>
      <c r="I56" s="16">
        <f t="shared" si="4"/>
        <v>167.9</v>
      </c>
      <c r="J56" s="18">
        <f t="shared" si="5"/>
        <v>0</v>
      </c>
    </row>
    <row r="57" spans="1:10">
      <c r="A57" s="15"/>
      <c r="B57" s="14"/>
      <c r="C57" s="15"/>
      <c r="D57" s="16"/>
      <c r="E57" s="16"/>
      <c r="F57" s="16"/>
      <c r="G57" s="19"/>
      <c r="H57" s="17"/>
      <c r="I57" s="16"/>
      <c r="J57" s="18"/>
    </row>
    <row r="58" spans="1:10">
      <c r="A58" s="15">
        <v>10</v>
      </c>
      <c r="B58" s="14">
        <v>614</v>
      </c>
      <c r="C58" s="15">
        <v>171</v>
      </c>
      <c r="D58" s="16">
        <v>3.65</v>
      </c>
      <c r="E58" s="16">
        <f>C58*D58</f>
        <v>624.15</v>
      </c>
      <c r="F58" s="16">
        <v>1252.8</v>
      </c>
      <c r="G58" s="19" t="s">
        <v>439</v>
      </c>
      <c r="H58" s="17" t="s">
        <v>440</v>
      </c>
      <c r="I58" s="16">
        <f>E58-F58</f>
        <v>-628.65</v>
      </c>
      <c r="J58" s="18">
        <f>F58/E58</f>
        <v>2.0072098053352558</v>
      </c>
    </row>
    <row r="59" spans="1:10">
      <c r="A59" s="15">
        <v>10</v>
      </c>
      <c r="B59" s="14">
        <v>1838</v>
      </c>
      <c r="C59" s="15">
        <v>203</v>
      </c>
      <c r="D59" s="16">
        <v>3.65</v>
      </c>
      <c r="E59" s="16">
        <f>C59*D59</f>
        <v>740.94999999999993</v>
      </c>
      <c r="F59" s="16"/>
      <c r="G59" s="19"/>
      <c r="H59" s="17"/>
      <c r="I59" s="16">
        <f>E59-F59</f>
        <v>740.94999999999993</v>
      </c>
      <c r="J59" s="18">
        <f>F59/E59</f>
        <v>0</v>
      </c>
    </row>
    <row r="60" spans="1:10">
      <c r="A60" s="15">
        <v>10</v>
      </c>
      <c r="B60" s="14">
        <v>5514</v>
      </c>
      <c r="C60" s="15">
        <v>173</v>
      </c>
      <c r="D60" s="16">
        <v>3.65</v>
      </c>
      <c r="E60" s="16">
        <f>C60*D60</f>
        <v>631.44999999999993</v>
      </c>
      <c r="F60" s="16"/>
      <c r="G60" s="19"/>
      <c r="H60" s="17"/>
      <c r="I60" s="16">
        <f>E60-F60</f>
        <v>631.44999999999993</v>
      </c>
      <c r="J60" s="18">
        <f>F60/E60</f>
        <v>0</v>
      </c>
    </row>
    <row r="61" spans="1:10">
      <c r="A61" s="15">
        <v>10</v>
      </c>
      <c r="B61" s="14">
        <v>8810</v>
      </c>
      <c r="C61" s="15">
        <v>118</v>
      </c>
      <c r="D61" s="16">
        <v>3.65</v>
      </c>
      <c r="E61" s="16">
        <f>C61*D61</f>
        <v>430.7</v>
      </c>
      <c r="F61" s="16">
        <v>445.3</v>
      </c>
      <c r="G61" s="19">
        <v>2630</v>
      </c>
      <c r="H61" s="17">
        <v>42847</v>
      </c>
      <c r="I61" s="16">
        <f>E61-F61</f>
        <v>-14.600000000000023</v>
      </c>
      <c r="J61" s="18">
        <f>F61/E61</f>
        <v>1.0338983050847459</v>
      </c>
    </row>
    <row r="62" spans="1:10">
      <c r="A62" s="15">
        <v>10</v>
      </c>
      <c r="B62" s="14">
        <v>11305</v>
      </c>
      <c r="C62" s="15">
        <v>163</v>
      </c>
      <c r="D62" s="16">
        <v>3.65</v>
      </c>
      <c r="E62" s="16">
        <f>C62*D62</f>
        <v>594.94999999999993</v>
      </c>
      <c r="F62" s="16">
        <v>569.4</v>
      </c>
      <c r="G62" s="19">
        <v>1729</v>
      </c>
      <c r="H62" s="17">
        <v>42565</v>
      </c>
      <c r="I62" s="16">
        <f>E62-F62</f>
        <v>25.549999999999955</v>
      </c>
      <c r="J62" s="18">
        <f>F62/E62</f>
        <v>0.95705521472392641</v>
      </c>
    </row>
    <row r="63" spans="1:10">
      <c r="A63" s="15"/>
      <c r="B63" s="14"/>
      <c r="C63" s="15"/>
      <c r="D63" s="16"/>
      <c r="E63" s="16"/>
      <c r="F63" s="16"/>
      <c r="G63" s="19"/>
      <c r="H63" s="17"/>
      <c r="I63" s="16"/>
      <c r="J63" s="18"/>
    </row>
    <row r="64" spans="1:10">
      <c r="A64" s="15">
        <v>11</v>
      </c>
      <c r="B64" s="14">
        <v>2556</v>
      </c>
      <c r="C64" s="15">
        <v>148</v>
      </c>
      <c r="D64" s="16">
        <v>3.65</v>
      </c>
      <c r="E64" s="16">
        <f>C64*D64</f>
        <v>540.19999999999993</v>
      </c>
      <c r="F64" s="16">
        <v>357.7</v>
      </c>
      <c r="G64" s="27">
        <v>8705</v>
      </c>
      <c r="H64" s="26">
        <v>42905</v>
      </c>
      <c r="I64" s="16">
        <f>E64-F64</f>
        <v>182.49999999999994</v>
      </c>
      <c r="J64" s="18">
        <f>F64/E64</f>
        <v>0.66216216216216217</v>
      </c>
    </row>
    <row r="65" spans="1:10">
      <c r="A65" s="15">
        <v>11</v>
      </c>
      <c r="B65" s="14">
        <v>5539</v>
      </c>
      <c r="C65" s="15">
        <v>66</v>
      </c>
      <c r="D65" s="16">
        <v>3.65</v>
      </c>
      <c r="E65" s="16">
        <f>C65*D65</f>
        <v>240.9</v>
      </c>
      <c r="F65" s="16"/>
      <c r="G65" s="19"/>
      <c r="H65" s="17"/>
      <c r="I65" s="16">
        <f>E65-F65</f>
        <v>240.9</v>
      </c>
      <c r="J65" s="18">
        <f>F65/E65</f>
        <v>0</v>
      </c>
    </row>
    <row r="66" spans="1:10">
      <c r="A66" s="15">
        <v>11</v>
      </c>
      <c r="B66" s="14">
        <v>7732</v>
      </c>
      <c r="C66" s="15">
        <v>89</v>
      </c>
      <c r="D66" s="16">
        <v>3.65</v>
      </c>
      <c r="E66" s="16">
        <f>C66*D66</f>
        <v>324.84999999999997</v>
      </c>
      <c r="F66" s="16"/>
      <c r="G66" s="19"/>
      <c r="H66" s="17"/>
      <c r="I66" s="16">
        <f>E66-F66</f>
        <v>324.84999999999997</v>
      </c>
      <c r="J66" s="18">
        <f>F66/E66</f>
        <v>0</v>
      </c>
    </row>
    <row r="67" spans="1:10">
      <c r="A67" s="15">
        <v>11</v>
      </c>
      <c r="B67" s="14">
        <v>12393</v>
      </c>
      <c r="C67" s="15">
        <v>58</v>
      </c>
      <c r="D67" s="16">
        <v>3.65</v>
      </c>
      <c r="E67" s="16">
        <f>C67*D67</f>
        <v>211.7</v>
      </c>
      <c r="F67" s="16"/>
      <c r="G67" s="19"/>
      <c r="H67" s="17"/>
      <c r="I67" s="16">
        <f>E67-F67</f>
        <v>211.7</v>
      </c>
      <c r="J67" s="18">
        <f>F67/E67</f>
        <v>0</v>
      </c>
    </row>
    <row r="68" spans="1:10">
      <c r="A68" s="15"/>
      <c r="B68" s="14"/>
      <c r="C68" s="15"/>
      <c r="D68" s="16"/>
      <c r="E68" s="16"/>
      <c r="F68" s="16"/>
      <c r="G68" s="19"/>
      <c r="H68" s="17"/>
      <c r="I68" s="16"/>
      <c r="J68" s="18"/>
    </row>
    <row r="69" spans="1:10">
      <c r="A69" s="15">
        <v>12</v>
      </c>
      <c r="B69" s="14">
        <v>710</v>
      </c>
      <c r="C69" s="15">
        <v>152</v>
      </c>
      <c r="D69" s="16">
        <v>3.65</v>
      </c>
      <c r="E69" s="16">
        <f>C69*D69</f>
        <v>554.79999999999995</v>
      </c>
      <c r="F69" s="16"/>
      <c r="G69" s="19"/>
      <c r="H69" s="17"/>
      <c r="I69" s="16">
        <f>E69-F69</f>
        <v>554.79999999999995</v>
      </c>
      <c r="J69" s="18">
        <f>F69/E69</f>
        <v>0</v>
      </c>
    </row>
    <row r="70" spans="1:10">
      <c r="A70" s="15">
        <v>12</v>
      </c>
      <c r="B70" s="14">
        <v>1957</v>
      </c>
      <c r="C70" s="15">
        <v>151</v>
      </c>
      <c r="D70" s="16">
        <v>3.65</v>
      </c>
      <c r="E70" s="16">
        <f>C70*D70</f>
        <v>551.15</v>
      </c>
      <c r="F70" s="16"/>
      <c r="G70" s="19"/>
      <c r="H70" s="17"/>
      <c r="I70" s="16">
        <f>E70-F70</f>
        <v>551.15</v>
      </c>
      <c r="J70" s="18">
        <f>F70/E70</f>
        <v>0</v>
      </c>
    </row>
    <row r="71" spans="1:10">
      <c r="A71" s="15">
        <v>12</v>
      </c>
      <c r="B71" s="14">
        <v>4807</v>
      </c>
      <c r="C71" s="15">
        <v>107</v>
      </c>
      <c r="D71" s="16">
        <v>3.65</v>
      </c>
      <c r="E71" s="16">
        <f>C71*D71</f>
        <v>390.55</v>
      </c>
      <c r="F71" s="16">
        <v>138.69999999999999</v>
      </c>
      <c r="G71" s="19">
        <v>1094</v>
      </c>
      <c r="H71" s="17">
        <v>42906</v>
      </c>
      <c r="I71" s="16">
        <f>E71-F71</f>
        <v>251.85000000000002</v>
      </c>
      <c r="J71" s="18">
        <f>F71/E71</f>
        <v>0.35514018691588783</v>
      </c>
    </row>
    <row r="72" spans="1:10">
      <c r="A72" s="15">
        <v>12</v>
      </c>
      <c r="B72" s="14">
        <v>5798</v>
      </c>
      <c r="C72" s="15">
        <v>148</v>
      </c>
      <c r="D72" s="16">
        <v>3.65</v>
      </c>
      <c r="E72" s="16">
        <f>C72*D72</f>
        <v>540.19999999999993</v>
      </c>
      <c r="F72" s="16">
        <v>348.8</v>
      </c>
      <c r="G72" s="19">
        <v>4466</v>
      </c>
      <c r="H72" s="17">
        <v>42857</v>
      </c>
      <c r="I72" s="16">
        <f>E72-F72</f>
        <v>191.39999999999992</v>
      </c>
      <c r="J72" s="18">
        <f>F72/E72</f>
        <v>0.6456867826730841</v>
      </c>
    </row>
    <row r="73" spans="1:10">
      <c r="A73" s="15"/>
      <c r="B73" s="14"/>
      <c r="C73" s="15"/>
      <c r="D73" s="16"/>
      <c r="E73" s="16"/>
      <c r="F73" s="16"/>
      <c r="G73" s="19"/>
      <c r="H73" s="17"/>
      <c r="I73" s="16"/>
      <c r="J73" s="18"/>
    </row>
    <row r="74" spans="1:10">
      <c r="A74" s="15">
        <v>13</v>
      </c>
      <c r="B74" s="14">
        <v>4505</v>
      </c>
      <c r="C74" s="15">
        <v>76</v>
      </c>
      <c r="D74" s="16">
        <v>3.65</v>
      </c>
      <c r="E74" s="16">
        <f>C74*D74</f>
        <v>277.39999999999998</v>
      </c>
      <c r="F74" s="16">
        <v>277.39999999999998</v>
      </c>
      <c r="G74" s="19">
        <v>1594</v>
      </c>
      <c r="H74" s="17">
        <v>42858</v>
      </c>
      <c r="I74" s="16">
        <f>E74-F74</f>
        <v>0</v>
      </c>
      <c r="J74" s="18">
        <f>F74/E74</f>
        <v>1</v>
      </c>
    </row>
    <row r="75" spans="1:10">
      <c r="A75" s="15">
        <v>13</v>
      </c>
      <c r="B75" s="14">
        <v>4735</v>
      </c>
      <c r="C75" s="15">
        <v>156</v>
      </c>
      <c r="D75" s="16">
        <v>3.65</v>
      </c>
      <c r="E75" s="16">
        <f>C75*D75</f>
        <v>569.4</v>
      </c>
      <c r="F75" s="16">
        <v>569.4</v>
      </c>
      <c r="G75" s="27">
        <v>2932</v>
      </c>
      <c r="H75" s="26">
        <v>42866</v>
      </c>
      <c r="I75" s="16">
        <f>E75-F75</f>
        <v>0</v>
      </c>
      <c r="J75" s="18">
        <f>F75/E75</f>
        <v>1</v>
      </c>
    </row>
    <row r="76" spans="1:10">
      <c r="A76" s="15">
        <v>13</v>
      </c>
      <c r="B76" s="14">
        <v>10243</v>
      </c>
      <c r="C76" s="15">
        <v>144</v>
      </c>
      <c r="D76" s="16">
        <v>3.65</v>
      </c>
      <c r="E76" s="16">
        <f>C76*D76</f>
        <v>525.6</v>
      </c>
      <c r="F76" s="16">
        <v>438</v>
      </c>
      <c r="G76" s="19">
        <v>1466</v>
      </c>
      <c r="H76" s="17">
        <v>42730</v>
      </c>
      <c r="I76" s="16">
        <f>E76-F76</f>
        <v>87.600000000000023</v>
      </c>
      <c r="J76" s="18">
        <f>F76/E76</f>
        <v>0.83333333333333326</v>
      </c>
    </row>
    <row r="77" spans="1:10">
      <c r="A77" s="15">
        <v>13</v>
      </c>
      <c r="B77" s="14">
        <v>10552</v>
      </c>
      <c r="C77" s="15">
        <v>108</v>
      </c>
      <c r="D77" s="16">
        <v>3.65</v>
      </c>
      <c r="E77" s="16">
        <f>C77*D77</f>
        <v>394.2</v>
      </c>
      <c r="F77" s="16"/>
      <c r="G77" s="19"/>
      <c r="H77" s="17"/>
      <c r="I77" s="16">
        <f>E77-F77</f>
        <v>394.2</v>
      </c>
      <c r="J77" s="18">
        <f>F77/E77</f>
        <v>0</v>
      </c>
    </row>
    <row r="78" spans="1:10">
      <c r="A78" s="15">
        <v>13</v>
      </c>
      <c r="B78" s="14">
        <v>16333</v>
      </c>
      <c r="C78" s="15">
        <v>23</v>
      </c>
      <c r="D78" s="16">
        <v>3.65</v>
      </c>
      <c r="E78" s="16">
        <f>C78*D78</f>
        <v>83.95</v>
      </c>
      <c r="F78" s="16">
        <v>49.2</v>
      </c>
      <c r="G78" s="19">
        <v>1012</v>
      </c>
      <c r="H78" s="17">
        <v>42871</v>
      </c>
      <c r="I78" s="16">
        <f>E78-F78</f>
        <v>34.75</v>
      </c>
      <c r="J78" s="18">
        <f>F78/E78</f>
        <v>0.58606313281715305</v>
      </c>
    </row>
    <row r="79" spans="1:10">
      <c r="A79" s="15"/>
      <c r="B79" s="14"/>
      <c r="C79" s="15"/>
      <c r="D79" s="16"/>
      <c r="E79" s="16"/>
      <c r="F79" s="16"/>
      <c r="G79" s="19"/>
      <c r="H79" s="17"/>
      <c r="I79" s="16"/>
      <c r="J79" s="18"/>
    </row>
    <row r="80" spans="1:10">
      <c r="A80" s="15">
        <v>14</v>
      </c>
      <c r="B80" s="14">
        <v>3432</v>
      </c>
      <c r="C80" s="15">
        <v>128</v>
      </c>
      <c r="D80" s="16">
        <v>3.65</v>
      </c>
      <c r="E80" s="16">
        <f>C80*D80</f>
        <v>467.2</v>
      </c>
      <c r="F80" s="16">
        <v>206.15</v>
      </c>
      <c r="G80" s="19">
        <v>4790</v>
      </c>
      <c r="H80" s="17">
        <v>42772</v>
      </c>
      <c r="I80" s="16">
        <f>E80-F80</f>
        <v>261.04999999999995</v>
      </c>
      <c r="J80" s="18">
        <f>F80/E80</f>
        <v>0.4412457191780822</v>
      </c>
    </row>
    <row r="81" spans="1:10">
      <c r="A81" s="15">
        <v>14</v>
      </c>
      <c r="B81" s="14">
        <v>6228</v>
      </c>
      <c r="C81" s="15">
        <v>87</v>
      </c>
      <c r="D81" s="16">
        <v>3.65</v>
      </c>
      <c r="E81" s="16">
        <f>C81*D81</f>
        <v>317.55</v>
      </c>
      <c r="F81" s="16"/>
      <c r="G81" s="15"/>
      <c r="H81" s="17"/>
      <c r="I81" s="16">
        <f>E81-F81</f>
        <v>317.55</v>
      </c>
      <c r="J81" s="18">
        <f>F81/E81</f>
        <v>0</v>
      </c>
    </row>
    <row r="82" spans="1:10">
      <c r="A82" s="15">
        <v>14</v>
      </c>
      <c r="B82" s="14">
        <v>12793</v>
      </c>
      <c r="C82" s="15">
        <v>48</v>
      </c>
      <c r="D82" s="16">
        <v>3.65</v>
      </c>
      <c r="E82" s="16">
        <f>C82*D82</f>
        <v>175.2</v>
      </c>
      <c r="F82" s="16">
        <v>154.4</v>
      </c>
      <c r="G82" s="19">
        <v>2063</v>
      </c>
      <c r="H82" s="17">
        <v>42860</v>
      </c>
      <c r="I82" s="16">
        <f>E82-F82</f>
        <v>20.799999999999983</v>
      </c>
      <c r="J82" s="18">
        <f>F82/E82</f>
        <v>0.88127853881278551</v>
      </c>
    </row>
    <row r="83" spans="1:10">
      <c r="A83" s="15">
        <v>14</v>
      </c>
      <c r="B83" s="14">
        <v>13083</v>
      </c>
      <c r="C83" s="15">
        <v>51</v>
      </c>
      <c r="D83" s="16">
        <v>3.65</v>
      </c>
      <c r="E83" s="16">
        <f>C83*D83</f>
        <v>186.15</v>
      </c>
      <c r="F83" s="16">
        <v>187</v>
      </c>
      <c r="G83" s="27">
        <v>1046</v>
      </c>
      <c r="H83" s="17">
        <v>42913</v>
      </c>
      <c r="I83" s="16">
        <f>E83-F83</f>
        <v>-0.84999999999999432</v>
      </c>
      <c r="J83" s="18">
        <f>F83/E83</f>
        <v>1.004566210045662</v>
      </c>
    </row>
    <row r="84" spans="1:10">
      <c r="A84" s="15">
        <v>14</v>
      </c>
      <c r="B84" s="14">
        <v>13702</v>
      </c>
      <c r="C84" s="15">
        <v>36</v>
      </c>
      <c r="D84" s="16">
        <v>3.65</v>
      </c>
      <c r="E84" s="16">
        <f>C84*D84</f>
        <v>131.4</v>
      </c>
      <c r="F84" s="16"/>
      <c r="G84" s="19"/>
      <c r="H84" s="17"/>
      <c r="I84" s="16">
        <f>E84-F84</f>
        <v>131.4</v>
      </c>
      <c r="J84" s="18">
        <f>F84/E84</f>
        <v>0</v>
      </c>
    </row>
    <row r="85" spans="1:10">
      <c r="A85" s="15"/>
      <c r="B85" s="14"/>
      <c r="C85" s="15" t="s">
        <v>313</v>
      </c>
      <c r="D85" s="16"/>
      <c r="E85" s="16"/>
      <c r="F85" s="16">
        <f>SUM(F5:F84)</f>
        <v>12523.669999999998</v>
      </c>
      <c r="G85" s="19"/>
      <c r="H85" s="17"/>
      <c r="I85" s="16"/>
      <c r="J85" s="18"/>
    </row>
    <row r="86" spans="1:10">
      <c r="A86" s="15"/>
      <c r="B86" s="14"/>
      <c r="C86" s="15"/>
      <c r="D86" s="16"/>
      <c r="E86" s="16"/>
      <c r="F86" s="16"/>
      <c r="G86" s="19"/>
      <c r="H86" s="17"/>
      <c r="I86" s="16"/>
      <c r="J86" s="18"/>
    </row>
    <row r="87" spans="1:10">
      <c r="A87" s="15"/>
      <c r="B87" s="14"/>
      <c r="C87" s="15"/>
      <c r="D87" s="16"/>
      <c r="E87" s="16"/>
      <c r="F87" s="16"/>
      <c r="G87" s="19"/>
      <c r="H87" s="17"/>
      <c r="I87" s="16"/>
      <c r="J87" s="18"/>
    </row>
    <row r="88" spans="1:10" ht="15.75">
      <c r="A88" s="15">
        <v>20</v>
      </c>
      <c r="B88" s="7">
        <v>2770</v>
      </c>
      <c r="C88" s="15">
        <v>91</v>
      </c>
      <c r="D88" s="3">
        <v>3.65</v>
      </c>
      <c r="E88" s="3">
        <f>C88*D88</f>
        <v>332.15</v>
      </c>
      <c r="F88" s="16"/>
      <c r="G88" s="6"/>
      <c r="H88" s="4"/>
      <c r="I88" s="3">
        <f>E88-F88</f>
        <v>332.15</v>
      </c>
      <c r="J88" s="5">
        <f>F88/E88</f>
        <v>0</v>
      </c>
    </row>
    <row r="89" spans="1:10" ht="15.75">
      <c r="A89" s="15">
        <v>20</v>
      </c>
      <c r="B89" s="1">
        <v>4295</v>
      </c>
      <c r="C89" s="15">
        <v>110</v>
      </c>
      <c r="D89" s="3">
        <v>3.65</v>
      </c>
      <c r="E89" s="3">
        <f>C89*D89</f>
        <v>401.5</v>
      </c>
      <c r="F89" s="16"/>
      <c r="G89" s="6"/>
      <c r="H89" s="4"/>
      <c r="I89" s="3">
        <f>E89-F89</f>
        <v>401.5</v>
      </c>
      <c r="J89" s="5">
        <f>F89/E89</f>
        <v>0</v>
      </c>
    </row>
    <row r="90" spans="1:10" ht="15.75">
      <c r="A90" s="15">
        <v>20</v>
      </c>
      <c r="B90" s="1">
        <v>7096</v>
      </c>
      <c r="C90" s="15">
        <v>75</v>
      </c>
      <c r="D90" s="3">
        <v>3.65</v>
      </c>
      <c r="E90" s="3">
        <f>C90*D90</f>
        <v>273.75</v>
      </c>
      <c r="F90" s="16"/>
      <c r="G90" s="6"/>
      <c r="H90" s="4"/>
      <c r="I90" s="3">
        <f>E90-F90</f>
        <v>273.75</v>
      </c>
      <c r="J90" s="5">
        <f>F90/E90</f>
        <v>0</v>
      </c>
    </row>
    <row r="91" spans="1:10" ht="15.75">
      <c r="A91" s="15">
        <v>20</v>
      </c>
      <c r="B91" s="1">
        <v>9070</v>
      </c>
      <c r="C91" s="15">
        <v>63</v>
      </c>
      <c r="D91" s="3">
        <v>3.65</v>
      </c>
      <c r="E91" s="3">
        <f>C91*D91</f>
        <v>229.95</v>
      </c>
      <c r="F91" s="16"/>
      <c r="G91" s="6"/>
      <c r="H91" s="4"/>
      <c r="I91" s="3">
        <f>E91-F91</f>
        <v>229.95</v>
      </c>
      <c r="J91" s="5">
        <f>F91/E91</f>
        <v>0</v>
      </c>
    </row>
    <row r="92" spans="1:10" ht="15.75">
      <c r="A92" s="15">
        <v>20</v>
      </c>
      <c r="B92" s="1">
        <v>10158</v>
      </c>
      <c r="C92" s="15">
        <v>47</v>
      </c>
      <c r="D92" s="3">
        <v>3.65</v>
      </c>
      <c r="E92" s="3">
        <f>C92*D92</f>
        <v>171.54999999999998</v>
      </c>
      <c r="F92" s="16"/>
      <c r="G92" s="6"/>
      <c r="H92" s="4"/>
      <c r="I92" s="3">
        <f>E92-F92</f>
        <v>171.54999999999998</v>
      </c>
      <c r="J92" s="5">
        <f>F92/E92</f>
        <v>0</v>
      </c>
    </row>
    <row r="93" spans="1:10" ht="15.75">
      <c r="A93" s="15"/>
      <c r="B93" s="1"/>
      <c r="C93" s="15"/>
      <c r="D93" s="3"/>
      <c r="E93" s="3"/>
      <c r="F93" s="16"/>
      <c r="G93" s="6"/>
      <c r="H93" s="4"/>
      <c r="I93" s="3"/>
      <c r="J93" s="5"/>
    </row>
    <row r="94" spans="1:10" ht="15.75">
      <c r="A94" s="15">
        <v>21</v>
      </c>
      <c r="B94" s="1">
        <v>2055</v>
      </c>
      <c r="C94" s="15">
        <v>160</v>
      </c>
      <c r="D94" s="3">
        <v>3.65</v>
      </c>
      <c r="E94" s="3">
        <f>C94*D94</f>
        <v>584</v>
      </c>
      <c r="F94" s="16">
        <v>584</v>
      </c>
      <c r="G94" s="6" t="s">
        <v>441</v>
      </c>
      <c r="H94" s="4" t="s">
        <v>442</v>
      </c>
      <c r="I94" s="3">
        <f>E94-F94</f>
        <v>0</v>
      </c>
      <c r="J94" s="5">
        <f>F94/E94</f>
        <v>1</v>
      </c>
    </row>
    <row r="95" spans="1:10" ht="15.75">
      <c r="A95" s="15">
        <v>21</v>
      </c>
      <c r="B95" s="1">
        <v>5456</v>
      </c>
      <c r="C95" s="15">
        <v>94</v>
      </c>
      <c r="D95" s="3">
        <v>3.65</v>
      </c>
      <c r="E95" s="3">
        <f>C95*D95</f>
        <v>343.09999999999997</v>
      </c>
      <c r="F95" s="16"/>
      <c r="G95" s="6"/>
      <c r="H95" s="4"/>
      <c r="I95" s="3">
        <f>E95-F95</f>
        <v>343.09999999999997</v>
      </c>
      <c r="J95" s="5">
        <f>F95/E95</f>
        <v>0</v>
      </c>
    </row>
    <row r="96" spans="1:10" ht="15.75">
      <c r="A96" s="15">
        <v>21</v>
      </c>
      <c r="B96" s="1">
        <v>6599</v>
      </c>
      <c r="C96" s="15">
        <v>71</v>
      </c>
      <c r="D96" s="3">
        <v>3.65</v>
      </c>
      <c r="E96" s="3">
        <f>C96*D96</f>
        <v>259.14999999999998</v>
      </c>
      <c r="F96" s="16"/>
      <c r="G96" s="6"/>
      <c r="H96" s="4"/>
      <c r="I96" s="3">
        <f>E96-F96</f>
        <v>259.14999999999998</v>
      </c>
      <c r="J96" s="5">
        <f>F96/E96</f>
        <v>0</v>
      </c>
    </row>
    <row r="97" spans="1:10" ht="15.75">
      <c r="A97" s="15">
        <v>21</v>
      </c>
      <c r="B97" s="1">
        <v>7342</v>
      </c>
      <c r="C97" s="15">
        <v>99</v>
      </c>
      <c r="D97" s="3">
        <v>3.65</v>
      </c>
      <c r="E97" s="3">
        <f>C97*D97</f>
        <v>361.34999999999997</v>
      </c>
      <c r="F97" s="16"/>
      <c r="G97" s="6"/>
      <c r="H97" s="4"/>
      <c r="I97" s="3">
        <f>E97-F97</f>
        <v>361.34999999999997</v>
      </c>
      <c r="J97" s="5">
        <f>F97/E97</f>
        <v>0</v>
      </c>
    </row>
    <row r="98" spans="1:10" ht="15.75">
      <c r="A98" s="15">
        <v>21</v>
      </c>
      <c r="B98" s="1">
        <v>15739</v>
      </c>
      <c r="C98" s="15">
        <v>28</v>
      </c>
      <c r="D98" s="3">
        <v>3.65</v>
      </c>
      <c r="E98" s="3">
        <f>C98*D98</f>
        <v>102.2</v>
      </c>
      <c r="F98" s="16"/>
      <c r="G98" s="6"/>
      <c r="H98" s="4"/>
      <c r="I98" s="3">
        <f>E98-F98</f>
        <v>102.2</v>
      </c>
      <c r="J98" s="5">
        <f>F98/E98</f>
        <v>0</v>
      </c>
    </row>
    <row r="99" spans="1:10" ht="15.75">
      <c r="A99" s="15"/>
      <c r="B99" s="1"/>
      <c r="C99" s="15"/>
      <c r="D99" s="3"/>
      <c r="E99" s="3"/>
      <c r="F99" s="16"/>
      <c r="G99" s="6"/>
      <c r="H99" s="4"/>
      <c r="I99" s="3"/>
      <c r="J99" s="5"/>
    </row>
    <row r="100" spans="1:10" ht="15.75">
      <c r="A100" s="15">
        <v>22</v>
      </c>
      <c r="B100" s="1">
        <v>1257</v>
      </c>
      <c r="C100" s="15">
        <v>285</v>
      </c>
      <c r="D100" s="3">
        <v>3.65</v>
      </c>
      <c r="E100" s="3">
        <f>C100*D100</f>
        <v>1040.25</v>
      </c>
      <c r="F100" s="16">
        <v>693.4</v>
      </c>
      <c r="G100" s="6">
        <v>9735</v>
      </c>
      <c r="H100" s="26">
        <v>42899</v>
      </c>
      <c r="I100" s="3">
        <f>E100-F100</f>
        <v>346.85</v>
      </c>
      <c r="J100" s="5">
        <f>F100/E100</f>
        <v>0.66657053592886328</v>
      </c>
    </row>
    <row r="101" spans="1:10" ht="15.75">
      <c r="A101" s="15">
        <v>22</v>
      </c>
      <c r="B101" s="1">
        <v>2422</v>
      </c>
      <c r="C101" s="15">
        <v>216</v>
      </c>
      <c r="D101" s="3">
        <v>3.65</v>
      </c>
      <c r="E101" s="3">
        <f>C101*D101</f>
        <v>788.4</v>
      </c>
      <c r="F101" s="16">
        <v>464.55</v>
      </c>
      <c r="G101" s="2">
        <v>9712</v>
      </c>
      <c r="H101" s="4">
        <v>42913</v>
      </c>
      <c r="I101" s="3">
        <f>E101-F101</f>
        <v>323.84999999999997</v>
      </c>
      <c r="J101" s="5">
        <f>F101/E101</f>
        <v>0.58923135464231358</v>
      </c>
    </row>
    <row r="102" spans="1:10" ht="15.75">
      <c r="A102" s="15">
        <v>22</v>
      </c>
      <c r="B102" s="1">
        <v>5193</v>
      </c>
      <c r="C102" s="15">
        <v>70</v>
      </c>
      <c r="D102" s="3">
        <v>3.65</v>
      </c>
      <c r="E102" s="3">
        <f>C102*D102</f>
        <v>255.5</v>
      </c>
      <c r="F102" s="16">
        <v>267</v>
      </c>
      <c r="G102" s="6">
        <v>1010</v>
      </c>
      <c r="H102" s="4">
        <v>42906</v>
      </c>
      <c r="I102" s="3">
        <f>E102-F102</f>
        <v>-11.5</v>
      </c>
      <c r="J102" s="5">
        <f>F102/E102</f>
        <v>1.0450097847358122</v>
      </c>
    </row>
    <row r="103" spans="1:10" ht="15.75">
      <c r="A103" s="15">
        <v>22</v>
      </c>
      <c r="B103" s="1">
        <v>10774</v>
      </c>
      <c r="C103" s="15">
        <v>95</v>
      </c>
      <c r="D103" s="3">
        <v>3.65</v>
      </c>
      <c r="E103" s="3">
        <f>C103*D103</f>
        <v>346.75</v>
      </c>
      <c r="F103" s="16">
        <v>366.45</v>
      </c>
      <c r="G103" s="6">
        <v>2956</v>
      </c>
      <c r="H103" s="4">
        <v>42908</v>
      </c>
      <c r="I103" s="3">
        <f>E103-F103</f>
        <v>-19.699999999999989</v>
      </c>
      <c r="J103" s="5">
        <f>F103/E103</f>
        <v>1.0568132660418168</v>
      </c>
    </row>
    <row r="104" spans="1:10" ht="15.75">
      <c r="A104" s="15">
        <v>22</v>
      </c>
      <c r="B104" s="1">
        <v>12468</v>
      </c>
      <c r="C104" s="15">
        <v>108</v>
      </c>
      <c r="D104" s="3">
        <v>3.65</v>
      </c>
      <c r="E104" s="3">
        <f>C104*D104</f>
        <v>394.2</v>
      </c>
      <c r="F104" s="16"/>
      <c r="G104" s="6"/>
      <c r="H104" s="4"/>
      <c r="I104" s="3">
        <f>E104-F104</f>
        <v>394.2</v>
      </c>
      <c r="J104" s="5">
        <f>F104/E104</f>
        <v>0</v>
      </c>
    </row>
    <row r="105" spans="1:10" ht="15.75">
      <c r="A105" s="15"/>
      <c r="B105" s="1"/>
      <c r="C105" s="15"/>
      <c r="D105" s="3"/>
      <c r="E105" s="3"/>
      <c r="F105" s="16"/>
      <c r="G105" s="6"/>
      <c r="H105" s="4"/>
      <c r="I105" s="3"/>
      <c r="J105" s="5"/>
    </row>
    <row r="106" spans="1:10" ht="15.75">
      <c r="A106" s="15">
        <v>23</v>
      </c>
      <c r="B106" s="1">
        <v>4125</v>
      </c>
      <c r="C106" s="15">
        <v>295</v>
      </c>
      <c r="D106" s="3">
        <v>3.65</v>
      </c>
      <c r="E106" s="3">
        <f>C106*D106</f>
        <v>1076.75</v>
      </c>
      <c r="F106" s="16">
        <v>687.1</v>
      </c>
      <c r="G106" s="6">
        <v>2371</v>
      </c>
      <c r="H106" s="4">
        <v>42914</v>
      </c>
      <c r="I106" s="3">
        <f>E106-F106</f>
        <v>389.65</v>
      </c>
      <c r="J106" s="5">
        <f>F106/E106</f>
        <v>0.63812398421174832</v>
      </c>
    </row>
    <row r="107" spans="1:10" ht="15.75">
      <c r="A107" s="15">
        <v>23</v>
      </c>
      <c r="B107" s="1">
        <v>4592</v>
      </c>
      <c r="C107" s="15">
        <v>121</v>
      </c>
      <c r="D107" s="3">
        <v>3.65</v>
      </c>
      <c r="E107" s="3">
        <f>C107*D107</f>
        <v>441.65</v>
      </c>
      <c r="F107" s="16"/>
      <c r="G107" s="6"/>
      <c r="H107" s="4"/>
      <c r="I107" s="3">
        <f>E107-F107</f>
        <v>441.65</v>
      </c>
      <c r="J107" s="5">
        <f>F107/E107</f>
        <v>0</v>
      </c>
    </row>
    <row r="108" spans="1:10" ht="15.75">
      <c r="A108" s="15">
        <v>23</v>
      </c>
      <c r="B108" s="1">
        <v>4697</v>
      </c>
      <c r="C108" s="15">
        <v>79</v>
      </c>
      <c r="D108" s="3">
        <v>3.65</v>
      </c>
      <c r="E108" s="3">
        <f>C108*D108</f>
        <v>288.34999999999997</v>
      </c>
      <c r="F108" s="16"/>
      <c r="G108" s="6"/>
      <c r="H108" s="4"/>
      <c r="I108" s="3">
        <f>E108-F108</f>
        <v>288.34999999999997</v>
      </c>
      <c r="J108" s="5">
        <f>F108/E108</f>
        <v>0</v>
      </c>
    </row>
    <row r="109" spans="1:10" ht="15.75">
      <c r="A109" s="15">
        <v>23</v>
      </c>
      <c r="B109" s="1">
        <v>6718</v>
      </c>
      <c r="C109" s="15">
        <v>74</v>
      </c>
      <c r="D109" s="3">
        <v>3.65</v>
      </c>
      <c r="E109" s="3">
        <f>C109*D109</f>
        <v>270.09999999999997</v>
      </c>
      <c r="F109" s="16"/>
      <c r="G109" s="6"/>
      <c r="H109" s="4"/>
      <c r="I109" s="3">
        <f>E109-F109</f>
        <v>270.09999999999997</v>
      </c>
      <c r="J109" s="5">
        <f>F109/E109</f>
        <v>0</v>
      </c>
    </row>
    <row r="110" spans="1:10" ht="15.75">
      <c r="A110" s="15">
        <v>23</v>
      </c>
      <c r="B110" s="1">
        <v>12673</v>
      </c>
      <c r="C110" s="15">
        <v>42</v>
      </c>
      <c r="D110" s="3">
        <v>3.65</v>
      </c>
      <c r="E110" s="3">
        <f>C110*D110</f>
        <v>153.29999999999998</v>
      </c>
      <c r="F110" s="16"/>
      <c r="G110" s="6"/>
      <c r="H110" s="4"/>
      <c r="I110" s="3">
        <f>E110-F110</f>
        <v>153.29999999999998</v>
      </c>
      <c r="J110" s="5">
        <f>F110/E110</f>
        <v>0</v>
      </c>
    </row>
    <row r="111" spans="1:10" ht="15.75">
      <c r="A111" s="15"/>
      <c r="B111" s="1"/>
      <c r="C111" s="15"/>
      <c r="D111" s="3"/>
      <c r="E111" s="3"/>
      <c r="F111" s="16"/>
      <c r="G111" s="6"/>
      <c r="H111" s="4"/>
      <c r="I111" s="3"/>
      <c r="J111" s="5"/>
    </row>
    <row r="112" spans="1:10" ht="15.75">
      <c r="A112" s="15">
        <v>24</v>
      </c>
      <c r="B112" s="1">
        <v>974</v>
      </c>
      <c r="C112" s="15">
        <v>445</v>
      </c>
      <c r="D112" s="3">
        <v>3.65</v>
      </c>
      <c r="E112" s="3">
        <f>C112*D112</f>
        <v>1624.25</v>
      </c>
      <c r="F112" s="16">
        <v>975.45</v>
      </c>
      <c r="G112" s="6">
        <v>2786</v>
      </c>
      <c r="H112" s="4">
        <v>42905</v>
      </c>
      <c r="I112" s="3">
        <f>E112-F112</f>
        <v>648.79999999999995</v>
      </c>
      <c r="J112" s="5">
        <f>F112/E112</f>
        <v>0.60055410189318148</v>
      </c>
    </row>
    <row r="113" spans="1:10" ht="15.75">
      <c r="A113" s="15">
        <v>24</v>
      </c>
      <c r="B113" s="1">
        <v>3249</v>
      </c>
      <c r="C113" s="15">
        <v>135</v>
      </c>
      <c r="D113" s="3">
        <v>3.65</v>
      </c>
      <c r="E113" s="3">
        <f>C113*D113</f>
        <v>492.75</v>
      </c>
      <c r="F113" s="16">
        <v>492.75</v>
      </c>
      <c r="G113" s="6">
        <v>1869</v>
      </c>
      <c r="H113" s="4">
        <v>42880</v>
      </c>
      <c r="I113" s="3">
        <f>E113-F113</f>
        <v>0</v>
      </c>
      <c r="J113" s="5">
        <f>F113/E113</f>
        <v>1</v>
      </c>
    </row>
    <row r="114" spans="1:10" ht="15.75">
      <c r="A114" s="15">
        <v>24</v>
      </c>
      <c r="B114" s="1">
        <v>4634</v>
      </c>
      <c r="C114" s="15">
        <v>93</v>
      </c>
      <c r="D114" s="3">
        <v>3.65</v>
      </c>
      <c r="E114" s="3">
        <f>C114*D114</f>
        <v>339.45</v>
      </c>
      <c r="F114" s="16"/>
      <c r="G114" s="6"/>
      <c r="H114" s="4"/>
      <c r="I114" s="3">
        <f>E114-F114</f>
        <v>339.45</v>
      </c>
      <c r="J114" s="5">
        <f>F114/E114</f>
        <v>0</v>
      </c>
    </row>
    <row r="115" spans="1:10" ht="15.75">
      <c r="A115" s="15">
        <v>24</v>
      </c>
      <c r="B115" s="1">
        <v>4948</v>
      </c>
      <c r="C115" s="15">
        <v>72</v>
      </c>
      <c r="D115" s="3">
        <v>3.65</v>
      </c>
      <c r="E115" s="3">
        <f>C115*D115</f>
        <v>262.8</v>
      </c>
      <c r="F115" s="16"/>
      <c r="G115" s="6"/>
      <c r="H115" s="4"/>
      <c r="I115" s="3">
        <f>E115-F115</f>
        <v>262.8</v>
      </c>
      <c r="J115" s="5">
        <f>F115/E115</f>
        <v>0</v>
      </c>
    </row>
    <row r="116" spans="1:10" ht="15.75">
      <c r="A116" s="15">
        <v>24</v>
      </c>
      <c r="B116" s="1">
        <v>6585</v>
      </c>
      <c r="C116" s="15">
        <v>144</v>
      </c>
      <c r="D116" s="3">
        <v>3.65</v>
      </c>
      <c r="E116" s="3">
        <f>C116*D116</f>
        <v>525.6</v>
      </c>
      <c r="F116" s="16">
        <v>438</v>
      </c>
      <c r="G116" s="6">
        <v>3853</v>
      </c>
      <c r="H116" s="4">
        <v>42905</v>
      </c>
      <c r="I116" s="3">
        <f>E116-F116</f>
        <v>87.600000000000023</v>
      </c>
      <c r="J116" s="5">
        <f>F116/E116</f>
        <v>0.83333333333333326</v>
      </c>
    </row>
    <row r="117" spans="1:10" ht="15.75">
      <c r="A117" s="15"/>
      <c r="B117" s="1"/>
      <c r="C117" s="15"/>
      <c r="D117" s="3"/>
      <c r="E117" s="3"/>
      <c r="F117" s="16"/>
      <c r="G117" s="6"/>
      <c r="H117" s="4"/>
      <c r="I117" s="3"/>
      <c r="J117" s="5"/>
    </row>
    <row r="118" spans="1:10" ht="15.75">
      <c r="A118" s="15">
        <v>25</v>
      </c>
      <c r="B118" s="1">
        <v>839</v>
      </c>
      <c r="C118" s="15">
        <v>251</v>
      </c>
      <c r="D118" s="3">
        <v>3.65</v>
      </c>
      <c r="E118" s="3">
        <f>C118*D118</f>
        <v>916.15</v>
      </c>
      <c r="F118" s="16"/>
      <c r="G118" s="6"/>
      <c r="H118" s="4"/>
      <c r="I118" s="3">
        <f>E118-F118</f>
        <v>916.15</v>
      </c>
      <c r="J118" s="5">
        <f>F118/E118</f>
        <v>0</v>
      </c>
    </row>
    <row r="119" spans="1:10" ht="15.75">
      <c r="A119" s="15">
        <v>25</v>
      </c>
      <c r="B119" s="1">
        <v>6487</v>
      </c>
      <c r="C119" s="15">
        <v>57</v>
      </c>
      <c r="D119" s="3">
        <v>3.65</v>
      </c>
      <c r="E119" s="3">
        <f>C119*D119</f>
        <v>208.04999999999998</v>
      </c>
      <c r="F119" s="16">
        <v>251.85</v>
      </c>
      <c r="G119" s="6">
        <v>2341</v>
      </c>
      <c r="H119" s="4">
        <v>42888</v>
      </c>
      <c r="I119" s="3">
        <f>E119-F119</f>
        <v>-43.800000000000011</v>
      </c>
      <c r="J119" s="5">
        <f>F119/E119</f>
        <v>1.2105263157894737</v>
      </c>
    </row>
    <row r="120" spans="1:10" ht="15.75">
      <c r="A120" s="15">
        <v>25</v>
      </c>
      <c r="B120" s="1">
        <v>9385</v>
      </c>
      <c r="C120" s="15">
        <v>156</v>
      </c>
      <c r="D120" s="3">
        <v>3.65</v>
      </c>
      <c r="E120" s="3">
        <f>C120*D120</f>
        <v>569.4</v>
      </c>
      <c r="F120" s="16"/>
      <c r="G120" s="6"/>
      <c r="H120" s="4"/>
      <c r="I120" s="3">
        <f>E120-F120</f>
        <v>569.4</v>
      </c>
      <c r="J120" s="5">
        <f>F120/E120</f>
        <v>0</v>
      </c>
    </row>
    <row r="121" spans="1:10" ht="15.75">
      <c r="A121" s="15">
        <v>25</v>
      </c>
      <c r="B121" s="1">
        <v>9438</v>
      </c>
      <c r="C121" s="15">
        <v>58</v>
      </c>
      <c r="D121" s="3">
        <v>3.65</v>
      </c>
      <c r="E121" s="3">
        <f>C121*D121</f>
        <v>211.7</v>
      </c>
      <c r="F121" s="16"/>
      <c r="G121" s="6"/>
      <c r="H121" s="4"/>
      <c r="I121" s="3">
        <f>E121-F121</f>
        <v>211.7</v>
      </c>
      <c r="J121" s="5">
        <f>F121/E121</f>
        <v>0</v>
      </c>
    </row>
    <row r="122" spans="1:10" ht="15.75">
      <c r="A122" s="15">
        <v>25</v>
      </c>
      <c r="B122" s="1">
        <v>10914</v>
      </c>
      <c r="C122" s="15">
        <v>146</v>
      </c>
      <c r="D122" s="3">
        <v>3.65</v>
      </c>
      <c r="E122" s="3">
        <f>C122*D122</f>
        <v>532.9</v>
      </c>
      <c r="F122" s="16">
        <v>219</v>
      </c>
      <c r="G122" s="6">
        <v>1266</v>
      </c>
      <c r="H122" s="4">
        <v>42880</v>
      </c>
      <c r="I122" s="3">
        <f>E122-F122</f>
        <v>313.89999999999998</v>
      </c>
      <c r="J122" s="5">
        <f>F122/E122</f>
        <v>0.41095890410958907</v>
      </c>
    </row>
    <row r="123" spans="1:10" ht="15.75">
      <c r="A123" s="15"/>
      <c r="B123" s="1"/>
      <c r="C123" s="15"/>
      <c r="D123" s="3"/>
      <c r="E123" s="3"/>
      <c r="F123" s="16"/>
      <c r="G123" s="6"/>
      <c r="H123" s="4"/>
      <c r="I123" s="3"/>
      <c r="J123" s="5"/>
    </row>
    <row r="124" spans="1:10" ht="15.75">
      <c r="A124" s="15">
        <v>26</v>
      </c>
      <c r="B124" s="1">
        <v>1840</v>
      </c>
      <c r="C124" s="15">
        <v>82</v>
      </c>
      <c r="D124" s="3">
        <v>3.65</v>
      </c>
      <c r="E124" s="3">
        <f>C124*D124</f>
        <v>299.3</v>
      </c>
      <c r="F124" s="16"/>
      <c r="G124" s="6"/>
      <c r="H124" s="4"/>
      <c r="I124" s="3">
        <f>E124-F124</f>
        <v>299.3</v>
      </c>
      <c r="J124" s="5">
        <f>F124/E124</f>
        <v>0</v>
      </c>
    </row>
    <row r="125" spans="1:10" ht="15.75">
      <c r="A125" s="15">
        <v>26</v>
      </c>
      <c r="B125" s="1">
        <v>3492</v>
      </c>
      <c r="C125" s="15">
        <v>174</v>
      </c>
      <c r="D125" s="3">
        <v>3.65</v>
      </c>
      <c r="E125" s="3">
        <f>C125*D125</f>
        <v>635.1</v>
      </c>
      <c r="F125" s="16">
        <v>650</v>
      </c>
      <c r="G125" s="6">
        <v>1159</v>
      </c>
      <c r="H125" s="4">
        <v>42866</v>
      </c>
      <c r="I125" s="3">
        <f>E125-F125</f>
        <v>-14.899999999999977</v>
      </c>
      <c r="J125" s="5">
        <f>F125/E125</f>
        <v>1.0234608723035743</v>
      </c>
    </row>
    <row r="126" spans="1:10" ht="15.75">
      <c r="A126" s="15">
        <v>26</v>
      </c>
      <c r="B126" s="1">
        <v>8946</v>
      </c>
      <c r="C126" s="15">
        <v>69</v>
      </c>
      <c r="D126" s="3">
        <v>3.65</v>
      </c>
      <c r="E126" s="3">
        <f>C126*D126</f>
        <v>251.85</v>
      </c>
      <c r="F126" s="16"/>
      <c r="G126" s="6"/>
      <c r="H126" s="4"/>
      <c r="I126" s="3">
        <f>E126-F126</f>
        <v>251.85</v>
      </c>
      <c r="J126" s="5">
        <f>F126/E126</f>
        <v>0</v>
      </c>
    </row>
    <row r="127" spans="1:10" ht="15.75">
      <c r="A127" s="15">
        <v>26</v>
      </c>
      <c r="B127" s="1">
        <v>12183</v>
      </c>
      <c r="C127" s="15">
        <v>54</v>
      </c>
      <c r="D127" s="3">
        <v>3.65</v>
      </c>
      <c r="E127" s="3">
        <f>C127*D127</f>
        <v>197.1</v>
      </c>
      <c r="F127" s="16">
        <v>189.8</v>
      </c>
      <c r="G127" s="6">
        <v>330</v>
      </c>
      <c r="H127" s="4">
        <v>42865</v>
      </c>
      <c r="I127" s="3">
        <f>E127-F127</f>
        <v>7.2999999999999829</v>
      </c>
      <c r="J127" s="5">
        <f>F127/E127</f>
        <v>0.96296296296296302</v>
      </c>
    </row>
    <row r="128" spans="1:10" ht="15.75">
      <c r="A128" s="15">
        <v>26</v>
      </c>
      <c r="B128" s="1">
        <v>12606</v>
      </c>
      <c r="C128" s="15">
        <v>38</v>
      </c>
      <c r="D128" s="3">
        <v>3.65</v>
      </c>
      <c r="E128" s="3">
        <f>C128*D128</f>
        <v>138.69999999999999</v>
      </c>
      <c r="F128" s="16"/>
      <c r="G128" s="6"/>
      <c r="H128" s="4"/>
      <c r="I128" s="3">
        <f>E128-F128</f>
        <v>138.69999999999999</v>
      </c>
      <c r="J128" s="5">
        <f>F128/E128</f>
        <v>0</v>
      </c>
    </row>
    <row r="129" spans="1:10" ht="15.75">
      <c r="A129" s="15"/>
      <c r="B129" s="1"/>
      <c r="C129" s="15"/>
      <c r="D129" s="3"/>
      <c r="E129" s="3"/>
      <c r="F129" s="16"/>
      <c r="G129" s="6"/>
      <c r="H129" s="4"/>
      <c r="I129" s="3"/>
      <c r="J129" s="5"/>
    </row>
    <row r="130" spans="1:10" ht="15.75">
      <c r="A130" s="15">
        <v>27</v>
      </c>
      <c r="B130" s="1">
        <v>1170</v>
      </c>
      <c r="C130" s="15">
        <v>517</v>
      </c>
      <c r="D130" s="3">
        <v>3.65</v>
      </c>
      <c r="E130" s="3">
        <f>C130*D130</f>
        <v>1887.05</v>
      </c>
      <c r="F130" s="16"/>
      <c r="G130" s="6"/>
      <c r="H130" s="4"/>
      <c r="I130" s="3">
        <f>E130-F130</f>
        <v>1887.05</v>
      </c>
      <c r="J130" s="5">
        <f>F130/E130</f>
        <v>0</v>
      </c>
    </row>
    <row r="131" spans="1:10" ht="15.75">
      <c r="A131" s="15">
        <v>27</v>
      </c>
      <c r="B131" s="1">
        <v>1558</v>
      </c>
      <c r="C131" s="15">
        <v>258</v>
      </c>
      <c r="D131" s="3">
        <v>3.65</v>
      </c>
      <c r="E131" s="3">
        <f>C131*D131</f>
        <v>941.69999999999993</v>
      </c>
      <c r="F131" s="16">
        <v>930.75</v>
      </c>
      <c r="G131" s="6">
        <v>3026</v>
      </c>
      <c r="H131" s="4">
        <v>42908</v>
      </c>
      <c r="I131" s="3">
        <f>E131-F131</f>
        <v>10.949999999999932</v>
      </c>
      <c r="J131" s="5">
        <f>F131/E131</f>
        <v>0.9883720930232559</v>
      </c>
    </row>
    <row r="132" spans="1:10" ht="15.75">
      <c r="A132" s="15">
        <v>27</v>
      </c>
      <c r="B132" s="1">
        <v>4646</v>
      </c>
      <c r="C132" s="15">
        <v>73</v>
      </c>
      <c r="D132" s="3">
        <v>3.65</v>
      </c>
      <c r="E132" s="3">
        <f>C132*D132</f>
        <v>266.45</v>
      </c>
      <c r="F132" s="16">
        <v>270</v>
      </c>
      <c r="G132" s="6">
        <v>3396</v>
      </c>
      <c r="H132" s="4">
        <v>42894</v>
      </c>
      <c r="I132" s="3">
        <f>E132-F132</f>
        <v>-3.5500000000000114</v>
      </c>
      <c r="J132" s="5">
        <f>F132/E132</f>
        <v>1.0133233252017264</v>
      </c>
    </row>
    <row r="133" spans="1:10" ht="15.75">
      <c r="A133" s="15">
        <v>27</v>
      </c>
      <c r="B133" s="1">
        <v>12662</v>
      </c>
      <c r="C133" s="15">
        <v>75</v>
      </c>
      <c r="D133" s="3">
        <v>3.65</v>
      </c>
      <c r="E133" s="3">
        <f>C133*D133</f>
        <v>273.75</v>
      </c>
      <c r="F133" s="16"/>
      <c r="G133" s="6"/>
      <c r="H133" s="4"/>
      <c r="I133" s="3">
        <f>E133-F133</f>
        <v>273.75</v>
      </c>
      <c r="J133" s="5">
        <f>F133/E133</f>
        <v>0</v>
      </c>
    </row>
    <row r="134" spans="1:10" ht="15.75">
      <c r="A134" s="15">
        <v>27</v>
      </c>
      <c r="B134" s="1">
        <v>13880</v>
      </c>
      <c r="C134" s="15">
        <v>160</v>
      </c>
      <c r="D134" s="3">
        <v>3.65</v>
      </c>
      <c r="E134" s="3">
        <f>C134*D134</f>
        <v>584</v>
      </c>
      <c r="F134" s="16"/>
      <c r="G134" s="6"/>
      <c r="H134" s="4"/>
      <c r="I134" s="3">
        <f>E134-F134</f>
        <v>584</v>
      </c>
      <c r="J134" s="5">
        <f>F134/E134</f>
        <v>0</v>
      </c>
    </row>
    <row r="135" spans="1:10" ht="15.75">
      <c r="A135" s="15"/>
      <c r="B135" s="1"/>
      <c r="C135" s="15"/>
      <c r="D135" s="3"/>
      <c r="E135" s="3"/>
      <c r="F135" s="16"/>
      <c r="G135" s="6"/>
      <c r="H135" s="4"/>
      <c r="I135" s="3"/>
      <c r="J135" s="5"/>
    </row>
    <row r="136" spans="1:10" ht="15.75">
      <c r="A136" s="15">
        <v>28</v>
      </c>
      <c r="B136" s="1">
        <v>1069</v>
      </c>
      <c r="C136" s="15">
        <v>203</v>
      </c>
      <c r="D136" s="3">
        <v>3.65</v>
      </c>
      <c r="E136" s="3">
        <f t="shared" ref="E136:E141" si="6">C136*D136</f>
        <v>740.94999999999993</v>
      </c>
      <c r="F136" s="16">
        <v>575.29999999999995</v>
      </c>
      <c r="G136" s="2">
        <v>2785</v>
      </c>
      <c r="H136" s="4">
        <v>42809</v>
      </c>
      <c r="I136" s="3">
        <f t="shared" ref="I136:I141" si="7">E136-F136</f>
        <v>165.64999999999998</v>
      </c>
      <c r="J136" s="5">
        <f t="shared" ref="J136:J141" si="8">F136/E136</f>
        <v>0.77643565692691818</v>
      </c>
    </row>
    <row r="137" spans="1:10" ht="15.75">
      <c r="A137" s="15">
        <v>28</v>
      </c>
      <c r="B137" s="1">
        <v>4628</v>
      </c>
      <c r="C137" s="15">
        <v>176</v>
      </c>
      <c r="D137" s="3">
        <v>3.65</v>
      </c>
      <c r="E137" s="3">
        <f t="shared" si="6"/>
        <v>642.4</v>
      </c>
      <c r="F137" s="16"/>
      <c r="G137" s="6"/>
      <c r="H137" s="4"/>
      <c r="I137" s="3">
        <f t="shared" si="7"/>
        <v>642.4</v>
      </c>
      <c r="J137" s="5">
        <f t="shared" si="8"/>
        <v>0</v>
      </c>
    </row>
    <row r="138" spans="1:10" ht="15.75">
      <c r="A138" s="15">
        <v>28</v>
      </c>
      <c r="B138" s="1">
        <v>5488</v>
      </c>
      <c r="C138" s="15">
        <v>274</v>
      </c>
      <c r="D138" s="3">
        <v>3.65</v>
      </c>
      <c r="E138" s="3">
        <f t="shared" si="6"/>
        <v>1000.1</v>
      </c>
      <c r="F138" s="16">
        <v>270.95</v>
      </c>
      <c r="G138" s="6">
        <v>7141</v>
      </c>
      <c r="H138" s="4">
        <v>42912</v>
      </c>
      <c r="I138" s="3">
        <f t="shared" si="7"/>
        <v>729.15000000000009</v>
      </c>
      <c r="J138" s="5">
        <f t="shared" si="8"/>
        <v>0.27092290770922905</v>
      </c>
    </row>
    <row r="139" spans="1:10" ht="15.75">
      <c r="A139" s="15">
        <v>28</v>
      </c>
      <c r="B139" s="1">
        <v>12467</v>
      </c>
      <c r="C139" s="15">
        <v>75</v>
      </c>
      <c r="D139" s="3">
        <v>3.65</v>
      </c>
      <c r="E139" s="3">
        <f t="shared" si="6"/>
        <v>273.75</v>
      </c>
      <c r="F139" s="16"/>
      <c r="G139" s="6"/>
      <c r="H139" s="4"/>
      <c r="I139" s="3">
        <f t="shared" si="7"/>
        <v>273.75</v>
      </c>
      <c r="J139" s="5">
        <f t="shared" si="8"/>
        <v>0</v>
      </c>
    </row>
    <row r="140" spans="1:10" ht="15.75">
      <c r="A140" s="15">
        <v>28</v>
      </c>
      <c r="B140" s="1">
        <v>15571</v>
      </c>
      <c r="C140" s="15">
        <v>27</v>
      </c>
      <c r="D140" s="3">
        <v>3.65</v>
      </c>
      <c r="E140" s="3">
        <f t="shared" si="6"/>
        <v>98.55</v>
      </c>
      <c r="F140" s="16"/>
      <c r="G140" s="6"/>
      <c r="H140" s="4"/>
      <c r="I140" s="3">
        <f t="shared" si="7"/>
        <v>98.55</v>
      </c>
      <c r="J140" s="5">
        <f t="shared" si="8"/>
        <v>0</v>
      </c>
    </row>
    <row r="141" spans="1:10" ht="15.75">
      <c r="A141" s="15">
        <v>28</v>
      </c>
      <c r="B141" s="1">
        <v>16280</v>
      </c>
      <c r="C141" s="15">
        <v>42</v>
      </c>
      <c r="D141" s="3">
        <v>3.65</v>
      </c>
      <c r="E141" s="3">
        <f t="shared" si="6"/>
        <v>153.29999999999998</v>
      </c>
      <c r="F141" s="16">
        <v>79.98</v>
      </c>
      <c r="G141" s="6">
        <v>9029</v>
      </c>
      <c r="H141" s="4">
        <v>42893</v>
      </c>
      <c r="I141" s="3">
        <f t="shared" si="7"/>
        <v>73.319999999999979</v>
      </c>
      <c r="J141" s="5">
        <f t="shared" si="8"/>
        <v>0.52172211350293551</v>
      </c>
    </row>
    <row r="142" spans="1:10" ht="15.75">
      <c r="A142" s="15"/>
      <c r="B142" s="1"/>
      <c r="C142" s="15"/>
      <c r="D142" s="3"/>
      <c r="E142" s="3"/>
      <c r="F142" s="16"/>
      <c r="G142" s="6"/>
      <c r="H142" s="4"/>
      <c r="I142" s="3"/>
      <c r="J142" s="5"/>
    </row>
    <row r="143" spans="1:10" ht="15.75">
      <c r="A143" s="15">
        <v>29</v>
      </c>
      <c r="B143" s="1">
        <v>1654</v>
      </c>
      <c r="C143" s="15">
        <v>154</v>
      </c>
      <c r="D143" s="3">
        <v>3.65</v>
      </c>
      <c r="E143" s="3">
        <f>C143*D143</f>
        <v>562.1</v>
      </c>
      <c r="F143" s="16">
        <v>452.05</v>
      </c>
      <c r="G143" s="6" t="s">
        <v>443</v>
      </c>
      <c r="H143" s="4" t="s">
        <v>444</v>
      </c>
      <c r="I143" s="3">
        <f>E143-F143</f>
        <v>110.05000000000001</v>
      </c>
      <c r="J143" s="5">
        <f>F143/E143</f>
        <v>0.80421633161359185</v>
      </c>
    </row>
    <row r="144" spans="1:10" ht="15.75">
      <c r="A144" s="15">
        <v>29</v>
      </c>
      <c r="B144" s="1">
        <v>2787</v>
      </c>
      <c r="C144" s="15">
        <v>131</v>
      </c>
      <c r="D144" s="3">
        <v>3.65</v>
      </c>
      <c r="E144" s="3">
        <f>C144*D144</f>
        <v>478.15</v>
      </c>
      <c r="F144" s="16"/>
      <c r="G144" s="6"/>
      <c r="H144" s="4"/>
      <c r="I144" s="3">
        <f>E144-F144</f>
        <v>478.15</v>
      </c>
      <c r="J144" s="5">
        <f>F144/E144</f>
        <v>0</v>
      </c>
    </row>
    <row r="145" spans="1:10" ht="15.75">
      <c r="A145" s="15">
        <v>29</v>
      </c>
      <c r="B145" s="1">
        <v>3825</v>
      </c>
      <c r="C145" s="15">
        <v>69</v>
      </c>
      <c r="D145" s="3">
        <v>3.65</v>
      </c>
      <c r="E145" s="3">
        <f>C145*D145</f>
        <v>251.85</v>
      </c>
      <c r="F145" s="16"/>
      <c r="G145" s="6"/>
      <c r="H145" s="4"/>
      <c r="I145" s="3">
        <f>E145-F145</f>
        <v>251.85</v>
      </c>
      <c r="J145" s="5">
        <f>F145/E145</f>
        <v>0</v>
      </c>
    </row>
    <row r="146" spans="1:10" ht="15.75">
      <c r="A146" s="15">
        <v>29</v>
      </c>
      <c r="B146" s="1">
        <v>6789</v>
      </c>
      <c r="C146" s="15">
        <v>88</v>
      </c>
      <c r="D146" s="3">
        <v>3.65</v>
      </c>
      <c r="E146" s="3">
        <f>C146*D146</f>
        <v>321.2</v>
      </c>
      <c r="F146" s="16">
        <v>330</v>
      </c>
      <c r="G146" s="6">
        <v>3032</v>
      </c>
      <c r="H146" s="4">
        <v>42877</v>
      </c>
      <c r="I146" s="3">
        <f>E146-F146</f>
        <v>-8.8000000000000114</v>
      </c>
      <c r="J146" s="5">
        <f>F146/E146</f>
        <v>1.0273972602739727</v>
      </c>
    </row>
    <row r="147" spans="1:10" ht="15.75">
      <c r="A147" s="15">
        <v>29</v>
      </c>
      <c r="B147" s="1">
        <v>11832</v>
      </c>
      <c r="C147" s="15">
        <v>40</v>
      </c>
      <c r="D147" s="3">
        <v>3.65</v>
      </c>
      <c r="E147" s="3">
        <f>C147*D147</f>
        <v>146</v>
      </c>
      <c r="F147" s="16"/>
      <c r="G147" s="6"/>
      <c r="H147" s="4"/>
      <c r="I147" s="3">
        <f>E147-F147</f>
        <v>146</v>
      </c>
      <c r="J147" s="5">
        <f>F147/E147</f>
        <v>0</v>
      </c>
    </row>
    <row r="148" spans="1:10" ht="15.75">
      <c r="A148" s="15"/>
      <c r="B148" s="1"/>
      <c r="C148" s="15"/>
      <c r="D148" s="3"/>
      <c r="E148" s="3"/>
      <c r="F148" s="16"/>
      <c r="G148" s="6"/>
      <c r="H148" s="4"/>
      <c r="I148" s="3"/>
      <c r="J148" s="5"/>
    </row>
    <row r="149" spans="1:10" ht="15.75">
      <c r="A149" s="15">
        <v>30</v>
      </c>
      <c r="B149" s="1">
        <v>1799</v>
      </c>
      <c r="C149" s="15">
        <v>788</v>
      </c>
      <c r="D149" s="3">
        <v>3.65</v>
      </c>
      <c r="E149" s="3">
        <f>C149*D149</f>
        <v>2876.2</v>
      </c>
      <c r="F149" s="16"/>
      <c r="G149" s="6"/>
      <c r="H149" s="4"/>
      <c r="I149" s="3">
        <f>E149-F149</f>
        <v>2876.2</v>
      </c>
      <c r="J149" s="5">
        <f>F149/E149</f>
        <v>0</v>
      </c>
    </row>
    <row r="150" spans="1:10" ht="15.75">
      <c r="A150" s="15">
        <v>30</v>
      </c>
      <c r="B150" s="1">
        <v>4963</v>
      </c>
      <c r="C150" s="15">
        <v>104</v>
      </c>
      <c r="D150" s="3">
        <v>3.65</v>
      </c>
      <c r="E150" s="3">
        <f>C150*D150</f>
        <v>379.59999999999997</v>
      </c>
      <c r="F150" s="16"/>
      <c r="G150" s="6"/>
      <c r="H150" s="4"/>
      <c r="I150" s="3">
        <f>E150-F150</f>
        <v>379.59999999999997</v>
      </c>
      <c r="J150" s="5">
        <f>F150/E150</f>
        <v>0</v>
      </c>
    </row>
    <row r="151" spans="1:10" ht="15.75">
      <c r="A151" s="15">
        <v>30</v>
      </c>
      <c r="B151" s="1">
        <v>5127</v>
      </c>
      <c r="C151" s="15">
        <v>63</v>
      </c>
      <c r="D151" s="3">
        <v>3.65</v>
      </c>
      <c r="E151" s="3">
        <f>C151*D151</f>
        <v>229.95</v>
      </c>
      <c r="F151" s="16"/>
      <c r="G151" s="6"/>
      <c r="H151" s="4"/>
      <c r="I151" s="3">
        <f>E151-F151</f>
        <v>229.95</v>
      </c>
      <c r="J151" s="5">
        <f>F151/E151</f>
        <v>0</v>
      </c>
    </row>
    <row r="152" spans="1:10" ht="15.75">
      <c r="A152" s="15">
        <v>30</v>
      </c>
      <c r="B152" s="1">
        <v>7894</v>
      </c>
      <c r="C152" s="15">
        <v>37</v>
      </c>
      <c r="D152" s="3">
        <v>3.65</v>
      </c>
      <c r="E152" s="3">
        <f>C152*D152</f>
        <v>135.04999999999998</v>
      </c>
      <c r="F152" s="16"/>
      <c r="G152" s="6"/>
      <c r="H152" s="4"/>
      <c r="I152" s="3">
        <f>E152-F152</f>
        <v>135.04999999999998</v>
      </c>
      <c r="J152" s="5">
        <f>F152/E152</f>
        <v>0</v>
      </c>
    </row>
    <row r="153" spans="1:10" ht="15.75">
      <c r="A153" s="15">
        <v>30</v>
      </c>
      <c r="B153" s="1">
        <v>10522</v>
      </c>
      <c r="C153" s="15">
        <v>70</v>
      </c>
      <c r="D153" s="3">
        <v>3.65</v>
      </c>
      <c r="E153" s="3">
        <f>C153*D153</f>
        <v>255.5</v>
      </c>
      <c r="F153" s="16">
        <v>250</v>
      </c>
      <c r="G153" s="6">
        <v>1586</v>
      </c>
      <c r="H153" s="4">
        <v>42847</v>
      </c>
      <c r="I153" s="3">
        <f>E153-F153</f>
        <v>5.5</v>
      </c>
      <c r="J153" s="5">
        <f>F153/E153</f>
        <v>0.97847358121330719</v>
      </c>
    </row>
    <row r="154" spans="1:10" ht="15.75">
      <c r="A154" s="15"/>
      <c r="B154" s="1"/>
      <c r="C154" s="15" t="s">
        <v>314</v>
      </c>
      <c r="D154" s="3"/>
      <c r="E154" s="3"/>
      <c r="F154" s="16">
        <f>SUM(F88:F153)</f>
        <v>9438.3799999999992</v>
      </c>
      <c r="G154" s="6"/>
      <c r="H154" s="4"/>
      <c r="I154" s="3"/>
      <c r="J154" s="5"/>
    </row>
    <row r="155" spans="1:10" ht="15.75">
      <c r="A155" s="15"/>
      <c r="B155" s="1"/>
      <c r="C155" s="15"/>
      <c r="D155" s="3"/>
      <c r="E155" s="3"/>
      <c r="F155" s="16"/>
      <c r="G155" s="6"/>
      <c r="H155" s="4"/>
      <c r="I155" s="3"/>
      <c r="J155" s="5"/>
    </row>
    <row r="156" spans="1:10" ht="15.75">
      <c r="A156" s="15"/>
      <c r="B156" s="1"/>
      <c r="C156" s="15"/>
      <c r="D156" s="3"/>
      <c r="E156" s="3"/>
      <c r="F156" s="16"/>
      <c r="G156" s="6"/>
      <c r="H156" s="4"/>
      <c r="I156" s="3"/>
      <c r="J156" s="5"/>
    </row>
    <row r="157" spans="1:10" ht="15.75">
      <c r="A157" s="15">
        <v>40</v>
      </c>
      <c r="B157" s="1">
        <v>1386</v>
      </c>
      <c r="C157" s="15">
        <v>180</v>
      </c>
      <c r="D157" s="3">
        <v>3.65</v>
      </c>
      <c r="E157" s="3">
        <f t="shared" ref="E157:E162" si="9">C157*D157</f>
        <v>657</v>
      </c>
      <c r="F157" s="16"/>
      <c r="G157" s="6"/>
      <c r="H157" s="4"/>
      <c r="I157" s="3">
        <f t="shared" ref="I157:I162" si="10">E157-F157</f>
        <v>657</v>
      </c>
      <c r="J157" s="5">
        <f t="shared" ref="J157:J162" si="11">F157/E157</f>
        <v>0</v>
      </c>
    </row>
    <row r="158" spans="1:10" ht="15.75">
      <c r="A158" s="15">
        <v>40</v>
      </c>
      <c r="B158" s="1">
        <v>2820</v>
      </c>
      <c r="C158" s="15">
        <v>167</v>
      </c>
      <c r="D158" s="3">
        <v>3.65</v>
      </c>
      <c r="E158" s="3">
        <f t="shared" si="9"/>
        <v>609.54999999999995</v>
      </c>
      <c r="F158" s="16"/>
      <c r="G158" s="6"/>
      <c r="H158" s="4"/>
      <c r="I158" s="3">
        <f t="shared" si="10"/>
        <v>609.54999999999995</v>
      </c>
      <c r="J158" s="5">
        <f t="shared" si="11"/>
        <v>0</v>
      </c>
    </row>
    <row r="159" spans="1:10" ht="15.75">
      <c r="A159" s="15">
        <v>40</v>
      </c>
      <c r="B159" s="1">
        <v>4416</v>
      </c>
      <c r="C159" s="15">
        <v>156</v>
      </c>
      <c r="D159" s="3">
        <v>3.65</v>
      </c>
      <c r="E159" s="3">
        <f t="shared" si="9"/>
        <v>569.4</v>
      </c>
      <c r="F159" s="16"/>
      <c r="G159" s="6"/>
      <c r="H159" s="4"/>
      <c r="I159" s="3">
        <f t="shared" si="10"/>
        <v>569.4</v>
      </c>
      <c r="J159" s="5">
        <f t="shared" si="11"/>
        <v>0</v>
      </c>
    </row>
    <row r="160" spans="1:10" ht="15.75">
      <c r="A160" s="15">
        <v>40</v>
      </c>
      <c r="B160" s="1">
        <v>6151</v>
      </c>
      <c r="C160" s="15">
        <v>84</v>
      </c>
      <c r="D160" s="3">
        <v>3.65</v>
      </c>
      <c r="E160" s="3">
        <f t="shared" si="9"/>
        <v>306.59999999999997</v>
      </c>
      <c r="F160" s="16"/>
      <c r="G160" s="6"/>
      <c r="H160" s="4"/>
      <c r="I160" s="3">
        <f t="shared" si="10"/>
        <v>306.59999999999997</v>
      </c>
      <c r="J160" s="5">
        <f t="shared" si="11"/>
        <v>0</v>
      </c>
    </row>
    <row r="161" spans="1:10" ht="15.75">
      <c r="A161" s="15">
        <v>40</v>
      </c>
      <c r="B161" s="1">
        <v>6480</v>
      </c>
      <c r="C161" s="15">
        <v>11</v>
      </c>
      <c r="D161" s="3">
        <v>3.65</v>
      </c>
      <c r="E161" s="3">
        <f t="shared" si="9"/>
        <v>40.15</v>
      </c>
      <c r="F161" s="16"/>
      <c r="G161" s="6"/>
      <c r="H161" s="4"/>
      <c r="I161" s="3">
        <f t="shared" si="10"/>
        <v>40.15</v>
      </c>
      <c r="J161" s="5">
        <f t="shared" si="11"/>
        <v>0</v>
      </c>
    </row>
    <row r="162" spans="1:10" ht="15.75">
      <c r="A162" s="15">
        <v>40</v>
      </c>
      <c r="B162" s="1">
        <v>12644</v>
      </c>
      <c r="C162" s="15">
        <v>61</v>
      </c>
      <c r="D162" s="3">
        <v>3.65</v>
      </c>
      <c r="E162" s="3">
        <f t="shared" si="9"/>
        <v>222.65</v>
      </c>
      <c r="F162" s="16"/>
      <c r="G162" s="6"/>
      <c r="H162" s="4"/>
      <c r="I162" s="3">
        <f t="shared" si="10"/>
        <v>222.65</v>
      </c>
      <c r="J162" s="5">
        <f t="shared" si="11"/>
        <v>0</v>
      </c>
    </row>
    <row r="163" spans="1:10" ht="15.75">
      <c r="A163" s="15"/>
      <c r="B163" s="1"/>
      <c r="C163" s="15"/>
      <c r="D163" s="3"/>
      <c r="E163" s="3"/>
      <c r="F163" s="16"/>
      <c r="G163" s="6"/>
      <c r="H163" s="4"/>
      <c r="I163" s="3"/>
      <c r="J163" s="5"/>
    </row>
    <row r="164" spans="1:10" ht="15.75">
      <c r="A164" s="15">
        <v>41</v>
      </c>
      <c r="B164" s="1">
        <v>765</v>
      </c>
      <c r="C164" s="15">
        <v>140</v>
      </c>
      <c r="D164" s="3">
        <v>3.65</v>
      </c>
      <c r="E164" s="3">
        <f t="shared" ref="E164:E169" si="12">C164*D164</f>
        <v>511</v>
      </c>
      <c r="F164" s="16"/>
      <c r="G164" s="6"/>
      <c r="H164" s="4"/>
      <c r="I164" s="3">
        <f t="shared" ref="I164:I169" si="13">E164-F164</f>
        <v>511</v>
      </c>
      <c r="J164" s="5">
        <f t="shared" ref="J164:J169" si="14">F164/E164</f>
        <v>0</v>
      </c>
    </row>
    <row r="165" spans="1:10" ht="15.75">
      <c r="A165" s="15">
        <v>41</v>
      </c>
      <c r="B165" s="1">
        <v>1080</v>
      </c>
      <c r="C165" s="15">
        <v>142</v>
      </c>
      <c r="D165" s="3">
        <v>3.65</v>
      </c>
      <c r="E165" s="3">
        <f t="shared" si="12"/>
        <v>518.29999999999995</v>
      </c>
      <c r="F165" s="16"/>
      <c r="G165" s="6"/>
      <c r="H165" s="4"/>
      <c r="I165" s="3">
        <f t="shared" si="13"/>
        <v>518.29999999999995</v>
      </c>
      <c r="J165" s="5">
        <f t="shared" si="14"/>
        <v>0</v>
      </c>
    </row>
    <row r="166" spans="1:10" ht="15.75">
      <c r="A166" s="15">
        <v>41</v>
      </c>
      <c r="B166" s="1">
        <v>1501</v>
      </c>
      <c r="C166" s="15">
        <v>20</v>
      </c>
      <c r="D166" s="3">
        <v>3.65</v>
      </c>
      <c r="E166" s="3">
        <f t="shared" si="12"/>
        <v>73</v>
      </c>
      <c r="F166" s="16"/>
      <c r="G166" s="6"/>
      <c r="H166" s="4"/>
      <c r="I166" s="3">
        <f t="shared" si="13"/>
        <v>73</v>
      </c>
      <c r="J166" s="5">
        <f t="shared" si="14"/>
        <v>0</v>
      </c>
    </row>
    <row r="167" spans="1:10" ht="15.75">
      <c r="A167" s="15">
        <v>41</v>
      </c>
      <c r="B167" s="1">
        <v>7370</v>
      </c>
      <c r="C167" s="15">
        <v>154</v>
      </c>
      <c r="D167" s="3">
        <v>3.65</v>
      </c>
      <c r="E167" s="3">
        <f t="shared" si="12"/>
        <v>562.1</v>
      </c>
      <c r="F167" s="16"/>
      <c r="G167" s="6"/>
      <c r="H167" s="4"/>
      <c r="I167" s="3">
        <f t="shared" si="13"/>
        <v>562.1</v>
      </c>
      <c r="J167" s="5">
        <f t="shared" si="14"/>
        <v>0</v>
      </c>
    </row>
    <row r="168" spans="1:10" ht="15.75">
      <c r="A168" s="15">
        <v>41</v>
      </c>
      <c r="B168" s="1">
        <v>11884</v>
      </c>
      <c r="C168" s="15">
        <v>25</v>
      </c>
      <c r="D168" s="3">
        <v>3.65</v>
      </c>
      <c r="E168" s="3">
        <f t="shared" si="12"/>
        <v>91.25</v>
      </c>
      <c r="F168" s="16"/>
      <c r="G168" s="6"/>
      <c r="H168" s="4"/>
      <c r="I168" s="3">
        <f t="shared" si="13"/>
        <v>91.25</v>
      </c>
      <c r="J168" s="5">
        <f t="shared" si="14"/>
        <v>0</v>
      </c>
    </row>
    <row r="169" spans="1:10">
      <c r="A169" s="15">
        <v>41</v>
      </c>
      <c r="B169" s="14">
        <v>12079</v>
      </c>
      <c r="C169" s="15">
        <v>25</v>
      </c>
      <c r="D169" s="16">
        <v>3.65</v>
      </c>
      <c r="E169" s="16">
        <f t="shared" si="12"/>
        <v>91.25</v>
      </c>
      <c r="F169" s="16"/>
      <c r="G169" s="19"/>
      <c r="H169" s="17"/>
      <c r="I169" s="16">
        <f t="shared" si="13"/>
        <v>91.25</v>
      </c>
      <c r="J169" s="18">
        <f t="shared" si="14"/>
        <v>0</v>
      </c>
    </row>
    <row r="170" spans="1:10">
      <c r="A170" s="15"/>
      <c r="B170" s="14"/>
      <c r="C170" s="15"/>
      <c r="D170" s="16"/>
      <c r="E170" s="16"/>
      <c r="F170" s="16"/>
      <c r="G170" s="19"/>
      <c r="H170" s="17"/>
      <c r="I170" s="16"/>
      <c r="J170" s="18"/>
    </row>
    <row r="171" spans="1:10" ht="15.75">
      <c r="A171" s="15">
        <v>42</v>
      </c>
      <c r="B171" s="1">
        <v>1471</v>
      </c>
      <c r="C171" s="15">
        <v>172</v>
      </c>
      <c r="D171" s="3">
        <v>3.65</v>
      </c>
      <c r="E171" s="3">
        <f>C171*D171</f>
        <v>627.79999999999995</v>
      </c>
      <c r="F171" s="16"/>
      <c r="G171" s="6"/>
      <c r="H171" s="4"/>
      <c r="I171" s="3">
        <f>E171-F171</f>
        <v>627.79999999999995</v>
      </c>
      <c r="J171" s="5">
        <f>F171/E171</f>
        <v>0</v>
      </c>
    </row>
    <row r="172" spans="1:10" ht="15.75">
      <c r="A172" s="15">
        <v>42</v>
      </c>
      <c r="B172" s="1">
        <v>6630</v>
      </c>
      <c r="C172" s="15">
        <v>32</v>
      </c>
      <c r="D172" s="3">
        <v>3.65</v>
      </c>
      <c r="E172" s="3">
        <f>C172*D172</f>
        <v>116.8</v>
      </c>
      <c r="F172" s="16"/>
      <c r="G172" s="6"/>
      <c r="H172" s="4"/>
      <c r="I172" s="3">
        <f>E172-F172</f>
        <v>116.8</v>
      </c>
      <c r="J172" s="5">
        <f>F172/E172</f>
        <v>0</v>
      </c>
    </row>
    <row r="173" spans="1:10" ht="15.75">
      <c r="A173" s="15">
        <v>42</v>
      </c>
      <c r="B173" s="1">
        <v>10920</v>
      </c>
      <c r="C173" s="15">
        <v>62</v>
      </c>
      <c r="D173" s="3">
        <v>3.65</v>
      </c>
      <c r="E173" s="3">
        <f>C173*D173</f>
        <v>226.29999999999998</v>
      </c>
      <c r="F173" s="16"/>
      <c r="G173" s="6"/>
      <c r="H173" s="4"/>
      <c r="I173" s="3">
        <f>E173-F173</f>
        <v>226.29999999999998</v>
      </c>
      <c r="J173" s="5">
        <f>F173/E173</f>
        <v>0</v>
      </c>
    </row>
    <row r="174" spans="1:10" ht="15.75">
      <c r="A174" s="15">
        <v>42</v>
      </c>
      <c r="B174" s="1">
        <v>12491</v>
      </c>
      <c r="C174" s="15">
        <v>80</v>
      </c>
      <c r="D174" s="3">
        <v>3.65</v>
      </c>
      <c r="E174" s="3">
        <f>C174*D174</f>
        <v>292</v>
      </c>
      <c r="F174" s="16"/>
      <c r="G174" s="6"/>
      <c r="H174" s="4"/>
      <c r="I174" s="3">
        <f>E174-F174</f>
        <v>292</v>
      </c>
      <c r="J174" s="5">
        <f>F174/E174</f>
        <v>0</v>
      </c>
    </row>
    <row r="175" spans="1:10" ht="15.75">
      <c r="A175" s="15">
        <v>42</v>
      </c>
      <c r="B175" s="1">
        <v>13480</v>
      </c>
      <c r="C175" s="15">
        <v>79</v>
      </c>
      <c r="D175" s="3">
        <v>3.65</v>
      </c>
      <c r="E175" s="3">
        <f>C175*D175</f>
        <v>288.34999999999997</v>
      </c>
      <c r="F175" s="16"/>
      <c r="G175" s="6"/>
      <c r="H175" s="4"/>
      <c r="I175" s="3">
        <f>E175-F175</f>
        <v>288.34999999999997</v>
      </c>
      <c r="J175" s="5">
        <f>F175/E175</f>
        <v>0</v>
      </c>
    </row>
    <row r="176" spans="1:10" ht="15.75">
      <c r="A176" s="15"/>
      <c r="B176" s="1"/>
      <c r="C176" s="15"/>
      <c r="D176" s="3"/>
      <c r="E176" s="3"/>
      <c r="F176" s="16"/>
      <c r="G176" s="6"/>
      <c r="H176" s="4"/>
      <c r="I176" s="3"/>
      <c r="J176" s="5"/>
    </row>
    <row r="177" spans="1:10" ht="15.75">
      <c r="A177" s="15">
        <v>43</v>
      </c>
      <c r="B177" s="1">
        <v>3099</v>
      </c>
      <c r="C177" s="15">
        <v>197</v>
      </c>
      <c r="D177" s="3">
        <v>3.65</v>
      </c>
      <c r="E177" s="3">
        <f>C177*D177</f>
        <v>719.05</v>
      </c>
      <c r="F177" s="16">
        <v>528.6</v>
      </c>
      <c r="G177" s="6">
        <v>2806</v>
      </c>
      <c r="H177" s="4">
        <v>42899</v>
      </c>
      <c r="I177" s="3">
        <f>E177-F177</f>
        <v>190.44999999999993</v>
      </c>
      <c r="J177" s="5">
        <f>F177/E177</f>
        <v>0.73513663862040202</v>
      </c>
    </row>
    <row r="178" spans="1:10" ht="15.75">
      <c r="A178" s="15">
        <v>43</v>
      </c>
      <c r="B178" s="1">
        <v>6371</v>
      </c>
      <c r="C178" s="15">
        <v>336</v>
      </c>
      <c r="D178" s="3">
        <v>3.65</v>
      </c>
      <c r="E178" s="3">
        <f>C178*D178</f>
        <v>1226.3999999999999</v>
      </c>
      <c r="F178" s="16">
        <v>1230</v>
      </c>
      <c r="G178" s="6">
        <v>5536</v>
      </c>
      <c r="H178" s="4">
        <v>42905</v>
      </c>
      <c r="I178" s="3">
        <f>E178-F178</f>
        <v>-3.6000000000001364</v>
      </c>
      <c r="J178" s="5">
        <f>F178/E178</f>
        <v>1.0029354207436401</v>
      </c>
    </row>
    <row r="179" spans="1:10" ht="15.75">
      <c r="A179" s="15">
        <v>43</v>
      </c>
      <c r="B179" s="1">
        <v>6463</v>
      </c>
      <c r="C179" s="15">
        <v>119</v>
      </c>
      <c r="D179" s="3">
        <v>3.65</v>
      </c>
      <c r="E179" s="3">
        <f>C179*D179</f>
        <v>434.34999999999997</v>
      </c>
      <c r="F179" s="16"/>
      <c r="G179" s="6"/>
      <c r="H179" s="4"/>
      <c r="I179" s="3">
        <f>E179-F179</f>
        <v>434.34999999999997</v>
      </c>
      <c r="J179" s="5">
        <f>F179/E179</f>
        <v>0</v>
      </c>
    </row>
    <row r="180" spans="1:10" ht="15.75">
      <c r="A180" s="15">
        <v>43</v>
      </c>
      <c r="B180" s="1">
        <v>7811</v>
      </c>
      <c r="C180" s="15">
        <v>77</v>
      </c>
      <c r="D180" s="3">
        <v>3.65</v>
      </c>
      <c r="E180" s="3">
        <f>C180*D180</f>
        <v>281.05</v>
      </c>
      <c r="F180" s="16"/>
      <c r="G180" s="6"/>
      <c r="H180" s="4"/>
      <c r="I180" s="3">
        <f>E180-F180</f>
        <v>281.05</v>
      </c>
      <c r="J180" s="5">
        <f>F180/E180</f>
        <v>0</v>
      </c>
    </row>
    <row r="181" spans="1:10" ht="15.75">
      <c r="A181" s="15"/>
      <c r="B181" s="1"/>
      <c r="C181" s="15"/>
      <c r="D181" s="3"/>
      <c r="E181" s="3"/>
      <c r="F181" s="16"/>
      <c r="G181" s="6"/>
      <c r="H181" s="4"/>
      <c r="I181" s="3"/>
      <c r="J181" s="5"/>
    </row>
    <row r="182" spans="1:10" ht="15.75">
      <c r="A182" s="15">
        <v>44</v>
      </c>
      <c r="B182" s="1">
        <v>1547</v>
      </c>
      <c r="C182" s="15">
        <v>179</v>
      </c>
      <c r="D182" s="3">
        <v>3.65</v>
      </c>
      <c r="E182" s="3">
        <f>C182*D182</f>
        <v>653.35</v>
      </c>
      <c r="F182" s="16"/>
      <c r="G182" s="6"/>
      <c r="H182" s="4"/>
      <c r="I182" s="3">
        <f>E182-F182</f>
        <v>653.35</v>
      </c>
      <c r="J182" s="5">
        <f>F182/E182</f>
        <v>0</v>
      </c>
    </row>
    <row r="183" spans="1:10" ht="15.75">
      <c r="A183" s="15">
        <v>44</v>
      </c>
      <c r="B183" s="1">
        <v>1637</v>
      </c>
      <c r="C183" s="15">
        <v>168</v>
      </c>
      <c r="D183" s="3">
        <v>3.65</v>
      </c>
      <c r="E183" s="3">
        <f>C183*D183</f>
        <v>613.19999999999993</v>
      </c>
      <c r="F183" s="16">
        <v>553.21</v>
      </c>
      <c r="G183" s="6">
        <v>5279</v>
      </c>
      <c r="H183" s="4">
        <v>42881</v>
      </c>
      <c r="I183" s="3">
        <f>E183-F183</f>
        <v>59.989999999999895</v>
      </c>
      <c r="J183" s="5">
        <f>F183/E183</f>
        <v>0.90216894977168971</v>
      </c>
    </row>
    <row r="184" spans="1:10" ht="15.75">
      <c r="A184" s="15">
        <v>44</v>
      </c>
      <c r="B184" s="1">
        <v>4774</v>
      </c>
      <c r="C184" s="15">
        <v>84</v>
      </c>
      <c r="D184" s="3">
        <v>3.65</v>
      </c>
      <c r="E184" s="3">
        <f>C184*D184</f>
        <v>306.59999999999997</v>
      </c>
      <c r="F184" s="16"/>
      <c r="G184" s="6"/>
      <c r="H184" s="4"/>
      <c r="I184" s="3">
        <f>E184-F184</f>
        <v>306.59999999999997</v>
      </c>
      <c r="J184" s="5">
        <f>F184/E184</f>
        <v>0</v>
      </c>
    </row>
    <row r="185" spans="1:10" ht="15.75">
      <c r="A185" s="15"/>
      <c r="B185" s="1"/>
      <c r="C185" s="15"/>
      <c r="D185" s="3"/>
      <c r="E185" s="3"/>
      <c r="F185" s="16"/>
      <c r="G185" s="6"/>
      <c r="H185" s="4"/>
      <c r="I185" s="3"/>
      <c r="J185" s="5"/>
    </row>
    <row r="186" spans="1:10" ht="15.75">
      <c r="A186" s="15">
        <v>45</v>
      </c>
      <c r="B186" s="1">
        <v>3924</v>
      </c>
      <c r="C186" s="15">
        <v>232</v>
      </c>
      <c r="D186" s="3">
        <v>3.65</v>
      </c>
      <c r="E186" s="3">
        <f>C186*D186</f>
        <v>846.8</v>
      </c>
      <c r="F186" s="16">
        <v>626.70000000000005</v>
      </c>
      <c r="G186" s="6">
        <v>422</v>
      </c>
      <c r="H186" s="4">
        <v>42905</v>
      </c>
      <c r="I186" s="3">
        <f>E186-F186</f>
        <v>220.09999999999991</v>
      </c>
      <c r="J186" s="5">
        <f>F186/E186</f>
        <v>0.74008030231459621</v>
      </c>
    </row>
    <row r="187" spans="1:10" ht="15.75">
      <c r="A187" s="15">
        <v>45</v>
      </c>
      <c r="B187" s="1">
        <v>4549</v>
      </c>
      <c r="C187" s="15">
        <v>124</v>
      </c>
      <c r="D187" s="3">
        <v>3.65</v>
      </c>
      <c r="E187" s="3">
        <f>C187*D187</f>
        <v>452.59999999999997</v>
      </c>
      <c r="F187" s="16">
        <v>281.2</v>
      </c>
      <c r="G187" s="2">
        <v>5156</v>
      </c>
      <c r="H187" s="26">
        <v>42899</v>
      </c>
      <c r="I187" s="3">
        <f>E187-F187</f>
        <v>171.39999999999998</v>
      </c>
      <c r="J187" s="5">
        <f>F187/E187</f>
        <v>0.62129916040653999</v>
      </c>
    </row>
    <row r="188" spans="1:10" ht="15.75">
      <c r="A188" s="15">
        <v>45</v>
      </c>
      <c r="B188" s="1">
        <v>10559</v>
      </c>
      <c r="C188" s="15">
        <v>95</v>
      </c>
      <c r="D188" s="3">
        <v>3.65</v>
      </c>
      <c r="E188" s="3">
        <f>C188*D188</f>
        <v>346.75</v>
      </c>
      <c r="F188" s="16"/>
      <c r="G188" s="6"/>
      <c r="H188" s="4"/>
      <c r="I188" s="3">
        <f>E188-F188</f>
        <v>346.75</v>
      </c>
      <c r="J188" s="5">
        <f>F188/E188</f>
        <v>0</v>
      </c>
    </row>
    <row r="189" spans="1:10" ht="15.75">
      <c r="A189" s="15">
        <v>45</v>
      </c>
      <c r="B189" s="1">
        <v>11155</v>
      </c>
      <c r="C189" s="15">
        <v>107</v>
      </c>
      <c r="D189" s="3">
        <v>3.65</v>
      </c>
      <c r="E189" s="3">
        <f>C189*D189</f>
        <v>390.55</v>
      </c>
      <c r="F189" s="16">
        <v>400</v>
      </c>
      <c r="G189" s="6">
        <v>2226</v>
      </c>
      <c r="H189" s="4">
        <v>42847</v>
      </c>
      <c r="I189" s="3">
        <f>E189-F189</f>
        <v>-9.4499999999999886</v>
      </c>
      <c r="J189" s="5">
        <f>F189/E189</f>
        <v>1.024196645755985</v>
      </c>
    </row>
    <row r="190" spans="1:10" ht="15.75">
      <c r="A190" s="15">
        <v>64</v>
      </c>
      <c r="B190" s="1">
        <v>16079</v>
      </c>
      <c r="C190" s="15">
        <v>30</v>
      </c>
      <c r="D190" s="3">
        <v>3.65</v>
      </c>
      <c r="E190" s="3">
        <f>C190*D190</f>
        <v>109.5</v>
      </c>
      <c r="F190" s="16"/>
      <c r="G190" s="6"/>
      <c r="H190" s="4"/>
      <c r="I190" s="3">
        <f>E190-F190</f>
        <v>109.5</v>
      </c>
      <c r="J190" s="5">
        <f>F190/E190</f>
        <v>0</v>
      </c>
    </row>
    <row r="191" spans="1:10" ht="15.75">
      <c r="A191" s="15"/>
      <c r="B191" s="1"/>
      <c r="C191" s="15"/>
      <c r="D191" s="3"/>
      <c r="E191" s="3"/>
      <c r="F191" s="16"/>
      <c r="G191" s="6"/>
      <c r="H191" s="4"/>
      <c r="I191" s="3"/>
      <c r="J191" s="5"/>
    </row>
    <row r="192" spans="1:10" ht="15.75">
      <c r="A192" s="15">
        <v>46</v>
      </c>
      <c r="B192" s="1">
        <v>746</v>
      </c>
      <c r="C192" s="15">
        <v>162</v>
      </c>
      <c r="D192" s="3">
        <v>3.65</v>
      </c>
      <c r="E192" s="3">
        <f>C192*D192</f>
        <v>591.29999999999995</v>
      </c>
      <c r="F192" s="16">
        <v>358.5</v>
      </c>
      <c r="G192" s="6">
        <v>7863</v>
      </c>
      <c r="H192" s="4">
        <v>42864</v>
      </c>
      <c r="I192" s="3">
        <f>E192-F192</f>
        <v>232.79999999999995</v>
      </c>
      <c r="J192" s="5">
        <f>F192/E192</f>
        <v>0.60629122272957892</v>
      </c>
    </row>
    <row r="193" spans="1:10" ht="15.75">
      <c r="A193" s="15">
        <v>46</v>
      </c>
      <c r="B193" s="1">
        <v>3450</v>
      </c>
      <c r="C193" s="15">
        <v>179</v>
      </c>
      <c r="D193" s="3">
        <v>3.65</v>
      </c>
      <c r="E193" s="3">
        <f>C193*D193</f>
        <v>653.35</v>
      </c>
      <c r="F193" s="16"/>
      <c r="G193" s="6"/>
      <c r="H193" s="4"/>
      <c r="I193" s="3">
        <f>E193-F193</f>
        <v>653.35</v>
      </c>
      <c r="J193" s="5">
        <f>F193/E193</f>
        <v>0</v>
      </c>
    </row>
    <row r="194" spans="1:10" ht="15.75">
      <c r="A194" s="15">
        <v>46</v>
      </c>
      <c r="B194" s="1">
        <v>3805</v>
      </c>
      <c r="C194" s="15">
        <v>202</v>
      </c>
      <c r="D194" s="3">
        <v>3.65</v>
      </c>
      <c r="E194" s="3">
        <f>C194*D194</f>
        <v>737.3</v>
      </c>
      <c r="F194" s="16"/>
      <c r="G194" s="6"/>
      <c r="H194" s="4"/>
      <c r="I194" s="3">
        <f>E194-F194</f>
        <v>737.3</v>
      </c>
      <c r="J194" s="5">
        <f>F194/E194</f>
        <v>0</v>
      </c>
    </row>
    <row r="195" spans="1:10" ht="15.75">
      <c r="A195" s="15">
        <v>46</v>
      </c>
      <c r="B195" s="1">
        <v>4392</v>
      </c>
      <c r="C195" s="15">
        <v>57</v>
      </c>
      <c r="D195" s="3">
        <v>3.65</v>
      </c>
      <c r="E195" s="3">
        <f>C195*D195</f>
        <v>208.04999999999998</v>
      </c>
      <c r="F195" s="16"/>
      <c r="G195" s="6"/>
      <c r="H195" s="4"/>
      <c r="I195" s="3">
        <f>E195-F195</f>
        <v>208.04999999999998</v>
      </c>
      <c r="J195" s="5">
        <f>F195/E195</f>
        <v>0</v>
      </c>
    </row>
    <row r="196" spans="1:10" ht="15.75">
      <c r="A196" s="15"/>
      <c r="B196" s="1"/>
      <c r="C196" s="15"/>
      <c r="D196" s="3"/>
      <c r="E196" s="3"/>
      <c r="F196" s="16"/>
      <c r="G196" s="6"/>
      <c r="H196" s="4"/>
      <c r="I196" s="3"/>
      <c r="J196" s="5"/>
    </row>
    <row r="197" spans="1:10" ht="15.75">
      <c r="A197" s="15">
        <v>47</v>
      </c>
      <c r="B197" s="1">
        <v>531</v>
      </c>
      <c r="C197" s="15">
        <v>102</v>
      </c>
      <c r="D197" s="3">
        <v>3.65</v>
      </c>
      <c r="E197" s="3">
        <f>C197*D197</f>
        <v>372.3</v>
      </c>
      <c r="F197" s="16">
        <v>374.5</v>
      </c>
      <c r="G197" s="6">
        <v>9333</v>
      </c>
      <c r="H197" s="4">
        <v>42879</v>
      </c>
      <c r="I197" s="3">
        <f>E197-F197</f>
        <v>-2.1999999999999886</v>
      </c>
      <c r="J197" s="5">
        <f>F197/E197</f>
        <v>1.0059092130002685</v>
      </c>
    </row>
    <row r="198" spans="1:10" ht="15.75">
      <c r="A198" s="15">
        <v>47</v>
      </c>
      <c r="B198" s="1">
        <v>4527</v>
      </c>
      <c r="C198" s="15">
        <v>226</v>
      </c>
      <c r="D198" s="3">
        <v>3.65</v>
      </c>
      <c r="E198" s="3">
        <f>C198*D198</f>
        <v>824.9</v>
      </c>
      <c r="F198" s="16">
        <v>400</v>
      </c>
      <c r="G198" s="6">
        <v>2549</v>
      </c>
      <c r="H198" s="4">
        <v>42880</v>
      </c>
      <c r="I198" s="3">
        <f>E198-F198</f>
        <v>424.9</v>
      </c>
      <c r="J198" s="5">
        <f>F198/E198</f>
        <v>0.48490726148624075</v>
      </c>
    </row>
    <row r="199" spans="1:10" ht="15.75">
      <c r="A199" s="15">
        <v>47</v>
      </c>
      <c r="B199" s="1">
        <v>4586</v>
      </c>
      <c r="C199" s="15">
        <v>162</v>
      </c>
      <c r="D199" s="3">
        <v>3.65</v>
      </c>
      <c r="E199" s="3">
        <f>C199*D199</f>
        <v>591.29999999999995</v>
      </c>
      <c r="F199" s="16">
        <v>600</v>
      </c>
      <c r="G199" s="6">
        <v>5079</v>
      </c>
      <c r="H199" s="4">
        <v>42859</v>
      </c>
      <c r="I199" s="3">
        <f>E199-F199</f>
        <v>-8.7000000000000455</v>
      </c>
      <c r="J199" s="5">
        <f>F199/E199</f>
        <v>1.0147133434804669</v>
      </c>
    </row>
    <row r="200" spans="1:10" ht="15.75">
      <c r="A200" s="15">
        <v>47</v>
      </c>
      <c r="B200" s="1">
        <v>6568</v>
      </c>
      <c r="C200" s="15">
        <v>105</v>
      </c>
      <c r="D200" s="3">
        <v>3.65</v>
      </c>
      <c r="E200" s="3">
        <f>C200*D200</f>
        <v>383.25</v>
      </c>
      <c r="F200" s="16"/>
      <c r="G200" s="6"/>
      <c r="H200" s="4"/>
      <c r="I200" s="3">
        <f>E200-F200</f>
        <v>383.25</v>
      </c>
      <c r="J200" s="5">
        <f>F200/E200</f>
        <v>0</v>
      </c>
    </row>
    <row r="201" spans="1:10" ht="15.75">
      <c r="A201" s="15">
        <v>47</v>
      </c>
      <c r="B201" s="1">
        <v>9082</v>
      </c>
      <c r="C201" s="15">
        <v>65</v>
      </c>
      <c r="D201" s="3">
        <v>3.65</v>
      </c>
      <c r="E201" s="3">
        <f>C201*D201</f>
        <v>237.25</v>
      </c>
      <c r="F201" s="16"/>
      <c r="G201" s="6"/>
      <c r="H201" s="4"/>
      <c r="I201" s="3">
        <f>E201-F201</f>
        <v>237.25</v>
      </c>
      <c r="J201" s="5">
        <f>F201/E201</f>
        <v>0</v>
      </c>
    </row>
    <row r="202" spans="1:10" ht="15.75">
      <c r="A202" s="15"/>
      <c r="B202" s="1"/>
      <c r="C202" s="15"/>
      <c r="D202" s="3"/>
      <c r="E202" s="3"/>
      <c r="F202" s="16"/>
      <c r="G202" s="6"/>
      <c r="H202" s="4"/>
      <c r="I202" s="3"/>
      <c r="J202" s="5"/>
    </row>
    <row r="203" spans="1:10" ht="15.75" customHeight="1">
      <c r="A203" s="15">
        <v>48</v>
      </c>
      <c r="B203" s="1">
        <v>1478</v>
      </c>
      <c r="C203" s="15">
        <v>136</v>
      </c>
      <c r="D203" s="3">
        <v>3.65</v>
      </c>
      <c r="E203" s="3">
        <f>C203*D203</f>
        <v>496.4</v>
      </c>
      <c r="F203" s="16">
        <v>266.25</v>
      </c>
      <c r="G203" s="6">
        <v>6399</v>
      </c>
      <c r="H203" s="4">
        <v>42895</v>
      </c>
      <c r="I203" s="36">
        <f>E203-F203</f>
        <v>230.14999999999998</v>
      </c>
      <c r="J203" s="5">
        <f>F203/E203</f>
        <v>0.53636180499597097</v>
      </c>
    </row>
    <row r="204" spans="1:10" ht="15.75">
      <c r="A204" s="15">
        <v>48</v>
      </c>
      <c r="B204" s="1">
        <v>1669</v>
      </c>
      <c r="C204" s="15">
        <v>76</v>
      </c>
      <c r="D204" s="3">
        <v>3.65</v>
      </c>
      <c r="E204" s="3">
        <f>C204*D204</f>
        <v>277.39999999999998</v>
      </c>
      <c r="F204" s="16"/>
      <c r="G204" s="6"/>
      <c r="H204" s="4"/>
      <c r="I204" s="3">
        <v>308</v>
      </c>
      <c r="J204" s="5">
        <f>F204/E204</f>
        <v>0</v>
      </c>
    </row>
    <row r="205" spans="1:10" ht="15.75" customHeight="1">
      <c r="A205" s="15">
        <v>48</v>
      </c>
      <c r="B205" s="1">
        <v>6690</v>
      </c>
      <c r="C205" s="15">
        <v>99</v>
      </c>
      <c r="D205" s="3">
        <v>3.65</v>
      </c>
      <c r="E205" s="3">
        <f>C205*D205</f>
        <v>361.34999999999997</v>
      </c>
      <c r="F205" s="16">
        <v>180</v>
      </c>
      <c r="G205" s="6">
        <v>2203</v>
      </c>
      <c r="H205" s="4">
        <v>42629</v>
      </c>
      <c r="I205" s="3">
        <f>E205-F205</f>
        <v>181.34999999999997</v>
      </c>
      <c r="J205" s="5">
        <f>F205/E205</f>
        <v>0.4981320049813201</v>
      </c>
    </row>
    <row r="206" spans="1:10" ht="15.75">
      <c r="A206" s="15">
        <v>48</v>
      </c>
      <c r="B206" s="1">
        <v>7775</v>
      </c>
      <c r="C206" s="15">
        <v>109</v>
      </c>
      <c r="D206" s="3">
        <v>3.65</v>
      </c>
      <c r="E206" s="3">
        <f>C206*D206</f>
        <v>397.84999999999997</v>
      </c>
      <c r="F206" s="16">
        <v>405.15</v>
      </c>
      <c r="G206" s="6">
        <v>3384</v>
      </c>
      <c r="H206" s="4">
        <v>42579</v>
      </c>
      <c r="I206" s="3">
        <f>E206-F206</f>
        <v>-7.3000000000000114</v>
      </c>
      <c r="J206" s="5">
        <f>F206/E206</f>
        <v>1.0183486238532111</v>
      </c>
    </row>
    <row r="207" spans="1:10" ht="15.75">
      <c r="A207" s="15">
        <v>48</v>
      </c>
      <c r="B207" s="1">
        <v>15229</v>
      </c>
      <c r="C207" s="15">
        <v>68</v>
      </c>
      <c r="D207" s="3">
        <v>3.65</v>
      </c>
      <c r="E207" s="3">
        <f>C207*D207</f>
        <v>248.2</v>
      </c>
      <c r="F207" s="16"/>
      <c r="G207" s="6"/>
      <c r="H207" s="4"/>
      <c r="I207" s="3">
        <f>E207-F207</f>
        <v>248.2</v>
      </c>
      <c r="J207" s="5">
        <f>F207/E207</f>
        <v>0</v>
      </c>
    </row>
    <row r="208" spans="1:10" ht="15.75">
      <c r="A208" s="15"/>
      <c r="B208" s="1"/>
      <c r="C208" s="15"/>
      <c r="D208" s="3"/>
      <c r="E208" s="3"/>
      <c r="F208" s="16"/>
      <c r="G208" s="6"/>
      <c r="H208" s="4"/>
      <c r="I208" s="3"/>
      <c r="J208" s="5"/>
    </row>
    <row r="209" spans="1:10" ht="15.75">
      <c r="A209" s="15">
        <v>49</v>
      </c>
      <c r="B209" s="1">
        <v>596</v>
      </c>
      <c r="C209" s="15">
        <v>64</v>
      </c>
      <c r="D209" s="3">
        <v>3.65</v>
      </c>
      <c r="E209" s="3">
        <f>C209*D209</f>
        <v>233.6</v>
      </c>
      <c r="F209" s="16"/>
      <c r="G209" s="6"/>
      <c r="H209" s="4"/>
      <c r="I209" s="3">
        <f>E209-F209</f>
        <v>233.6</v>
      </c>
      <c r="J209" s="5">
        <f>F209/E209</f>
        <v>0</v>
      </c>
    </row>
    <row r="210" spans="1:10" ht="15.75">
      <c r="A210" s="15">
        <v>49</v>
      </c>
      <c r="B210" s="1">
        <v>605</v>
      </c>
      <c r="C210" s="15">
        <v>148</v>
      </c>
      <c r="D210" s="3">
        <v>3.65</v>
      </c>
      <c r="E210" s="3">
        <f>C210*D210</f>
        <v>540.19999999999993</v>
      </c>
      <c r="F210" s="16">
        <v>240.9</v>
      </c>
      <c r="G210" s="6">
        <v>14133</v>
      </c>
      <c r="H210" s="4">
        <v>42915</v>
      </c>
      <c r="I210" s="3">
        <f>E210-F210</f>
        <v>299.29999999999995</v>
      </c>
      <c r="J210" s="5">
        <f>F210/E210</f>
        <v>0.445945945945946</v>
      </c>
    </row>
    <row r="211" spans="1:10" ht="15.75">
      <c r="A211" s="15">
        <v>49</v>
      </c>
      <c r="B211" s="1">
        <v>9230</v>
      </c>
      <c r="C211" s="15">
        <v>93</v>
      </c>
      <c r="D211" s="3">
        <v>3.65</v>
      </c>
      <c r="E211" s="3">
        <f>C211*D211</f>
        <v>339.45</v>
      </c>
      <c r="F211" s="16">
        <v>350</v>
      </c>
      <c r="G211" s="6">
        <v>2648</v>
      </c>
      <c r="H211" s="4">
        <v>42507</v>
      </c>
      <c r="I211" s="3">
        <f>E211-F211</f>
        <v>-10.550000000000011</v>
      </c>
      <c r="J211" s="5">
        <f>F211/E211</f>
        <v>1.0310796877301518</v>
      </c>
    </row>
    <row r="212" spans="1:10" ht="15.75">
      <c r="A212" s="15">
        <v>49</v>
      </c>
      <c r="B212" s="1">
        <v>9360</v>
      </c>
      <c r="C212" s="15">
        <v>107</v>
      </c>
      <c r="D212" s="3">
        <v>3.65</v>
      </c>
      <c r="E212" s="3">
        <f>C212*D212</f>
        <v>390.55</v>
      </c>
      <c r="F212" s="16">
        <v>226.3</v>
      </c>
      <c r="G212" s="6">
        <v>3013</v>
      </c>
      <c r="H212" s="4">
        <v>42887</v>
      </c>
      <c r="I212" s="3">
        <f>E212-F212</f>
        <v>164.25</v>
      </c>
      <c r="J212" s="5">
        <f>F212/E212</f>
        <v>0.57943925233644866</v>
      </c>
    </row>
    <row r="213" spans="1:10" ht="15.75">
      <c r="A213" s="15">
        <v>49</v>
      </c>
      <c r="B213" s="1">
        <v>10363</v>
      </c>
      <c r="C213" s="15">
        <v>51</v>
      </c>
      <c r="D213" s="3">
        <v>3.65</v>
      </c>
      <c r="E213" s="3">
        <f>C213*D213</f>
        <v>186.15</v>
      </c>
      <c r="F213" s="16"/>
      <c r="G213" s="2"/>
      <c r="H213" s="4"/>
      <c r="I213" s="3">
        <f>E213-F213</f>
        <v>186.15</v>
      </c>
      <c r="J213" s="5">
        <f>F213/E213</f>
        <v>0</v>
      </c>
    </row>
    <row r="214" spans="1:10" ht="15.75">
      <c r="A214" s="15"/>
      <c r="B214" s="1"/>
      <c r="C214" s="15"/>
      <c r="D214" s="3"/>
      <c r="E214" s="3"/>
      <c r="F214" s="16"/>
      <c r="G214" s="2"/>
      <c r="H214" s="4"/>
      <c r="I214" s="3"/>
      <c r="J214" s="5"/>
    </row>
    <row r="215" spans="1:10" ht="15.75">
      <c r="A215" s="15">
        <v>50</v>
      </c>
      <c r="B215" s="1">
        <v>1864</v>
      </c>
      <c r="C215" s="15">
        <v>123</v>
      </c>
      <c r="D215" s="3">
        <v>3.65</v>
      </c>
      <c r="E215" s="3">
        <f>C215*D215</f>
        <v>448.95</v>
      </c>
      <c r="F215" s="16"/>
      <c r="G215" s="6"/>
      <c r="H215" s="4"/>
      <c r="I215" s="3">
        <f>E215-F215</f>
        <v>448.95</v>
      </c>
      <c r="J215" s="5">
        <f>F215/E215</f>
        <v>0</v>
      </c>
    </row>
    <row r="216" spans="1:10" ht="15.75">
      <c r="A216" s="15">
        <v>50</v>
      </c>
      <c r="B216" s="1">
        <v>3396</v>
      </c>
      <c r="C216" s="15">
        <v>177</v>
      </c>
      <c r="D216" s="3">
        <v>3.65</v>
      </c>
      <c r="E216" s="3">
        <f>C216*D216</f>
        <v>646.04999999999995</v>
      </c>
      <c r="F216" s="16">
        <v>452.6</v>
      </c>
      <c r="G216" s="6">
        <v>4153</v>
      </c>
      <c r="H216" s="4">
        <v>42900</v>
      </c>
      <c r="I216" s="3">
        <f>E216-F216</f>
        <v>193.44999999999993</v>
      </c>
      <c r="J216" s="5">
        <f>F216/E216</f>
        <v>0.70056497175141252</v>
      </c>
    </row>
    <row r="217" spans="1:10" ht="15.75">
      <c r="A217" s="15">
        <v>50</v>
      </c>
      <c r="B217" s="1">
        <v>6508</v>
      </c>
      <c r="C217" s="15">
        <v>67</v>
      </c>
      <c r="D217" s="3">
        <v>3.65</v>
      </c>
      <c r="E217" s="3">
        <f>C217*D217</f>
        <v>244.54999999999998</v>
      </c>
      <c r="F217" s="16"/>
      <c r="G217" s="6"/>
      <c r="H217" s="4"/>
      <c r="I217" s="3">
        <f>E217-F217</f>
        <v>244.54999999999998</v>
      </c>
      <c r="J217" s="5">
        <f>F217/E217</f>
        <v>0</v>
      </c>
    </row>
    <row r="218" spans="1:10" ht="15.75">
      <c r="A218" s="15">
        <v>50</v>
      </c>
      <c r="B218" s="1">
        <v>6547</v>
      </c>
      <c r="C218" s="15">
        <v>148</v>
      </c>
      <c r="D218" s="3">
        <v>3.65</v>
      </c>
      <c r="E218" s="3">
        <f>C218*D218</f>
        <v>540.19999999999993</v>
      </c>
      <c r="F218" s="16">
        <v>255.5</v>
      </c>
      <c r="G218" s="6">
        <v>1538</v>
      </c>
      <c r="H218" s="4">
        <v>42911</v>
      </c>
      <c r="I218" s="3">
        <f>E218-F218</f>
        <v>284.69999999999993</v>
      </c>
      <c r="J218" s="5">
        <f>F218/E218</f>
        <v>0.47297297297297303</v>
      </c>
    </row>
    <row r="219" spans="1:10" ht="15.75">
      <c r="A219" s="15">
        <v>50</v>
      </c>
      <c r="B219" s="1">
        <v>12709</v>
      </c>
      <c r="C219" s="15">
        <v>32</v>
      </c>
      <c r="D219" s="3">
        <v>3.65</v>
      </c>
      <c r="E219" s="3">
        <f>C219*D219</f>
        <v>116.8</v>
      </c>
      <c r="F219" s="16"/>
      <c r="G219" s="6"/>
      <c r="H219" s="4"/>
      <c r="I219" s="3">
        <f>E219-F219</f>
        <v>116.8</v>
      </c>
      <c r="J219" s="5">
        <f>F219/E219</f>
        <v>0</v>
      </c>
    </row>
    <row r="220" spans="1:10" ht="15.75">
      <c r="A220" s="15"/>
      <c r="B220" s="1"/>
      <c r="C220" s="15"/>
      <c r="D220" s="3"/>
      <c r="E220" s="3"/>
      <c r="F220" s="16"/>
      <c r="G220" s="6"/>
      <c r="H220" s="4"/>
      <c r="I220" s="3"/>
      <c r="J220" s="5"/>
    </row>
    <row r="221" spans="1:10" ht="15.75">
      <c r="A221" s="15">
        <v>51</v>
      </c>
      <c r="B221" s="1">
        <v>1609</v>
      </c>
      <c r="C221" s="15">
        <v>131</v>
      </c>
      <c r="D221" s="3">
        <v>3.65</v>
      </c>
      <c r="E221" s="3">
        <f>C221*D221</f>
        <v>478.15</v>
      </c>
      <c r="F221" s="16">
        <v>221</v>
      </c>
      <c r="G221" s="6">
        <v>6403</v>
      </c>
      <c r="H221" s="4">
        <v>42899</v>
      </c>
      <c r="I221" s="3">
        <f>E221-F221</f>
        <v>257.14999999999998</v>
      </c>
      <c r="J221" s="5">
        <f>F221/E221</f>
        <v>0.46219805500365996</v>
      </c>
    </row>
    <row r="222" spans="1:10" ht="15.75">
      <c r="A222" s="15">
        <v>51</v>
      </c>
      <c r="B222" s="1">
        <v>4879</v>
      </c>
      <c r="C222" s="15">
        <v>192</v>
      </c>
      <c r="D222" s="3">
        <v>3.65</v>
      </c>
      <c r="E222" s="3">
        <f>C222*D222</f>
        <v>700.8</v>
      </c>
      <c r="F222" s="16">
        <v>700.8</v>
      </c>
      <c r="G222" s="6">
        <v>1484</v>
      </c>
      <c r="H222" s="4">
        <v>42913</v>
      </c>
      <c r="I222" s="3">
        <f>E222-F222</f>
        <v>0</v>
      </c>
      <c r="J222" s="5">
        <f>F222/E222</f>
        <v>1</v>
      </c>
    </row>
    <row r="223" spans="1:10" ht="15.75">
      <c r="A223" s="15">
        <v>51</v>
      </c>
      <c r="B223" s="1">
        <v>6460</v>
      </c>
      <c r="C223" s="15">
        <v>156</v>
      </c>
      <c r="D223" s="3">
        <v>3.65</v>
      </c>
      <c r="E223" s="3">
        <f>C223*D223</f>
        <v>569.4</v>
      </c>
      <c r="F223" s="16"/>
      <c r="G223" s="6"/>
      <c r="H223" s="4"/>
      <c r="I223" s="3">
        <f>E223-F223</f>
        <v>569.4</v>
      </c>
      <c r="J223" s="5">
        <f>F223/E223</f>
        <v>0</v>
      </c>
    </row>
    <row r="224" spans="1:10" ht="15.75">
      <c r="A224" s="15">
        <v>51</v>
      </c>
      <c r="B224" s="1">
        <v>6997</v>
      </c>
      <c r="C224" s="15">
        <v>39</v>
      </c>
      <c r="D224" s="3">
        <v>3.65</v>
      </c>
      <c r="E224" s="3">
        <f>C224*D224</f>
        <v>142.35</v>
      </c>
      <c r="F224" s="16">
        <v>116.8</v>
      </c>
      <c r="G224" s="6">
        <v>1015</v>
      </c>
      <c r="H224" s="4">
        <v>42898</v>
      </c>
      <c r="I224" s="3">
        <f>E224-F224</f>
        <v>25.549999999999997</v>
      </c>
      <c r="J224" s="5">
        <f>F224/E224</f>
        <v>0.82051282051282048</v>
      </c>
    </row>
    <row r="225" spans="1:10" ht="15.75">
      <c r="A225" s="15">
        <v>51</v>
      </c>
      <c r="B225" s="1">
        <v>10893</v>
      </c>
      <c r="C225" s="15">
        <v>84</v>
      </c>
      <c r="D225" s="3">
        <v>3.65</v>
      </c>
      <c r="E225" s="3">
        <f>C225*D225</f>
        <v>306.59999999999997</v>
      </c>
      <c r="F225" s="16">
        <v>306.60000000000002</v>
      </c>
      <c r="G225" s="6">
        <v>3124</v>
      </c>
      <c r="H225" s="4">
        <v>42911</v>
      </c>
      <c r="I225" s="3">
        <f>E225-F225</f>
        <v>0</v>
      </c>
      <c r="J225" s="5">
        <f>F225/E225</f>
        <v>1.0000000000000002</v>
      </c>
    </row>
    <row r="226" spans="1:10" ht="15.75">
      <c r="A226" s="15"/>
      <c r="B226" s="1"/>
      <c r="C226" s="15"/>
      <c r="D226" s="3"/>
      <c r="E226" s="3"/>
      <c r="F226" s="16"/>
      <c r="G226" s="6"/>
      <c r="H226" s="4"/>
      <c r="I226" s="3"/>
      <c r="J226" s="5"/>
    </row>
    <row r="227" spans="1:10" ht="15.75">
      <c r="A227" s="15">
        <v>52</v>
      </c>
      <c r="B227" s="1">
        <v>1909</v>
      </c>
      <c r="C227" s="15">
        <v>105</v>
      </c>
      <c r="D227" s="3">
        <v>3.65</v>
      </c>
      <c r="E227" s="3">
        <f>C227*D227</f>
        <v>383.25</v>
      </c>
      <c r="F227" s="16"/>
      <c r="G227" s="6"/>
      <c r="H227" s="4"/>
      <c r="I227" s="3">
        <f>E227-F227</f>
        <v>383.25</v>
      </c>
      <c r="J227" s="5">
        <f>F227/E227</f>
        <v>0</v>
      </c>
    </row>
    <row r="228" spans="1:10" ht="15.75">
      <c r="A228" s="15">
        <v>52</v>
      </c>
      <c r="B228" s="1">
        <v>2854</v>
      </c>
      <c r="C228" s="15">
        <v>88</v>
      </c>
      <c r="D228" s="3">
        <v>3.65</v>
      </c>
      <c r="E228" s="3">
        <f>C228*D228</f>
        <v>321.2</v>
      </c>
      <c r="F228" s="16"/>
      <c r="G228" s="6"/>
      <c r="H228" s="4"/>
      <c r="I228" s="3">
        <f>E228-F228</f>
        <v>321.2</v>
      </c>
      <c r="J228" s="5">
        <f>F228/E228</f>
        <v>0</v>
      </c>
    </row>
    <row r="229" spans="1:10" ht="15.75">
      <c r="A229" s="15">
        <v>52</v>
      </c>
      <c r="B229" s="1">
        <v>4871</v>
      </c>
      <c r="C229" s="15">
        <v>103</v>
      </c>
      <c r="D229" s="3">
        <v>3.65</v>
      </c>
      <c r="E229" s="3">
        <f>C229*D229</f>
        <v>375.95</v>
      </c>
      <c r="F229" s="16"/>
      <c r="G229" s="6"/>
      <c r="H229" s="4"/>
      <c r="I229" s="3">
        <f>E229-F229</f>
        <v>375.95</v>
      </c>
      <c r="J229" s="5">
        <f>F229/E229</f>
        <v>0</v>
      </c>
    </row>
    <row r="230" spans="1:10" ht="15.75">
      <c r="A230" s="15">
        <v>52</v>
      </c>
      <c r="B230" s="1">
        <v>7489</v>
      </c>
      <c r="C230" s="15">
        <v>72</v>
      </c>
      <c r="D230" s="3">
        <v>3.65</v>
      </c>
      <c r="E230" s="3">
        <f>C230*D230</f>
        <v>262.8</v>
      </c>
      <c r="F230" s="16"/>
      <c r="G230" s="6"/>
      <c r="H230" s="4"/>
      <c r="I230" s="3">
        <f>E230-F230</f>
        <v>262.8</v>
      </c>
      <c r="J230" s="5">
        <f>F230/E230</f>
        <v>0</v>
      </c>
    </row>
    <row r="231" spans="1:10" ht="15.75">
      <c r="A231" s="15">
        <v>52</v>
      </c>
      <c r="B231" s="1">
        <v>10905</v>
      </c>
      <c r="C231" s="15">
        <v>65</v>
      </c>
      <c r="D231" s="3">
        <v>3.65</v>
      </c>
      <c r="E231" s="3">
        <f>C231*D231</f>
        <v>237.25</v>
      </c>
      <c r="F231" s="16"/>
      <c r="G231" s="6"/>
      <c r="H231" s="4"/>
      <c r="I231" s="3">
        <f>E231-F231</f>
        <v>237.25</v>
      </c>
      <c r="J231" s="5">
        <f>F231/E231</f>
        <v>0</v>
      </c>
    </row>
    <row r="232" spans="1:10" ht="15.75">
      <c r="A232" s="15"/>
      <c r="B232" s="1"/>
      <c r="C232" s="15" t="s">
        <v>315</v>
      </c>
      <c r="D232" s="3"/>
      <c r="E232" s="3"/>
      <c r="F232" s="16">
        <f>SUM(F157:F231)</f>
        <v>9074.6099999999988</v>
      </c>
      <c r="G232" s="6"/>
      <c r="H232" s="4"/>
      <c r="I232" s="3"/>
      <c r="J232" s="5"/>
    </row>
    <row r="233" spans="1:10" ht="15.75">
      <c r="A233" s="15"/>
      <c r="B233" s="1"/>
      <c r="C233" s="15"/>
      <c r="D233" s="3"/>
      <c r="E233" s="3"/>
      <c r="F233" s="16"/>
      <c r="G233" s="6"/>
      <c r="H233" s="4"/>
      <c r="I233" s="3"/>
      <c r="J233" s="5"/>
    </row>
    <row r="234" spans="1:10" ht="15.75">
      <c r="A234" s="15"/>
      <c r="B234" s="1"/>
      <c r="C234" s="15"/>
      <c r="D234" s="3"/>
      <c r="E234" s="3"/>
      <c r="F234" s="16"/>
      <c r="G234" s="6"/>
      <c r="H234" s="4"/>
      <c r="I234" s="3"/>
      <c r="J234" s="5"/>
    </row>
    <row r="235" spans="1:10" ht="15.75">
      <c r="A235" s="15">
        <v>60</v>
      </c>
      <c r="B235" s="1">
        <v>664</v>
      </c>
      <c r="C235" s="15">
        <v>832</v>
      </c>
      <c r="D235" s="3">
        <v>3.65</v>
      </c>
      <c r="E235" s="3">
        <f>C235*D235</f>
        <v>3036.7999999999997</v>
      </c>
      <c r="F235" s="16"/>
      <c r="G235" s="6"/>
      <c r="H235" s="4"/>
      <c r="I235" s="3">
        <f>E235-F235</f>
        <v>3036.7999999999997</v>
      </c>
      <c r="J235" s="5">
        <f>F235/E235</f>
        <v>0</v>
      </c>
    </row>
    <row r="236" spans="1:10" ht="15.75">
      <c r="A236" s="15">
        <v>60</v>
      </c>
      <c r="B236" s="1">
        <v>9685</v>
      </c>
      <c r="C236" s="15">
        <v>44</v>
      </c>
      <c r="D236" s="3">
        <v>3.65</v>
      </c>
      <c r="E236" s="3">
        <f>C236*D236</f>
        <v>160.6</v>
      </c>
      <c r="F236" s="16"/>
      <c r="G236" s="6"/>
      <c r="H236" s="4"/>
      <c r="I236" s="3">
        <f>E236-F236</f>
        <v>160.6</v>
      </c>
      <c r="J236" s="5">
        <f>F236/E236</f>
        <v>0</v>
      </c>
    </row>
    <row r="237" spans="1:10" ht="15.75">
      <c r="A237" s="15">
        <v>60</v>
      </c>
      <c r="B237" s="1">
        <v>11301</v>
      </c>
      <c r="C237" s="15">
        <v>59</v>
      </c>
      <c r="D237" s="3">
        <v>3.65</v>
      </c>
      <c r="E237" s="3">
        <f>C237*D237</f>
        <v>215.35</v>
      </c>
      <c r="F237" s="16"/>
      <c r="G237" s="6"/>
      <c r="H237" s="4"/>
      <c r="I237" s="3">
        <f>E237-F237</f>
        <v>215.35</v>
      </c>
      <c r="J237" s="5">
        <f>F237/E237</f>
        <v>0</v>
      </c>
    </row>
    <row r="238" spans="1:10" ht="15.75">
      <c r="A238" s="15">
        <v>60</v>
      </c>
      <c r="B238" s="1">
        <v>12621</v>
      </c>
      <c r="C238" s="15">
        <v>58</v>
      </c>
      <c r="D238" s="3">
        <v>3.65</v>
      </c>
      <c r="E238" s="3">
        <f>C238*D238</f>
        <v>211.7</v>
      </c>
      <c r="F238" s="16">
        <v>189.8</v>
      </c>
      <c r="G238" s="6">
        <v>2769</v>
      </c>
      <c r="H238" s="4">
        <v>42859</v>
      </c>
      <c r="I238" s="3">
        <f>E238-F238</f>
        <v>21.899999999999977</v>
      </c>
      <c r="J238" s="5">
        <f>F238/E238</f>
        <v>0.89655172413793116</v>
      </c>
    </row>
    <row r="239" spans="1:10" ht="15.75">
      <c r="A239" s="15"/>
      <c r="B239" s="1"/>
      <c r="C239" s="15"/>
      <c r="D239" s="3"/>
      <c r="E239" s="3"/>
      <c r="F239" s="16"/>
      <c r="G239" s="6"/>
      <c r="H239" s="4"/>
      <c r="I239" s="3"/>
      <c r="J239" s="5"/>
    </row>
    <row r="240" spans="1:10" ht="15.75">
      <c r="A240" s="15">
        <v>61</v>
      </c>
      <c r="B240" s="1">
        <v>722</v>
      </c>
      <c r="C240" s="15">
        <v>232</v>
      </c>
      <c r="D240" s="3">
        <v>3.65</v>
      </c>
      <c r="E240" s="3">
        <f>C240*D240</f>
        <v>846.8</v>
      </c>
      <c r="F240" s="16"/>
      <c r="G240" s="2"/>
      <c r="H240" s="4"/>
      <c r="I240" s="3">
        <f>E240-F240</f>
        <v>846.8</v>
      </c>
      <c r="J240" s="5">
        <f>F240/E240</f>
        <v>0</v>
      </c>
    </row>
    <row r="241" spans="1:10" ht="15.75">
      <c r="A241" s="15">
        <v>61</v>
      </c>
      <c r="B241" s="1">
        <v>1789</v>
      </c>
      <c r="C241" s="15">
        <v>118</v>
      </c>
      <c r="D241" s="3">
        <v>3.65</v>
      </c>
      <c r="E241" s="3">
        <f>C241*D241</f>
        <v>430.7</v>
      </c>
      <c r="F241" s="16">
        <v>404.85</v>
      </c>
      <c r="G241" s="6">
        <v>5872</v>
      </c>
      <c r="H241" s="4">
        <v>42850</v>
      </c>
      <c r="I241" s="3">
        <f>E241-F241</f>
        <v>25.849999999999966</v>
      </c>
      <c r="J241" s="5">
        <f>F241/E241</f>
        <v>0.93998142558625497</v>
      </c>
    </row>
    <row r="242" spans="1:10" ht="15.75">
      <c r="A242" s="15">
        <v>61</v>
      </c>
      <c r="B242" s="1">
        <v>2035</v>
      </c>
      <c r="C242" s="15">
        <v>58</v>
      </c>
      <c r="D242" s="3">
        <v>3.65</v>
      </c>
      <c r="E242" s="3">
        <f>C242*D242</f>
        <v>211.7</v>
      </c>
      <c r="F242" s="16">
        <v>325.7</v>
      </c>
      <c r="G242" s="6">
        <v>1185</v>
      </c>
      <c r="H242" s="4">
        <v>42912</v>
      </c>
      <c r="I242" s="3">
        <f>E242-F242</f>
        <v>-114</v>
      </c>
      <c r="J242" s="5">
        <f>F242/E242</f>
        <v>1.538497874350496</v>
      </c>
    </row>
    <row r="243" spans="1:10" ht="15.75">
      <c r="A243" s="15">
        <v>61</v>
      </c>
      <c r="B243" s="1">
        <v>11129</v>
      </c>
      <c r="C243" s="15">
        <v>45</v>
      </c>
      <c r="D243" s="3">
        <v>3.65</v>
      </c>
      <c r="E243" s="3">
        <f>C243*D243</f>
        <v>164.25</v>
      </c>
      <c r="F243" s="16"/>
      <c r="G243" s="6"/>
      <c r="H243" s="4"/>
      <c r="I243" s="3">
        <f>E243-F243</f>
        <v>164.25</v>
      </c>
      <c r="J243" s="5">
        <f>F243/E243</f>
        <v>0</v>
      </c>
    </row>
    <row r="244" spans="1:10" ht="15.75">
      <c r="A244" s="15">
        <v>61</v>
      </c>
      <c r="B244" s="1">
        <v>11657</v>
      </c>
      <c r="C244" s="15">
        <v>25</v>
      </c>
      <c r="D244" s="3">
        <v>3.65</v>
      </c>
      <c r="E244" s="3">
        <f>C244*D244</f>
        <v>91.25</v>
      </c>
      <c r="F244" s="16"/>
      <c r="G244" s="6"/>
      <c r="H244" s="4"/>
      <c r="I244" s="3">
        <f>E244-F244</f>
        <v>91.25</v>
      </c>
      <c r="J244" s="5">
        <f>F244/E244</f>
        <v>0</v>
      </c>
    </row>
    <row r="245" spans="1:10" ht="15.75">
      <c r="A245" s="15"/>
      <c r="B245" s="1"/>
      <c r="C245" s="15"/>
      <c r="D245" s="3"/>
      <c r="E245" s="3"/>
      <c r="F245" s="16"/>
      <c r="G245" s="6"/>
      <c r="H245" s="4"/>
      <c r="I245" s="3"/>
      <c r="J245" s="5"/>
    </row>
    <row r="246" spans="1:10" ht="18.75" customHeight="1">
      <c r="A246" s="15">
        <v>62</v>
      </c>
      <c r="B246" s="1">
        <v>1690</v>
      </c>
      <c r="C246" s="15">
        <v>37</v>
      </c>
      <c r="D246" s="3">
        <v>3.65</v>
      </c>
      <c r="E246" s="3">
        <f>C246*D246</f>
        <v>135.04999999999998</v>
      </c>
      <c r="F246" s="16"/>
      <c r="G246" s="6"/>
      <c r="H246" s="4"/>
      <c r="I246" s="3">
        <f>E246-F246</f>
        <v>135.04999999999998</v>
      </c>
      <c r="J246" s="5">
        <f>F246/E246</f>
        <v>0</v>
      </c>
    </row>
    <row r="247" spans="1:10" ht="15.75">
      <c r="A247" s="15">
        <v>62</v>
      </c>
      <c r="B247" s="1">
        <v>2487</v>
      </c>
      <c r="C247" s="15">
        <v>143</v>
      </c>
      <c r="D247" s="3">
        <v>3.65</v>
      </c>
      <c r="E247" s="3">
        <f>C247*D247</f>
        <v>521.94999999999993</v>
      </c>
      <c r="F247" s="16"/>
      <c r="G247" s="6"/>
      <c r="H247" s="4"/>
      <c r="I247" s="3">
        <f>E247-F247</f>
        <v>521.94999999999993</v>
      </c>
      <c r="J247" s="5">
        <f>F247/E247</f>
        <v>0</v>
      </c>
    </row>
    <row r="248" spans="1:10" ht="15.75">
      <c r="A248" s="15">
        <v>62</v>
      </c>
      <c r="B248" s="1">
        <v>6436</v>
      </c>
      <c r="C248" s="15">
        <v>49</v>
      </c>
      <c r="D248" s="3">
        <v>3.65</v>
      </c>
      <c r="E248" s="3">
        <f>C248*D248</f>
        <v>178.85</v>
      </c>
      <c r="F248" s="16"/>
      <c r="G248" s="6"/>
      <c r="H248" s="4"/>
      <c r="I248" s="3">
        <f>E248-F248</f>
        <v>178.85</v>
      </c>
      <c r="J248" s="5">
        <f>F248/E248</f>
        <v>0</v>
      </c>
    </row>
    <row r="249" spans="1:10" ht="15.75">
      <c r="A249" s="15">
        <v>62</v>
      </c>
      <c r="B249" s="1">
        <v>6776</v>
      </c>
      <c r="C249" s="15">
        <v>36</v>
      </c>
      <c r="D249" s="3">
        <v>3.65</v>
      </c>
      <c r="E249" s="3">
        <f>C249*D249</f>
        <v>131.4</v>
      </c>
      <c r="F249" s="16"/>
      <c r="G249" s="6"/>
      <c r="H249" s="4"/>
      <c r="I249" s="3">
        <f>E249-F249</f>
        <v>131.4</v>
      </c>
      <c r="J249" s="5">
        <f>F249/E249</f>
        <v>0</v>
      </c>
    </row>
    <row r="250" spans="1:10" ht="15.75">
      <c r="A250" s="15">
        <v>62</v>
      </c>
      <c r="B250" s="1">
        <v>15276</v>
      </c>
      <c r="C250" s="15">
        <v>46</v>
      </c>
      <c r="D250" s="3">
        <v>3.65</v>
      </c>
      <c r="E250" s="3">
        <f>C250*D250</f>
        <v>167.9</v>
      </c>
      <c r="F250" s="16"/>
      <c r="G250" s="6"/>
      <c r="H250" s="4"/>
      <c r="I250" s="3">
        <f>E250-F250</f>
        <v>167.9</v>
      </c>
      <c r="J250" s="5">
        <f>F250/E250</f>
        <v>0</v>
      </c>
    </row>
    <row r="251" spans="1:10" ht="15.75">
      <c r="A251" s="15"/>
      <c r="B251" s="1"/>
      <c r="C251" s="15"/>
      <c r="D251" s="3"/>
      <c r="E251" s="3"/>
      <c r="F251" s="16"/>
      <c r="G251" s="6"/>
      <c r="H251" s="4"/>
      <c r="I251" s="3"/>
      <c r="J251" s="5"/>
    </row>
    <row r="252" spans="1:10" ht="15.75">
      <c r="A252" s="15">
        <v>63</v>
      </c>
      <c r="B252" s="1">
        <v>3562</v>
      </c>
      <c r="C252" s="15">
        <v>161</v>
      </c>
      <c r="D252" s="3">
        <v>3.65</v>
      </c>
      <c r="E252" s="3">
        <f>C252*D252</f>
        <v>587.65</v>
      </c>
      <c r="F252" s="16">
        <v>610</v>
      </c>
      <c r="G252" s="6">
        <v>189</v>
      </c>
      <c r="H252" s="4">
        <v>42900</v>
      </c>
      <c r="I252" s="3">
        <f>E252-F252</f>
        <v>-22.350000000000023</v>
      </c>
      <c r="J252" s="5">
        <f>F252/E252</f>
        <v>1.0380328426784651</v>
      </c>
    </row>
    <row r="253" spans="1:10" ht="15.75">
      <c r="A253" s="15">
        <v>63</v>
      </c>
      <c r="B253" s="1">
        <v>4240</v>
      </c>
      <c r="C253" s="15">
        <v>174</v>
      </c>
      <c r="D253" s="3">
        <v>3.65</v>
      </c>
      <c r="E253" s="3">
        <f>C253*D253</f>
        <v>635.1</v>
      </c>
      <c r="F253" s="16"/>
      <c r="G253" s="6"/>
      <c r="H253" s="4"/>
      <c r="I253" s="3">
        <f>E253-F253</f>
        <v>635.1</v>
      </c>
      <c r="J253" s="5">
        <f>F253/E253</f>
        <v>0</v>
      </c>
    </row>
    <row r="254" spans="1:10" ht="15.75">
      <c r="A254" s="15">
        <v>63</v>
      </c>
      <c r="B254" s="1">
        <v>7798</v>
      </c>
      <c r="C254" s="15">
        <v>94</v>
      </c>
      <c r="D254" s="3">
        <v>3.65</v>
      </c>
      <c r="E254" s="3">
        <f>C254*D254</f>
        <v>343.09999999999997</v>
      </c>
      <c r="F254" s="16"/>
      <c r="G254" s="6"/>
      <c r="H254" s="4"/>
      <c r="I254" s="3">
        <f>E254-F254</f>
        <v>343.09999999999997</v>
      </c>
      <c r="J254" s="5">
        <f>F254/E254</f>
        <v>0</v>
      </c>
    </row>
    <row r="255" spans="1:10" ht="15.75">
      <c r="A255" s="15">
        <v>63</v>
      </c>
      <c r="B255" s="1">
        <v>10715</v>
      </c>
      <c r="C255" s="15">
        <v>66</v>
      </c>
      <c r="D255" s="3">
        <v>3.65</v>
      </c>
      <c r="E255" s="3">
        <f>C255*D255</f>
        <v>240.9</v>
      </c>
      <c r="F255" s="16"/>
      <c r="G255" s="6"/>
      <c r="H255" s="4"/>
      <c r="I255" s="3">
        <f>E255-F255</f>
        <v>240.9</v>
      </c>
      <c r="J255" s="5">
        <f>F255/E255</f>
        <v>0</v>
      </c>
    </row>
    <row r="256" spans="1:10" ht="15.75">
      <c r="A256" s="15">
        <v>63</v>
      </c>
      <c r="B256" s="1">
        <v>10976</v>
      </c>
      <c r="C256" s="15">
        <v>57</v>
      </c>
      <c r="D256" s="3">
        <v>3.65</v>
      </c>
      <c r="E256" s="3">
        <f>C256*D256</f>
        <v>208.04999999999998</v>
      </c>
      <c r="F256" s="16">
        <v>225</v>
      </c>
      <c r="G256" s="6">
        <v>2854</v>
      </c>
      <c r="H256" s="4">
        <v>42877</v>
      </c>
      <c r="I256" s="3">
        <f>E256-F256</f>
        <v>-16.950000000000017</v>
      </c>
      <c r="J256" s="5">
        <f>F256/E256</f>
        <v>1.0814708002883924</v>
      </c>
    </row>
    <row r="257" spans="1:10" ht="15.75">
      <c r="A257" s="15"/>
      <c r="B257" s="1"/>
      <c r="C257" s="15"/>
      <c r="D257" s="3"/>
      <c r="E257" s="3"/>
      <c r="F257" s="16"/>
      <c r="G257" s="6"/>
      <c r="H257" s="4"/>
      <c r="I257" s="3"/>
      <c r="J257" s="5"/>
    </row>
    <row r="258" spans="1:10" ht="15.75">
      <c r="A258" s="15">
        <v>64</v>
      </c>
      <c r="B258" s="1">
        <v>524</v>
      </c>
      <c r="C258" s="15">
        <v>208</v>
      </c>
      <c r="D258" s="3">
        <v>3.65</v>
      </c>
      <c r="E258" s="3">
        <f t="shared" ref="E258:E264" si="15">C258*D258</f>
        <v>759.19999999999993</v>
      </c>
      <c r="F258" s="16">
        <v>759.2</v>
      </c>
      <c r="G258" s="6">
        <v>24060</v>
      </c>
      <c r="H258" s="4">
        <v>42913</v>
      </c>
      <c r="I258" s="3">
        <f t="shared" ref="I258:I264" si="16">E258-F258</f>
        <v>0</v>
      </c>
      <c r="J258" s="5">
        <f t="shared" ref="J258:J264" si="17">F258/E258</f>
        <v>1.0000000000000002</v>
      </c>
    </row>
    <row r="259" spans="1:10" ht="15.75">
      <c r="A259" s="15">
        <v>73</v>
      </c>
      <c r="B259" s="1">
        <v>1825</v>
      </c>
      <c r="C259" s="15">
        <v>95</v>
      </c>
      <c r="D259" s="3">
        <v>3.65</v>
      </c>
      <c r="E259" s="3">
        <f t="shared" si="15"/>
        <v>346.75</v>
      </c>
      <c r="F259" s="16"/>
      <c r="G259" s="6"/>
      <c r="H259" s="4"/>
      <c r="I259" s="3">
        <f t="shared" si="16"/>
        <v>346.75</v>
      </c>
      <c r="J259" s="5">
        <f t="shared" si="17"/>
        <v>0</v>
      </c>
    </row>
    <row r="260" spans="1:10" ht="15.75">
      <c r="A260" s="15">
        <v>73</v>
      </c>
      <c r="B260" s="1">
        <v>3095</v>
      </c>
      <c r="C260" s="15">
        <v>218</v>
      </c>
      <c r="D260" s="3">
        <v>3.65</v>
      </c>
      <c r="E260" s="3">
        <f t="shared" si="15"/>
        <v>795.69999999999993</v>
      </c>
      <c r="F260" s="16">
        <v>520.35</v>
      </c>
      <c r="G260" s="6">
        <v>1629</v>
      </c>
      <c r="H260" s="4">
        <v>42627</v>
      </c>
      <c r="I260" s="3">
        <f t="shared" si="16"/>
        <v>275.34999999999991</v>
      </c>
      <c r="J260" s="5">
        <f t="shared" si="17"/>
        <v>0.65395249465879113</v>
      </c>
    </row>
    <row r="261" spans="1:10" ht="15.75">
      <c r="A261" s="15">
        <v>73</v>
      </c>
      <c r="B261" s="1">
        <v>3702</v>
      </c>
      <c r="C261" s="15">
        <v>286</v>
      </c>
      <c r="D261" s="3">
        <v>3.65</v>
      </c>
      <c r="E261" s="3">
        <f t="shared" si="15"/>
        <v>1043.8999999999999</v>
      </c>
      <c r="F261" s="16"/>
      <c r="G261" s="6"/>
      <c r="H261" s="4"/>
      <c r="I261" s="3">
        <f t="shared" si="16"/>
        <v>1043.8999999999999</v>
      </c>
      <c r="J261" s="5">
        <f t="shared" si="17"/>
        <v>0</v>
      </c>
    </row>
    <row r="262" spans="1:10" ht="15.75">
      <c r="A262" s="15">
        <v>64</v>
      </c>
      <c r="B262" s="1">
        <v>4648</v>
      </c>
      <c r="C262" s="15">
        <v>49</v>
      </c>
      <c r="D262" s="3">
        <v>3.65</v>
      </c>
      <c r="E262" s="3">
        <f t="shared" si="15"/>
        <v>178.85</v>
      </c>
      <c r="F262" s="16"/>
      <c r="G262" s="6"/>
      <c r="H262" s="4"/>
      <c r="I262" s="3">
        <f t="shared" si="16"/>
        <v>178.85</v>
      </c>
      <c r="J262" s="5">
        <f t="shared" si="17"/>
        <v>0</v>
      </c>
    </row>
    <row r="263" spans="1:10" ht="15.75">
      <c r="A263" s="15">
        <v>64</v>
      </c>
      <c r="B263" s="1">
        <v>15090</v>
      </c>
      <c r="C263" s="15">
        <v>44</v>
      </c>
      <c r="D263" s="3">
        <v>3.65</v>
      </c>
      <c r="E263" s="3">
        <f t="shared" si="15"/>
        <v>160.6</v>
      </c>
      <c r="F263" s="16">
        <v>160.6</v>
      </c>
      <c r="G263" s="6">
        <v>1257</v>
      </c>
      <c r="H263" s="4">
        <v>42912</v>
      </c>
      <c r="I263" s="3">
        <f t="shared" si="16"/>
        <v>0</v>
      </c>
      <c r="J263" s="5">
        <f t="shared" si="17"/>
        <v>1</v>
      </c>
    </row>
    <row r="264" spans="1:10" ht="15.75">
      <c r="A264" s="15">
        <v>64</v>
      </c>
      <c r="B264" s="1">
        <v>16171</v>
      </c>
      <c r="C264" s="15">
        <v>23</v>
      </c>
      <c r="D264" s="3">
        <v>3.65</v>
      </c>
      <c r="E264" s="3">
        <f t="shared" si="15"/>
        <v>83.95</v>
      </c>
      <c r="F264" s="16"/>
      <c r="G264" s="6"/>
      <c r="H264" s="4"/>
      <c r="I264" s="3">
        <f t="shared" si="16"/>
        <v>83.95</v>
      </c>
      <c r="J264" s="5">
        <f t="shared" si="17"/>
        <v>0</v>
      </c>
    </row>
    <row r="265" spans="1:10" ht="15.75">
      <c r="A265" s="15"/>
      <c r="B265" s="1"/>
      <c r="C265" s="15"/>
      <c r="D265" s="3"/>
      <c r="E265" s="3"/>
      <c r="F265" s="16"/>
      <c r="G265" s="6"/>
      <c r="H265" s="4"/>
      <c r="I265" s="3"/>
      <c r="J265" s="5"/>
    </row>
    <row r="266" spans="1:10" ht="15.75">
      <c r="A266" s="15">
        <v>65</v>
      </c>
      <c r="B266" s="1">
        <v>1709</v>
      </c>
      <c r="C266" s="15">
        <v>193</v>
      </c>
      <c r="D266" s="3">
        <v>3.65</v>
      </c>
      <c r="E266" s="3">
        <f>C266*D266</f>
        <v>704.44999999999993</v>
      </c>
      <c r="F266" s="16">
        <v>759.2</v>
      </c>
      <c r="G266" s="49">
        <v>8116</v>
      </c>
      <c r="H266" s="4">
        <v>42927</v>
      </c>
      <c r="I266" s="3">
        <f>E266-F266</f>
        <v>-54.750000000000114</v>
      </c>
      <c r="J266" s="5">
        <f>F266/E266</f>
        <v>1.0777202072538863</v>
      </c>
    </row>
    <row r="267" spans="1:10" ht="15.75">
      <c r="A267" s="15">
        <v>65</v>
      </c>
      <c r="B267" s="1">
        <v>4614</v>
      </c>
      <c r="C267" s="15">
        <v>56</v>
      </c>
      <c r="D267" s="3">
        <v>3.65</v>
      </c>
      <c r="E267" s="3">
        <f>C267*D267</f>
        <v>204.4</v>
      </c>
      <c r="F267" s="16"/>
      <c r="G267" s="6"/>
      <c r="H267" s="4"/>
      <c r="I267" s="3">
        <f>E267-F267</f>
        <v>204.4</v>
      </c>
      <c r="J267" s="5">
        <f>F267/E267</f>
        <v>0</v>
      </c>
    </row>
    <row r="268" spans="1:10" ht="15.75">
      <c r="A268" s="15">
        <v>65</v>
      </c>
      <c r="B268" s="1">
        <v>6719</v>
      </c>
      <c r="C268" s="15">
        <v>49</v>
      </c>
      <c r="D268" s="3">
        <v>3.65</v>
      </c>
      <c r="E268" s="3">
        <f>C268*D268</f>
        <v>178.85</v>
      </c>
      <c r="F268" s="16">
        <v>194.75</v>
      </c>
      <c r="G268" s="6"/>
      <c r="H268" s="4"/>
      <c r="I268" s="3">
        <f>E268-F268</f>
        <v>-15.900000000000006</v>
      </c>
      <c r="J268" s="5">
        <f>F268/E268</f>
        <v>1.0889013139502377</v>
      </c>
    </row>
    <row r="269" spans="1:10" ht="15.75">
      <c r="A269" s="15">
        <v>65</v>
      </c>
      <c r="B269" s="1">
        <v>13583</v>
      </c>
      <c r="C269" s="15">
        <v>91</v>
      </c>
      <c r="D269" s="3">
        <v>3.65</v>
      </c>
      <c r="E269" s="3">
        <f>C269*D269</f>
        <v>332.15</v>
      </c>
      <c r="F269" s="16">
        <v>142.35</v>
      </c>
      <c r="G269" s="6">
        <v>1109</v>
      </c>
      <c r="H269" s="4">
        <v>42850</v>
      </c>
      <c r="I269" s="3">
        <f>E269-F269</f>
        <v>189.79999999999998</v>
      </c>
      <c r="J269" s="5">
        <f>F269/E269</f>
        <v>0.4285714285714286</v>
      </c>
    </row>
    <row r="270" spans="1:10" ht="15.75">
      <c r="A270" s="15"/>
      <c r="B270" s="1"/>
      <c r="C270" s="15"/>
      <c r="D270" s="3"/>
      <c r="E270" s="3"/>
      <c r="F270" s="16"/>
      <c r="G270" s="6"/>
      <c r="H270" s="4"/>
      <c r="I270" s="3"/>
      <c r="J270" s="5"/>
    </row>
    <row r="271" spans="1:10" ht="15.75">
      <c r="A271" s="15">
        <v>66</v>
      </c>
      <c r="B271" s="1">
        <v>1964</v>
      </c>
      <c r="C271" s="15">
        <v>444</v>
      </c>
      <c r="D271" s="3">
        <v>3.65</v>
      </c>
      <c r="E271" s="3">
        <f>C271*D271</f>
        <v>1620.6</v>
      </c>
      <c r="F271" s="16"/>
      <c r="G271" s="6"/>
      <c r="H271" s="4"/>
      <c r="I271" s="3">
        <f>E271-F271</f>
        <v>1620.6</v>
      </c>
      <c r="J271" s="5">
        <f>F271/E271</f>
        <v>0</v>
      </c>
    </row>
    <row r="272" spans="1:10" ht="15.75">
      <c r="A272" s="15">
        <v>66</v>
      </c>
      <c r="B272" s="1">
        <v>2689</v>
      </c>
      <c r="C272" s="15">
        <v>96</v>
      </c>
      <c r="D272" s="3">
        <v>3.65</v>
      </c>
      <c r="E272" s="3">
        <f>C272*D272</f>
        <v>350.4</v>
      </c>
      <c r="F272" s="16"/>
      <c r="G272" s="6"/>
      <c r="H272" s="4"/>
      <c r="I272" s="3">
        <f>E272-F272</f>
        <v>350.4</v>
      </c>
      <c r="J272" s="5">
        <f>F272/E272</f>
        <v>0</v>
      </c>
    </row>
    <row r="273" spans="1:10" ht="15.75">
      <c r="A273" s="15">
        <v>66</v>
      </c>
      <c r="B273" s="1">
        <v>8817</v>
      </c>
      <c r="C273" s="15">
        <v>70</v>
      </c>
      <c r="D273" s="3">
        <v>3.65</v>
      </c>
      <c r="E273" s="3">
        <f>C273*D273</f>
        <v>255.5</v>
      </c>
      <c r="F273" s="16">
        <v>259.14999999999998</v>
      </c>
      <c r="G273" s="6">
        <v>2111</v>
      </c>
      <c r="H273" s="4">
        <v>42888</v>
      </c>
      <c r="I273" s="3">
        <f>E273-F273</f>
        <v>-3.6499999999999773</v>
      </c>
      <c r="J273" s="5">
        <f>F273/E273</f>
        <v>1.0142857142857142</v>
      </c>
    </row>
    <row r="274" spans="1:10" ht="15.75">
      <c r="A274" s="15">
        <v>66</v>
      </c>
      <c r="B274" s="1">
        <v>12588</v>
      </c>
      <c r="C274" s="15">
        <v>69</v>
      </c>
      <c r="D274" s="3">
        <v>3.65</v>
      </c>
      <c r="E274" s="3">
        <f>C274*D274</f>
        <v>251.85</v>
      </c>
      <c r="F274" s="16"/>
      <c r="G274" s="6"/>
      <c r="H274" s="26"/>
      <c r="I274" s="3">
        <f>E274-F274</f>
        <v>251.85</v>
      </c>
      <c r="J274" s="5">
        <f>F274/E274</f>
        <v>0</v>
      </c>
    </row>
    <row r="275" spans="1:10" ht="15.75">
      <c r="A275" s="15">
        <v>66</v>
      </c>
      <c r="B275" s="1">
        <v>12743</v>
      </c>
      <c r="C275" s="15">
        <v>41</v>
      </c>
      <c r="D275" s="3">
        <v>3.65</v>
      </c>
      <c r="E275" s="3">
        <f>C275*D275</f>
        <v>149.65</v>
      </c>
      <c r="F275" s="16">
        <v>242.25</v>
      </c>
      <c r="G275" s="6">
        <v>749</v>
      </c>
      <c r="H275" s="4">
        <v>42844</v>
      </c>
      <c r="I275" s="3">
        <f>E275-F275</f>
        <v>-92.6</v>
      </c>
      <c r="J275" s="5">
        <f>F275/E275</f>
        <v>1.6187771466755763</v>
      </c>
    </row>
    <row r="276" spans="1:10" ht="15.75">
      <c r="A276" s="15"/>
      <c r="B276" s="1"/>
      <c r="C276" s="15"/>
      <c r="D276" s="3"/>
      <c r="E276" s="3"/>
      <c r="F276" s="16"/>
      <c r="G276" s="6"/>
      <c r="H276" s="4"/>
      <c r="I276" s="3"/>
      <c r="J276" s="5"/>
    </row>
    <row r="277" spans="1:10" ht="15.75">
      <c r="A277" s="15">
        <v>67</v>
      </c>
      <c r="B277" s="1">
        <v>697</v>
      </c>
      <c r="C277" s="15">
        <v>122</v>
      </c>
      <c r="D277" s="3">
        <v>3.65</v>
      </c>
      <c r="E277" s="3">
        <f>C277*D277</f>
        <v>445.3</v>
      </c>
      <c r="F277" s="16">
        <v>597.4</v>
      </c>
      <c r="G277" s="6">
        <v>1712</v>
      </c>
      <c r="H277" s="4">
        <v>42845</v>
      </c>
      <c r="I277" s="3">
        <f>E277-F277</f>
        <v>-152.09999999999997</v>
      </c>
      <c r="J277" s="5">
        <f>F277/E277</f>
        <v>1.3415674825960027</v>
      </c>
    </row>
    <row r="278" spans="1:10" ht="15.75">
      <c r="A278" s="15">
        <v>67</v>
      </c>
      <c r="B278" s="1">
        <v>973</v>
      </c>
      <c r="C278" s="15">
        <v>210</v>
      </c>
      <c r="D278" s="3">
        <v>3.65</v>
      </c>
      <c r="E278" s="3">
        <f>C278*D278</f>
        <v>766.5</v>
      </c>
      <c r="F278" s="16">
        <v>253.25</v>
      </c>
      <c r="G278" s="6">
        <v>8424</v>
      </c>
      <c r="H278" s="4">
        <v>42892</v>
      </c>
      <c r="I278" s="3">
        <f>E278-F278</f>
        <v>513.25</v>
      </c>
      <c r="J278" s="5">
        <f>F278/E278</f>
        <v>0.33039791258969342</v>
      </c>
    </row>
    <row r="279" spans="1:10" ht="15.75">
      <c r="A279" s="15">
        <v>67</v>
      </c>
      <c r="B279" s="1">
        <v>4106</v>
      </c>
      <c r="C279" s="15">
        <v>101</v>
      </c>
      <c r="D279" s="3">
        <v>3.65</v>
      </c>
      <c r="E279" s="3">
        <f>C279*D279</f>
        <v>368.65</v>
      </c>
      <c r="F279" s="16"/>
      <c r="G279" s="6"/>
      <c r="H279" s="4"/>
      <c r="I279" s="3">
        <f>E279-F279</f>
        <v>368.65</v>
      </c>
      <c r="J279" s="5">
        <f>F279/E279</f>
        <v>0</v>
      </c>
    </row>
    <row r="280" spans="1:10" ht="15.75">
      <c r="A280" s="15">
        <v>67</v>
      </c>
      <c r="B280" s="1">
        <v>4831</v>
      </c>
      <c r="C280" s="15">
        <v>62</v>
      </c>
      <c r="D280" s="3">
        <v>3.65</v>
      </c>
      <c r="E280" s="3">
        <f>C280*D280</f>
        <v>226.29999999999998</v>
      </c>
      <c r="F280" s="16">
        <v>229.95</v>
      </c>
      <c r="G280" s="6">
        <v>2287</v>
      </c>
      <c r="H280" s="4">
        <v>42898</v>
      </c>
      <c r="I280" s="3">
        <f>E280-F280</f>
        <v>-3.6500000000000057</v>
      </c>
      <c r="J280" s="5">
        <f>F280/E280</f>
        <v>1.0161290322580645</v>
      </c>
    </row>
    <row r="281" spans="1:10" ht="15.75">
      <c r="A281" s="15">
        <v>67</v>
      </c>
      <c r="B281" s="7">
        <v>14362</v>
      </c>
      <c r="C281" s="15">
        <v>52</v>
      </c>
      <c r="D281" s="3">
        <v>3.65</v>
      </c>
      <c r="E281" s="3">
        <f>C281*D281</f>
        <v>189.79999999999998</v>
      </c>
      <c r="F281" s="16">
        <v>173.93</v>
      </c>
      <c r="G281" s="6">
        <v>1478</v>
      </c>
      <c r="H281" s="4">
        <v>42847</v>
      </c>
      <c r="I281" s="3">
        <f>E281-F281</f>
        <v>15.869999999999976</v>
      </c>
      <c r="J281" s="5">
        <f>F281/E281</f>
        <v>0.91638566912539532</v>
      </c>
    </row>
    <row r="282" spans="1:10" ht="15.75">
      <c r="A282" s="15"/>
      <c r="B282" s="7"/>
      <c r="C282" s="15"/>
      <c r="D282" s="3"/>
      <c r="E282" s="3"/>
      <c r="F282" s="16"/>
      <c r="G282" s="6"/>
      <c r="H282" s="4"/>
      <c r="I282" s="3"/>
      <c r="J282" s="5"/>
    </row>
    <row r="283" spans="1:10" ht="15.75">
      <c r="A283" s="15">
        <v>68</v>
      </c>
      <c r="B283" s="1">
        <v>4580</v>
      </c>
      <c r="C283" s="15">
        <v>204</v>
      </c>
      <c r="D283" s="3">
        <v>3.65</v>
      </c>
      <c r="E283" s="3">
        <f t="shared" ref="E283:E288" si="18">C283*D283</f>
        <v>744.6</v>
      </c>
      <c r="F283" s="16"/>
      <c r="G283" s="6"/>
      <c r="H283" s="4"/>
      <c r="I283" s="3">
        <f t="shared" ref="I283:I288" si="19">E283-F283</f>
        <v>744.6</v>
      </c>
      <c r="J283" s="5">
        <f t="shared" ref="J283:J288" si="20">F283/E283</f>
        <v>0</v>
      </c>
    </row>
    <row r="284" spans="1:10" ht="15.75">
      <c r="A284" s="15">
        <v>68</v>
      </c>
      <c r="B284" s="1">
        <v>6448</v>
      </c>
      <c r="C284" s="15">
        <v>98</v>
      </c>
      <c r="D284" s="3">
        <v>3.65</v>
      </c>
      <c r="E284" s="3">
        <f t="shared" si="18"/>
        <v>357.7</v>
      </c>
      <c r="F284" s="16"/>
      <c r="G284" s="6"/>
      <c r="H284" s="4"/>
      <c r="I284" s="3">
        <f t="shared" si="19"/>
        <v>357.7</v>
      </c>
      <c r="J284" s="5">
        <f t="shared" si="20"/>
        <v>0</v>
      </c>
    </row>
    <row r="285" spans="1:10" ht="15.75">
      <c r="A285" s="15">
        <v>68</v>
      </c>
      <c r="B285" s="1">
        <v>6450</v>
      </c>
      <c r="C285" s="15">
        <v>98</v>
      </c>
      <c r="D285" s="8">
        <v>3.65</v>
      </c>
      <c r="E285" s="3">
        <f t="shared" si="18"/>
        <v>357.7</v>
      </c>
      <c r="F285" s="16"/>
      <c r="G285" s="6"/>
      <c r="H285" s="4"/>
      <c r="I285" s="3">
        <f t="shared" si="19"/>
        <v>357.7</v>
      </c>
      <c r="J285" s="5">
        <f t="shared" si="20"/>
        <v>0</v>
      </c>
    </row>
    <row r="286" spans="1:10" ht="15.75">
      <c r="A286" s="15">
        <v>68</v>
      </c>
      <c r="B286" s="1">
        <v>7048</v>
      </c>
      <c r="C286" s="15">
        <v>165</v>
      </c>
      <c r="D286" s="3">
        <v>3.65</v>
      </c>
      <c r="E286" s="3">
        <f t="shared" si="18"/>
        <v>602.25</v>
      </c>
      <c r="F286" s="16">
        <v>662.4</v>
      </c>
      <c r="G286" s="6">
        <v>6356</v>
      </c>
      <c r="H286" s="4">
        <v>42578</v>
      </c>
      <c r="I286" s="3">
        <f t="shared" si="19"/>
        <v>-60.149999999999977</v>
      </c>
      <c r="J286" s="5">
        <f t="shared" si="20"/>
        <v>1.0998754669987547</v>
      </c>
    </row>
    <row r="287" spans="1:10" ht="15.75">
      <c r="A287" s="15">
        <v>68</v>
      </c>
      <c r="B287" s="1">
        <v>8172</v>
      </c>
      <c r="C287" s="15">
        <v>70</v>
      </c>
      <c r="D287" s="3">
        <v>3.65</v>
      </c>
      <c r="E287" s="3">
        <f t="shared" si="18"/>
        <v>255.5</v>
      </c>
      <c r="F287" s="16"/>
      <c r="G287" s="6"/>
      <c r="H287" s="4"/>
      <c r="I287" s="3">
        <f t="shared" si="19"/>
        <v>255.5</v>
      </c>
      <c r="J287" s="5">
        <f t="shared" si="20"/>
        <v>0</v>
      </c>
    </row>
    <row r="288" spans="1:10" ht="15.75">
      <c r="A288" s="15">
        <v>68</v>
      </c>
      <c r="B288" s="1">
        <v>13733</v>
      </c>
      <c r="C288" s="15">
        <v>68</v>
      </c>
      <c r="D288" s="3">
        <v>3.65</v>
      </c>
      <c r="E288" s="3">
        <f t="shared" si="18"/>
        <v>248.2</v>
      </c>
      <c r="F288" s="16"/>
      <c r="G288" s="6"/>
      <c r="H288" s="4"/>
      <c r="I288" s="3">
        <f t="shared" si="19"/>
        <v>248.2</v>
      </c>
      <c r="J288" s="5">
        <f t="shared" si="20"/>
        <v>0</v>
      </c>
    </row>
    <row r="289" spans="1:10" ht="15.75">
      <c r="A289" s="15"/>
      <c r="B289" s="1"/>
      <c r="C289" s="15"/>
      <c r="D289" s="3"/>
      <c r="E289" s="3"/>
      <c r="F289" s="16"/>
      <c r="G289" s="6"/>
      <c r="H289" s="4"/>
      <c r="I289" s="3"/>
      <c r="J289" s="5"/>
    </row>
    <row r="290" spans="1:10" ht="15.75">
      <c r="A290" s="15">
        <v>69</v>
      </c>
      <c r="B290" s="1">
        <v>4520</v>
      </c>
      <c r="C290" s="15">
        <v>100</v>
      </c>
      <c r="D290" s="3">
        <v>3.65</v>
      </c>
      <c r="E290" s="3">
        <f>C290*D290</f>
        <v>365</v>
      </c>
      <c r="F290" s="16">
        <v>135.85</v>
      </c>
      <c r="G290" s="6">
        <v>6036</v>
      </c>
      <c r="H290" s="4">
        <v>42913</v>
      </c>
      <c r="I290" s="3">
        <f>E290-F290</f>
        <v>229.15</v>
      </c>
      <c r="J290" s="5">
        <f>F290/E290</f>
        <v>0.37219178082191778</v>
      </c>
    </row>
    <row r="291" spans="1:10" ht="15.75">
      <c r="A291" s="15">
        <v>69</v>
      </c>
      <c r="B291" s="1">
        <v>4706</v>
      </c>
      <c r="C291" s="15">
        <v>77</v>
      </c>
      <c r="D291" s="3">
        <v>3.65</v>
      </c>
      <c r="E291" s="3">
        <f>C291*D291</f>
        <v>281.05</v>
      </c>
      <c r="F291" s="16">
        <v>198.55</v>
      </c>
      <c r="G291" s="6">
        <v>3537</v>
      </c>
      <c r="H291" s="4">
        <v>42920</v>
      </c>
      <c r="I291" s="3">
        <f>E291-F291</f>
        <v>82.5</v>
      </c>
      <c r="J291" s="5">
        <f>F291/E291</f>
        <v>0.70645792563600784</v>
      </c>
    </row>
    <row r="292" spans="1:10" ht="15.75">
      <c r="A292" s="15">
        <v>69</v>
      </c>
      <c r="B292" s="1">
        <v>5438</v>
      </c>
      <c r="C292" s="15">
        <v>90</v>
      </c>
      <c r="D292" s="3">
        <v>3.65</v>
      </c>
      <c r="E292" s="3">
        <f>C292*D292</f>
        <v>328.5</v>
      </c>
      <c r="F292" s="16">
        <v>328.5</v>
      </c>
      <c r="G292" s="6">
        <v>1148</v>
      </c>
      <c r="H292" s="4">
        <v>42843</v>
      </c>
      <c r="I292" s="3">
        <f>E292-F292</f>
        <v>0</v>
      </c>
      <c r="J292" s="5">
        <f>F292/E292</f>
        <v>1</v>
      </c>
    </row>
    <row r="293" spans="1:10" ht="15.75">
      <c r="A293" s="15">
        <v>69</v>
      </c>
      <c r="B293" s="1">
        <v>6646</v>
      </c>
      <c r="C293" s="15">
        <v>106</v>
      </c>
      <c r="D293" s="3">
        <v>3.65</v>
      </c>
      <c r="E293" s="3">
        <f>C293*D293</f>
        <v>386.9</v>
      </c>
      <c r="F293" s="16">
        <v>405.15</v>
      </c>
      <c r="G293" s="6">
        <v>3495</v>
      </c>
      <c r="H293" s="4">
        <v>42914</v>
      </c>
      <c r="I293" s="3">
        <f>E293-F293</f>
        <v>-18.25</v>
      </c>
      <c r="J293" s="5">
        <f>F293/E293</f>
        <v>1.0471698113207548</v>
      </c>
    </row>
    <row r="294" spans="1:10" ht="15.75">
      <c r="A294" s="15">
        <v>69</v>
      </c>
      <c r="B294" s="1">
        <v>6883</v>
      </c>
      <c r="C294" s="15">
        <v>43</v>
      </c>
      <c r="D294" s="3">
        <v>3.65</v>
      </c>
      <c r="E294" s="3">
        <f>C294*D294</f>
        <v>156.94999999999999</v>
      </c>
      <c r="F294" s="16"/>
      <c r="G294" s="6"/>
      <c r="H294" s="4"/>
      <c r="I294" s="3">
        <f>E294-F294</f>
        <v>156.94999999999999</v>
      </c>
      <c r="J294" s="5">
        <f>F294/E294</f>
        <v>0</v>
      </c>
    </row>
    <row r="295" spans="1:10" ht="15.75">
      <c r="A295" s="15"/>
      <c r="B295" s="1"/>
      <c r="C295" s="15"/>
      <c r="D295" s="3"/>
      <c r="E295" s="3"/>
      <c r="F295" s="16"/>
      <c r="G295" s="6"/>
      <c r="H295" s="4"/>
      <c r="I295" s="3"/>
      <c r="J295" s="5"/>
    </row>
    <row r="296" spans="1:10" ht="15.75">
      <c r="A296" s="15">
        <v>70</v>
      </c>
      <c r="B296" s="1">
        <v>1578</v>
      </c>
      <c r="C296" s="15">
        <v>97</v>
      </c>
      <c r="D296" s="3">
        <v>3.65</v>
      </c>
      <c r="E296" s="3">
        <f>C296*D296</f>
        <v>354.05</v>
      </c>
      <c r="F296" s="16"/>
      <c r="G296" s="6"/>
      <c r="H296" s="4"/>
      <c r="I296" s="3">
        <f>E296-F296</f>
        <v>354.05</v>
      </c>
      <c r="J296" s="5">
        <f>F296/E296</f>
        <v>0</v>
      </c>
    </row>
    <row r="297" spans="1:10" ht="15.75">
      <c r="A297" s="15">
        <v>70</v>
      </c>
      <c r="B297" s="1">
        <v>1612</v>
      </c>
      <c r="C297" s="15">
        <v>28</v>
      </c>
      <c r="D297" s="3">
        <v>3.65</v>
      </c>
      <c r="E297" s="3">
        <f>C297*D297</f>
        <v>102.2</v>
      </c>
      <c r="F297" s="16"/>
      <c r="G297" s="6"/>
      <c r="H297" s="4"/>
      <c r="I297" s="3">
        <f>E297-F297</f>
        <v>102.2</v>
      </c>
      <c r="J297" s="5">
        <f>F297/E297</f>
        <v>0</v>
      </c>
    </row>
    <row r="298" spans="1:10" ht="15.75">
      <c r="A298" s="15">
        <v>70</v>
      </c>
      <c r="B298" s="1">
        <v>1647</v>
      </c>
      <c r="C298" s="15">
        <v>102</v>
      </c>
      <c r="D298" s="3">
        <v>3.65</v>
      </c>
      <c r="E298" s="3">
        <f>C298*D298</f>
        <v>372.3</v>
      </c>
      <c r="F298" s="16">
        <v>379.6</v>
      </c>
      <c r="G298" s="6">
        <v>5075</v>
      </c>
      <c r="H298" s="4">
        <v>42892</v>
      </c>
      <c r="I298" s="3">
        <f>E298-F298</f>
        <v>-7.3000000000000114</v>
      </c>
      <c r="J298" s="5">
        <f>F298/E298</f>
        <v>1.0196078431372548</v>
      </c>
    </row>
    <row r="299" spans="1:10" ht="15.75">
      <c r="A299" s="15">
        <v>70</v>
      </c>
      <c r="B299" s="1">
        <v>3464</v>
      </c>
      <c r="C299" s="15">
        <v>151</v>
      </c>
      <c r="D299" s="3">
        <v>3.65</v>
      </c>
      <c r="E299" s="3">
        <f>C299*D299</f>
        <v>551.15</v>
      </c>
      <c r="F299" s="16">
        <v>397.85</v>
      </c>
      <c r="G299" s="27">
        <v>1666</v>
      </c>
      <c r="H299" s="26">
        <v>42880</v>
      </c>
      <c r="I299" s="3">
        <f>E299-F299</f>
        <v>153.29999999999995</v>
      </c>
      <c r="J299" s="5">
        <f>F299/E299</f>
        <v>0.72185430463576161</v>
      </c>
    </row>
    <row r="300" spans="1:10" ht="15.75">
      <c r="A300" s="15">
        <v>70</v>
      </c>
      <c r="B300" s="1">
        <v>4579</v>
      </c>
      <c r="C300" s="15">
        <v>123</v>
      </c>
      <c r="D300" s="3">
        <v>3.65</v>
      </c>
      <c r="E300" s="3">
        <f>C300*D300</f>
        <v>448.95</v>
      </c>
      <c r="F300" s="16"/>
      <c r="G300" s="6"/>
      <c r="H300" s="4"/>
      <c r="I300" s="3">
        <f>E300-F300</f>
        <v>448.95</v>
      </c>
      <c r="J300" s="5">
        <f>F300/E300</f>
        <v>0</v>
      </c>
    </row>
    <row r="301" spans="1:10" ht="15.75">
      <c r="A301" s="15"/>
      <c r="B301" s="1"/>
      <c r="C301" s="15"/>
      <c r="D301" s="3"/>
      <c r="E301" s="3"/>
      <c r="F301" s="16"/>
      <c r="G301" s="6"/>
      <c r="H301" s="4"/>
      <c r="I301" s="3"/>
      <c r="J301" s="5"/>
    </row>
    <row r="302" spans="1:10" ht="15.75">
      <c r="A302" s="15">
        <v>71</v>
      </c>
      <c r="B302" s="1">
        <v>1837</v>
      </c>
      <c r="C302" s="15">
        <v>181</v>
      </c>
      <c r="D302" s="3">
        <v>3.65</v>
      </c>
      <c r="E302" s="3">
        <f>C302*D302</f>
        <v>660.65</v>
      </c>
      <c r="F302" s="16">
        <v>649.70000000000005</v>
      </c>
      <c r="G302" s="6">
        <v>1219</v>
      </c>
      <c r="H302" s="4">
        <v>42892</v>
      </c>
      <c r="I302" s="3">
        <f>E302-F302</f>
        <v>10.949999999999932</v>
      </c>
      <c r="J302" s="5">
        <f>F302/E302</f>
        <v>0.98342541436464104</v>
      </c>
    </row>
    <row r="303" spans="1:10" ht="15.75">
      <c r="A303" s="15">
        <v>71</v>
      </c>
      <c r="B303" s="1">
        <v>4877</v>
      </c>
      <c r="C303" s="15">
        <v>133</v>
      </c>
      <c r="D303" s="3">
        <v>3.65</v>
      </c>
      <c r="E303" s="3">
        <f>C303*D303</f>
        <v>485.45</v>
      </c>
      <c r="F303" s="16"/>
      <c r="G303" s="6"/>
      <c r="H303" s="4"/>
      <c r="I303" s="3">
        <f>E303-F303</f>
        <v>485.45</v>
      </c>
      <c r="J303" s="5">
        <f>F303/E303</f>
        <v>0</v>
      </c>
    </row>
    <row r="304" spans="1:10" ht="15.75">
      <c r="A304" s="15">
        <v>71</v>
      </c>
      <c r="B304" s="1">
        <v>4897</v>
      </c>
      <c r="C304" s="15">
        <v>93</v>
      </c>
      <c r="D304" s="3">
        <v>3.65</v>
      </c>
      <c r="E304" s="3">
        <f>C304*D304</f>
        <v>339.45</v>
      </c>
      <c r="F304" s="16"/>
      <c r="G304" s="6"/>
      <c r="H304" s="4"/>
      <c r="I304" s="3">
        <f>E304-F304</f>
        <v>339.45</v>
      </c>
      <c r="J304" s="5">
        <f>F304/E304</f>
        <v>0</v>
      </c>
    </row>
    <row r="305" spans="1:10" ht="15.75">
      <c r="A305" s="15">
        <v>71</v>
      </c>
      <c r="B305" s="1">
        <v>12677</v>
      </c>
      <c r="C305" s="15">
        <v>56</v>
      </c>
      <c r="D305" s="3">
        <v>3.65</v>
      </c>
      <c r="E305" s="3">
        <f>C305*D305</f>
        <v>204.4</v>
      </c>
      <c r="F305" s="16">
        <v>208.65</v>
      </c>
      <c r="G305" s="6">
        <v>622</v>
      </c>
      <c r="H305" s="4">
        <v>42899</v>
      </c>
      <c r="I305" s="3">
        <f>E305-F305</f>
        <v>-4.25</v>
      </c>
      <c r="J305" s="5">
        <f>F305/E305</f>
        <v>1.0207925636007829</v>
      </c>
    </row>
    <row r="306" spans="1:10" ht="15.75">
      <c r="A306" s="15">
        <v>71</v>
      </c>
      <c r="B306" s="1">
        <v>14478</v>
      </c>
      <c r="C306" s="15">
        <v>44</v>
      </c>
      <c r="D306" s="3">
        <v>3.65</v>
      </c>
      <c r="E306" s="3">
        <f>C306*D306</f>
        <v>160.6</v>
      </c>
      <c r="F306" s="16"/>
      <c r="G306" s="6"/>
      <c r="H306" s="4"/>
      <c r="I306" s="3">
        <f>E306-F306</f>
        <v>160.6</v>
      </c>
      <c r="J306" s="5">
        <f>F306/E306</f>
        <v>0</v>
      </c>
    </row>
    <row r="307" spans="1:10" ht="15.75">
      <c r="A307" s="15"/>
      <c r="B307" s="1"/>
      <c r="C307" s="15"/>
      <c r="D307" s="3"/>
      <c r="E307" s="3"/>
      <c r="F307" s="16"/>
      <c r="G307" s="6"/>
      <c r="H307" s="4"/>
      <c r="I307" s="3"/>
      <c r="J307" s="5"/>
    </row>
    <row r="308" spans="1:10" ht="15.75">
      <c r="A308" s="15">
        <v>72</v>
      </c>
      <c r="B308" s="1">
        <v>6554</v>
      </c>
      <c r="C308" s="15">
        <v>57</v>
      </c>
      <c r="D308" s="3">
        <v>3.65</v>
      </c>
      <c r="E308" s="3">
        <f>C308*D308</f>
        <v>208.04999999999998</v>
      </c>
      <c r="F308" s="16">
        <v>288</v>
      </c>
      <c r="G308" s="27" t="s">
        <v>445</v>
      </c>
      <c r="H308" s="26" t="s">
        <v>446</v>
      </c>
      <c r="I308" s="3">
        <f>E308-F308</f>
        <v>-79.950000000000017</v>
      </c>
      <c r="J308" s="5">
        <f>F308/E308</f>
        <v>1.3842826243691422</v>
      </c>
    </row>
    <row r="309" spans="1:10" ht="15.75">
      <c r="A309" s="15">
        <v>72</v>
      </c>
      <c r="B309" s="1">
        <v>8108</v>
      </c>
      <c r="C309" s="15">
        <v>42</v>
      </c>
      <c r="D309" s="3">
        <v>3.65</v>
      </c>
      <c r="E309" s="3">
        <f>C309*D309</f>
        <v>153.29999999999998</v>
      </c>
      <c r="F309" s="16"/>
      <c r="G309" s="6"/>
      <c r="H309" s="4"/>
      <c r="I309" s="3">
        <f>E309-F309</f>
        <v>153.29999999999998</v>
      </c>
      <c r="J309" s="5">
        <f>F309/E309</f>
        <v>0</v>
      </c>
    </row>
    <row r="310" spans="1:10" ht="15.75">
      <c r="A310" s="15">
        <v>72</v>
      </c>
      <c r="B310" s="7">
        <v>15659</v>
      </c>
      <c r="C310" s="15">
        <v>89</v>
      </c>
      <c r="D310" s="3">
        <v>3.65</v>
      </c>
      <c r="E310" s="3">
        <f>C310*D310</f>
        <v>324.84999999999997</v>
      </c>
      <c r="F310" s="16"/>
      <c r="G310" s="6"/>
      <c r="H310" s="4"/>
      <c r="I310" s="3">
        <f>E310-F310</f>
        <v>324.84999999999997</v>
      </c>
      <c r="J310" s="5">
        <f>F310/E310</f>
        <v>0</v>
      </c>
    </row>
    <row r="311" spans="1:10" ht="15.75">
      <c r="A311" s="15">
        <v>72</v>
      </c>
      <c r="B311" s="7">
        <v>15665</v>
      </c>
      <c r="C311" s="15">
        <v>59</v>
      </c>
      <c r="D311" s="3">
        <v>3.65</v>
      </c>
      <c r="E311" s="3">
        <f>C311*D311</f>
        <v>215.35</v>
      </c>
      <c r="F311" s="16">
        <v>441</v>
      </c>
      <c r="G311" s="6" t="s">
        <v>447</v>
      </c>
      <c r="H311" s="4" t="s">
        <v>448</v>
      </c>
      <c r="I311" s="3">
        <f>E311-F311</f>
        <v>-225.65</v>
      </c>
      <c r="J311" s="5">
        <f>F311/E311</f>
        <v>2.0478291153935455</v>
      </c>
    </row>
    <row r="312" spans="1:10" ht="15.75">
      <c r="A312" s="15">
        <v>72</v>
      </c>
      <c r="B312" s="1">
        <v>16022</v>
      </c>
      <c r="C312" s="15">
        <v>38</v>
      </c>
      <c r="D312" s="3">
        <v>3.65</v>
      </c>
      <c r="E312" s="3">
        <f>C312*D312</f>
        <v>138.69999999999999</v>
      </c>
      <c r="F312" s="16">
        <f>60+308.2</f>
        <v>368.2</v>
      </c>
      <c r="G312" s="6">
        <v>1036</v>
      </c>
      <c r="H312" s="4">
        <v>42886</v>
      </c>
      <c r="I312" s="3">
        <f>E312-F312</f>
        <v>-229.5</v>
      </c>
      <c r="J312" s="5">
        <f>F312/E312</f>
        <v>2.6546503244412403</v>
      </c>
    </row>
    <row r="313" spans="1:10" ht="15.75">
      <c r="A313" s="15"/>
      <c r="B313" s="1"/>
      <c r="C313" s="15" t="s">
        <v>316</v>
      </c>
      <c r="D313" s="3"/>
      <c r="E313" s="3"/>
      <c r="F313" s="16">
        <f>SUM(F235:F312)</f>
        <v>10511.18</v>
      </c>
      <c r="G313" s="6"/>
      <c r="H313" s="4"/>
      <c r="I313" s="3"/>
      <c r="J313" s="5"/>
    </row>
    <row r="314" spans="1:10" ht="15.75">
      <c r="A314" s="15"/>
      <c r="B314" s="1"/>
      <c r="C314" s="15"/>
      <c r="D314" s="3"/>
      <c r="E314" s="3"/>
      <c r="F314" s="16"/>
      <c r="G314" s="6"/>
      <c r="H314" s="4"/>
      <c r="I314" s="3"/>
      <c r="J314" s="5"/>
    </row>
    <row r="315" spans="1:10" ht="15.75">
      <c r="A315" s="15"/>
      <c r="B315" s="1"/>
      <c r="C315" s="15"/>
      <c r="D315" s="3"/>
      <c r="E315" s="3"/>
      <c r="F315" s="16"/>
      <c r="G315" s="6"/>
      <c r="H315" s="4"/>
      <c r="I315" s="3"/>
      <c r="J315" s="5"/>
    </row>
    <row r="316" spans="1:10" ht="15.75">
      <c r="A316" s="15">
        <v>80</v>
      </c>
      <c r="B316" s="1">
        <v>669</v>
      </c>
      <c r="C316" s="15">
        <v>57</v>
      </c>
      <c r="D316" s="3">
        <v>3.65</v>
      </c>
      <c r="E316" s="3">
        <f>C316*D316</f>
        <v>208.04999999999998</v>
      </c>
      <c r="F316" s="16"/>
      <c r="G316" s="6"/>
      <c r="H316" s="4"/>
      <c r="I316" s="3">
        <f>E316-F316</f>
        <v>208.04999999999998</v>
      </c>
      <c r="J316" s="5">
        <f>F316/E316</f>
        <v>0</v>
      </c>
    </row>
    <row r="317" spans="1:10" ht="15.75">
      <c r="A317" s="15">
        <v>80</v>
      </c>
      <c r="B317" s="1">
        <v>832</v>
      </c>
      <c r="C317" s="15">
        <v>129</v>
      </c>
      <c r="D317" s="3">
        <v>3.65</v>
      </c>
      <c r="E317" s="3">
        <f>C317*D317</f>
        <v>470.84999999999997</v>
      </c>
      <c r="F317" s="16"/>
      <c r="G317" s="6"/>
      <c r="H317" s="4"/>
      <c r="I317" s="3">
        <f>E317-F317</f>
        <v>470.84999999999997</v>
      </c>
      <c r="J317" s="5">
        <f>F317/E317</f>
        <v>0</v>
      </c>
    </row>
    <row r="318" spans="1:10" ht="15.75">
      <c r="A318" s="15">
        <v>80</v>
      </c>
      <c r="B318" s="1">
        <v>6702</v>
      </c>
      <c r="C318" s="15">
        <v>47</v>
      </c>
      <c r="D318" s="3">
        <v>3.65</v>
      </c>
      <c r="E318" s="3">
        <f>C318*D318</f>
        <v>171.54999999999998</v>
      </c>
      <c r="F318" s="16"/>
      <c r="G318" s="6"/>
      <c r="H318" s="4"/>
      <c r="I318" s="3">
        <f>E318-F318</f>
        <v>171.54999999999998</v>
      </c>
      <c r="J318" s="5">
        <f>F318/E318</f>
        <v>0</v>
      </c>
    </row>
    <row r="319" spans="1:10" ht="15.75">
      <c r="A319" s="15">
        <v>80</v>
      </c>
      <c r="B319" s="1">
        <v>6786</v>
      </c>
      <c r="C319" s="15">
        <v>28</v>
      </c>
      <c r="D319" s="3">
        <v>3.65</v>
      </c>
      <c r="E319" s="3">
        <f>C319*D319</f>
        <v>102.2</v>
      </c>
      <c r="F319" s="16"/>
      <c r="G319" s="6"/>
      <c r="H319" s="4"/>
      <c r="I319" s="3">
        <f>E319-F319</f>
        <v>102.2</v>
      </c>
      <c r="J319" s="5">
        <f>F319/E319</f>
        <v>0</v>
      </c>
    </row>
    <row r="320" spans="1:10" ht="15.75">
      <c r="A320" s="15"/>
      <c r="B320" s="1"/>
      <c r="C320" s="15"/>
      <c r="D320" s="3"/>
      <c r="E320" s="3"/>
      <c r="F320" s="16"/>
      <c r="G320" s="6"/>
      <c r="H320" s="4"/>
      <c r="I320" s="3"/>
      <c r="J320" s="5"/>
    </row>
    <row r="321" spans="1:10" ht="15.75">
      <c r="A321" s="15">
        <v>81</v>
      </c>
      <c r="B321" s="1">
        <v>1762</v>
      </c>
      <c r="C321" s="15">
        <v>319</v>
      </c>
      <c r="D321" s="3">
        <v>3.65</v>
      </c>
      <c r="E321" s="3">
        <f>C321*D321</f>
        <v>1164.3499999999999</v>
      </c>
      <c r="F321" s="16">
        <v>1164.3499999999999</v>
      </c>
      <c r="G321" s="6">
        <v>7722</v>
      </c>
      <c r="H321" s="4">
        <v>42892</v>
      </c>
      <c r="I321" s="3">
        <f>E321-F321</f>
        <v>0</v>
      </c>
      <c r="J321" s="5">
        <f>F321/E321</f>
        <v>1</v>
      </c>
    </row>
    <row r="322" spans="1:10" ht="15.75">
      <c r="A322" s="15">
        <v>81</v>
      </c>
      <c r="B322" s="1">
        <v>4902</v>
      </c>
      <c r="C322" s="15">
        <v>204</v>
      </c>
      <c r="D322" s="3">
        <v>3.65</v>
      </c>
      <c r="E322" s="3">
        <f>C322*D322</f>
        <v>744.6</v>
      </c>
      <c r="F322" s="16">
        <v>431.4</v>
      </c>
      <c r="G322" s="6">
        <v>6997</v>
      </c>
      <c r="H322" s="4">
        <v>42898</v>
      </c>
      <c r="I322" s="3">
        <f>E322-F322</f>
        <v>313.20000000000005</v>
      </c>
      <c r="J322" s="5">
        <f>F322/E322</f>
        <v>0.57937147461724414</v>
      </c>
    </row>
    <row r="323" spans="1:10" ht="15.75">
      <c r="A323" s="15">
        <v>81</v>
      </c>
      <c r="B323" s="1">
        <v>4954</v>
      </c>
      <c r="C323" s="15">
        <v>120</v>
      </c>
      <c r="D323" s="3">
        <v>3.65</v>
      </c>
      <c r="E323" s="3">
        <f>C323*D323</f>
        <v>438</v>
      </c>
      <c r="F323" s="16"/>
      <c r="G323" s="6"/>
      <c r="H323" s="4"/>
      <c r="I323" s="3">
        <f>E323-F323</f>
        <v>438</v>
      </c>
      <c r="J323" s="5">
        <f>F323/E323</f>
        <v>0</v>
      </c>
    </row>
    <row r="324" spans="1:10" ht="15.75">
      <c r="A324" s="15">
        <v>81</v>
      </c>
      <c r="B324" s="1">
        <v>7030</v>
      </c>
      <c r="C324" s="15">
        <v>86</v>
      </c>
      <c r="D324" s="3">
        <v>3.65</v>
      </c>
      <c r="E324" s="3">
        <f>C324*D324</f>
        <v>313.89999999999998</v>
      </c>
      <c r="F324" s="16">
        <v>400</v>
      </c>
      <c r="G324" s="6">
        <v>2356</v>
      </c>
      <c r="H324" s="4">
        <v>42865</v>
      </c>
      <c r="I324" s="3">
        <f>E324-F324</f>
        <v>-86.100000000000023</v>
      </c>
      <c r="J324" s="5">
        <f>F324/E324</f>
        <v>1.2742911755336095</v>
      </c>
    </row>
    <row r="325" spans="1:10" ht="15.75">
      <c r="A325" s="15">
        <v>81</v>
      </c>
      <c r="B325" s="1">
        <v>15711</v>
      </c>
      <c r="C325" s="15">
        <v>21</v>
      </c>
      <c r="D325" s="3">
        <v>3.65</v>
      </c>
      <c r="E325" s="3">
        <f>C325*D325</f>
        <v>76.649999999999991</v>
      </c>
      <c r="F325" s="16"/>
      <c r="G325" s="6"/>
      <c r="H325" s="4"/>
      <c r="I325" s="3">
        <f>E325-F325</f>
        <v>76.649999999999991</v>
      </c>
      <c r="J325" s="5">
        <f>F325/E325</f>
        <v>0</v>
      </c>
    </row>
    <row r="326" spans="1:10" ht="15.75">
      <c r="A326" s="15"/>
      <c r="B326" s="1"/>
      <c r="C326" s="15"/>
      <c r="D326" s="3"/>
      <c r="E326" s="3"/>
      <c r="F326" s="16"/>
      <c r="G326" s="6"/>
      <c r="H326" s="4"/>
      <c r="I326" s="3"/>
      <c r="J326" s="5"/>
    </row>
    <row r="327" spans="1:10" ht="15.75">
      <c r="A327" s="15">
        <v>83</v>
      </c>
      <c r="B327" s="1">
        <v>2137</v>
      </c>
      <c r="C327" s="15">
        <v>175</v>
      </c>
      <c r="D327" s="3">
        <v>3.65</v>
      </c>
      <c r="E327" s="3">
        <f>C327*D327</f>
        <v>638.75</v>
      </c>
      <c r="F327" s="16">
        <v>405.15</v>
      </c>
      <c r="G327" s="6">
        <v>1149</v>
      </c>
      <c r="H327" s="4">
        <v>42815</v>
      </c>
      <c r="I327" s="3">
        <f>E327-F327</f>
        <v>233.60000000000002</v>
      </c>
      <c r="J327" s="5">
        <f>F327/E327</f>
        <v>0.63428571428571423</v>
      </c>
    </row>
    <row r="328" spans="1:10" ht="15.75">
      <c r="A328" s="15">
        <v>83</v>
      </c>
      <c r="B328" s="1">
        <v>2481</v>
      </c>
      <c r="C328" s="15">
        <v>202</v>
      </c>
      <c r="D328" s="3">
        <v>3.65</v>
      </c>
      <c r="E328" s="3">
        <f>C328*D328</f>
        <v>737.3</v>
      </c>
      <c r="F328" s="16">
        <v>955</v>
      </c>
      <c r="G328" s="6">
        <v>2920</v>
      </c>
      <c r="H328" s="4">
        <v>42858</v>
      </c>
      <c r="I328" s="3">
        <f>E328-F328</f>
        <v>-217.70000000000005</v>
      </c>
      <c r="J328" s="5">
        <f>F328/E328</f>
        <v>1.2952665129526653</v>
      </c>
    </row>
    <row r="329" spans="1:10" ht="15.75">
      <c r="A329" s="15">
        <v>83</v>
      </c>
      <c r="B329" s="1">
        <v>7319</v>
      </c>
      <c r="C329" s="15">
        <v>57</v>
      </c>
      <c r="D329" s="3">
        <v>3.65</v>
      </c>
      <c r="E329" s="3">
        <f>C329*D329</f>
        <v>208.04999999999998</v>
      </c>
      <c r="F329" s="16">
        <v>251</v>
      </c>
      <c r="G329" s="6">
        <v>1499</v>
      </c>
      <c r="H329" s="4">
        <v>42864</v>
      </c>
      <c r="I329" s="3">
        <f>E329-F329</f>
        <v>-42.950000000000017</v>
      </c>
      <c r="J329" s="5">
        <f>F329/E329</f>
        <v>1.2064407594328288</v>
      </c>
    </row>
    <row r="330" spans="1:10" ht="15.75">
      <c r="A330" s="15">
        <v>83</v>
      </c>
      <c r="B330" s="1">
        <v>9546</v>
      </c>
      <c r="C330" s="15">
        <v>39</v>
      </c>
      <c r="D330" s="3">
        <v>3.65</v>
      </c>
      <c r="E330" s="3">
        <f>C330*D330</f>
        <v>142.35</v>
      </c>
      <c r="F330" s="16"/>
      <c r="G330" s="6"/>
      <c r="H330" s="4"/>
      <c r="I330" s="3">
        <f>E330-F330</f>
        <v>142.35</v>
      </c>
      <c r="J330" s="5">
        <f>F330/E330</f>
        <v>0</v>
      </c>
    </row>
    <row r="331" spans="1:10" ht="15.75">
      <c r="A331" s="15"/>
      <c r="B331" s="1"/>
      <c r="C331" s="15"/>
      <c r="D331" s="3"/>
      <c r="E331" s="3"/>
      <c r="F331" s="16"/>
      <c r="G331" s="6"/>
      <c r="H331" s="4"/>
      <c r="I331" s="3"/>
      <c r="J331" s="5"/>
    </row>
    <row r="332" spans="1:10" ht="15.75">
      <c r="A332" s="15">
        <v>85</v>
      </c>
      <c r="B332" s="1">
        <v>2032</v>
      </c>
      <c r="C332" s="15">
        <v>180</v>
      </c>
      <c r="D332" s="3">
        <v>3.65</v>
      </c>
      <c r="E332" s="3">
        <f t="shared" ref="E332:E337" si="21">C332*D332</f>
        <v>657</v>
      </c>
      <c r="F332" s="16"/>
      <c r="G332" s="6"/>
      <c r="H332" s="4"/>
      <c r="I332" s="3">
        <f t="shared" ref="I332:I337" si="22">E332-F332</f>
        <v>657</v>
      </c>
      <c r="J332" s="5">
        <f t="shared" ref="J332:J337" si="23">F332/E332</f>
        <v>0</v>
      </c>
    </row>
    <row r="333" spans="1:10" ht="15.75">
      <c r="A333" s="15">
        <v>85</v>
      </c>
      <c r="B333" s="1">
        <v>2066</v>
      </c>
      <c r="C333" s="15">
        <v>77</v>
      </c>
      <c r="D333" s="3">
        <v>3.65</v>
      </c>
      <c r="E333" s="3">
        <f t="shared" si="21"/>
        <v>281.05</v>
      </c>
      <c r="F333" s="16"/>
      <c r="G333" s="6"/>
      <c r="H333" s="4"/>
      <c r="I333" s="3">
        <f t="shared" si="22"/>
        <v>281.05</v>
      </c>
      <c r="J333" s="5">
        <f t="shared" si="23"/>
        <v>0</v>
      </c>
    </row>
    <row r="334" spans="1:10" ht="15.75">
      <c r="A334" s="15">
        <v>85</v>
      </c>
      <c r="B334" s="1">
        <v>3557</v>
      </c>
      <c r="C334" s="15">
        <v>33</v>
      </c>
      <c r="D334" s="3">
        <v>3.65</v>
      </c>
      <c r="E334" s="3">
        <f t="shared" si="21"/>
        <v>120.45</v>
      </c>
      <c r="F334" s="16"/>
      <c r="G334" s="6"/>
      <c r="H334" s="26"/>
      <c r="I334" s="3">
        <f t="shared" si="22"/>
        <v>120.45</v>
      </c>
      <c r="J334" s="5">
        <f t="shared" si="23"/>
        <v>0</v>
      </c>
    </row>
    <row r="335" spans="1:10" ht="15.75">
      <c r="A335" s="15">
        <v>85</v>
      </c>
      <c r="B335" s="1">
        <v>5415</v>
      </c>
      <c r="C335" s="15">
        <v>51</v>
      </c>
      <c r="D335" s="3">
        <v>3.65</v>
      </c>
      <c r="E335" s="3">
        <f t="shared" si="21"/>
        <v>186.15</v>
      </c>
      <c r="F335" s="16"/>
      <c r="G335" s="6"/>
      <c r="H335" s="4"/>
      <c r="I335" s="3">
        <f t="shared" si="22"/>
        <v>186.15</v>
      </c>
      <c r="J335" s="5">
        <f t="shared" si="23"/>
        <v>0</v>
      </c>
    </row>
    <row r="336" spans="1:10" ht="15.75">
      <c r="A336" s="15">
        <v>85</v>
      </c>
      <c r="B336" s="1">
        <v>7228</v>
      </c>
      <c r="C336" s="15">
        <v>31</v>
      </c>
      <c r="D336" s="3">
        <v>3.65</v>
      </c>
      <c r="E336" s="3">
        <f t="shared" si="21"/>
        <v>113.14999999999999</v>
      </c>
      <c r="F336" s="16"/>
      <c r="G336" s="6"/>
      <c r="H336" s="4"/>
      <c r="I336" s="3">
        <f t="shared" si="22"/>
        <v>113.14999999999999</v>
      </c>
      <c r="J336" s="5">
        <f t="shared" si="23"/>
        <v>0</v>
      </c>
    </row>
    <row r="337" spans="1:10" ht="15.75">
      <c r="A337" s="15">
        <v>85</v>
      </c>
      <c r="B337" s="1">
        <v>7827</v>
      </c>
      <c r="C337" s="15">
        <v>169</v>
      </c>
      <c r="D337" s="3">
        <v>3.65</v>
      </c>
      <c r="E337" s="3">
        <f t="shared" si="21"/>
        <v>616.85</v>
      </c>
      <c r="F337" s="16"/>
      <c r="G337" s="6"/>
      <c r="H337" s="4"/>
      <c r="I337" s="3">
        <f t="shared" si="22"/>
        <v>616.85</v>
      </c>
      <c r="J337" s="5">
        <f t="shared" si="23"/>
        <v>0</v>
      </c>
    </row>
    <row r="338" spans="1:10" ht="15.75">
      <c r="A338" s="15"/>
      <c r="B338" s="1"/>
      <c r="C338" s="15"/>
      <c r="D338" s="3"/>
      <c r="E338" s="3"/>
      <c r="F338" s="16"/>
      <c r="G338" s="6"/>
      <c r="H338" s="4"/>
      <c r="I338" s="3"/>
      <c r="J338" s="5"/>
    </row>
    <row r="339" spans="1:10" ht="15.75">
      <c r="A339" s="15">
        <v>80</v>
      </c>
      <c r="B339" s="1">
        <v>2639</v>
      </c>
      <c r="C339" s="15">
        <v>93</v>
      </c>
      <c r="D339" s="3">
        <v>3.65</v>
      </c>
      <c r="E339" s="3">
        <f>C339*D339</f>
        <v>339.45</v>
      </c>
      <c r="F339" s="16">
        <v>121.7</v>
      </c>
      <c r="G339" s="6">
        <v>3205</v>
      </c>
      <c r="H339" s="4">
        <v>42810</v>
      </c>
      <c r="I339" s="3">
        <f>E339-F339</f>
        <v>217.75</v>
      </c>
      <c r="J339" s="5">
        <f>F339/E339</f>
        <v>0.35852113713359851</v>
      </c>
    </row>
    <row r="340" spans="1:10" ht="15.75">
      <c r="A340" s="15">
        <v>90</v>
      </c>
      <c r="B340" s="1">
        <v>2963</v>
      </c>
      <c r="C340" s="15">
        <v>95</v>
      </c>
      <c r="D340" s="3">
        <v>3.65</v>
      </c>
      <c r="E340" s="3">
        <f>C340*D340</f>
        <v>346.75</v>
      </c>
      <c r="F340" s="16">
        <v>92.25</v>
      </c>
      <c r="G340" s="6">
        <v>1150</v>
      </c>
      <c r="H340" s="4">
        <v>42912</v>
      </c>
      <c r="I340" s="3">
        <f>E340-F340</f>
        <v>254.5</v>
      </c>
      <c r="J340" s="5">
        <f>F340/E340</f>
        <v>0.26604181687094447</v>
      </c>
    </row>
    <row r="341" spans="1:10" ht="15.75">
      <c r="A341" s="15">
        <v>80</v>
      </c>
      <c r="B341" s="1">
        <v>7132</v>
      </c>
      <c r="C341" s="15">
        <v>74</v>
      </c>
      <c r="D341" s="3">
        <v>3.65</v>
      </c>
      <c r="E341" s="3">
        <f>C341*D341</f>
        <v>270.09999999999997</v>
      </c>
      <c r="F341" s="16"/>
      <c r="G341" s="6"/>
      <c r="H341" s="4"/>
      <c r="I341" s="3">
        <f>E341-F341</f>
        <v>270.09999999999997</v>
      </c>
      <c r="J341" s="5">
        <f>F341/E341</f>
        <v>0</v>
      </c>
    </row>
    <row r="342" spans="1:10" ht="15.75">
      <c r="A342" s="15"/>
      <c r="B342" s="1"/>
      <c r="C342" s="15"/>
      <c r="D342" s="3"/>
      <c r="E342" s="3"/>
      <c r="F342" s="16"/>
      <c r="G342" s="6"/>
      <c r="H342" s="4"/>
      <c r="I342" s="3"/>
      <c r="J342" s="5"/>
    </row>
    <row r="343" spans="1:10" ht="15.75">
      <c r="A343" s="15">
        <v>87</v>
      </c>
      <c r="B343" s="1">
        <v>5397</v>
      </c>
      <c r="C343" s="15">
        <v>158</v>
      </c>
      <c r="D343" s="3">
        <v>3.65</v>
      </c>
      <c r="E343" s="3">
        <f>C343*D343</f>
        <v>576.69999999999993</v>
      </c>
      <c r="F343" s="16">
        <v>576.70000000000005</v>
      </c>
      <c r="G343" s="6">
        <v>5185</v>
      </c>
      <c r="H343" s="4">
        <v>42898</v>
      </c>
      <c r="I343" s="3">
        <f>E343-F343</f>
        <v>0</v>
      </c>
      <c r="J343" s="5">
        <f>F343/E343</f>
        <v>1.0000000000000002</v>
      </c>
    </row>
    <row r="344" spans="1:10" ht="15.75">
      <c r="A344" s="15">
        <v>87</v>
      </c>
      <c r="B344" s="1">
        <v>6370</v>
      </c>
      <c r="C344" s="15">
        <v>85</v>
      </c>
      <c r="D344" s="3">
        <v>3.65</v>
      </c>
      <c r="E344" s="3">
        <f>C344*D344</f>
        <v>310.25</v>
      </c>
      <c r="F344" s="16"/>
      <c r="G344" s="6"/>
      <c r="H344" s="4"/>
      <c r="I344" s="3">
        <f>E344-F344</f>
        <v>310.25</v>
      </c>
      <c r="J344" s="5">
        <f>F344/E344</f>
        <v>0</v>
      </c>
    </row>
    <row r="345" spans="1:10" ht="15.75">
      <c r="A345" s="15">
        <v>87</v>
      </c>
      <c r="B345" s="1">
        <v>8985</v>
      </c>
      <c r="C345" s="15">
        <v>46</v>
      </c>
      <c r="D345" s="3">
        <v>3.65</v>
      </c>
      <c r="E345" s="3">
        <f>C345*D345</f>
        <v>167.9</v>
      </c>
      <c r="F345" s="16"/>
      <c r="G345" s="6"/>
      <c r="H345" s="4"/>
      <c r="I345" s="3">
        <f>E345-F345</f>
        <v>167.9</v>
      </c>
      <c r="J345" s="5">
        <f>F345/E345</f>
        <v>0</v>
      </c>
    </row>
    <row r="346" spans="1:10" ht="15.75">
      <c r="A346" s="15">
        <v>87</v>
      </c>
      <c r="B346" s="1">
        <v>12609</v>
      </c>
      <c r="C346" s="15">
        <v>54</v>
      </c>
      <c r="D346" s="3">
        <v>3.65</v>
      </c>
      <c r="E346" s="3">
        <f>C346*D346</f>
        <v>197.1</v>
      </c>
      <c r="F346" s="16">
        <v>200</v>
      </c>
      <c r="G346" s="6">
        <v>1814</v>
      </c>
      <c r="H346" s="4">
        <v>42814</v>
      </c>
      <c r="I346" s="3">
        <f>E346-F346</f>
        <v>-2.9000000000000057</v>
      </c>
      <c r="J346" s="5">
        <f>F346/E346</f>
        <v>1.0147133434804667</v>
      </c>
    </row>
    <row r="347" spans="1:10" ht="15.75">
      <c r="A347" s="15">
        <v>87</v>
      </c>
      <c r="B347" s="1">
        <v>16298</v>
      </c>
      <c r="C347" s="15">
        <v>32</v>
      </c>
      <c r="D347" s="3">
        <v>3.65</v>
      </c>
      <c r="E347" s="3">
        <f>C347*D347</f>
        <v>116.8</v>
      </c>
      <c r="F347" s="16">
        <v>105.7</v>
      </c>
      <c r="G347" s="6">
        <v>2124</v>
      </c>
      <c r="H347" s="4">
        <v>42911</v>
      </c>
      <c r="I347" s="3">
        <f>E347-F347</f>
        <v>11.099999999999994</v>
      </c>
      <c r="J347" s="5">
        <f>F347/E347</f>
        <v>0.90496575342465757</v>
      </c>
    </row>
    <row r="348" spans="1:10" ht="15.75">
      <c r="A348" s="15"/>
      <c r="B348" s="1"/>
      <c r="C348" s="15"/>
      <c r="D348" s="3"/>
      <c r="E348" s="3"/>
      <c r="F348" s="16"/>
      <c r="G348" s="6"/>
      <c r="H348" s="4"/>
      <c r="I348" s="3"/>
      <c r="J348" s="5"/>
    </row>
    <row r="349" spans="1:10" ht="15.75">
      <c r="A349" s="15">
        <v>88</v>
      </c>
      <c r="B349" s="1">
        <v>2845</v>
      </c>
      <c r="C349" s="15">
        <v>303</v>
      </c>
      <c r="D349" s="3">
        <v>3.65</v>
      </c>
      <c r="E349" s="3">
        <f>C349*D349</f>
        <v>1105.95</v>
      </c>
      <c r="F349" s="16">
        <v>357.1</v>
      </c>
      <c r="G349" s="6">
        <v>7305</v>
      </c>
      <c r="H349" s="4">
        <v>42899</v>
      </c>
      <c r="I349" s="3">
        <f>E349-F349</f>
        <v>748.85</v>
      </c>
      <c r="J349" s="5">
        <f>F349/E349</f>
        <v>0.32288982322889825</v>
      </c>
    </row>
    <row r="350" spans="1:10" ht="15.75">
      <c r="A350" s="15">
        <v>88</v>
      </c>
      <c r="B350" s="1">
        <v>6567</v>
      </c>
      <c r="C350" s="15">
        <v>74</v>
      </c>
      <c r="D350" s="3">
        <v>3.65</v>
      </c>
      <c r="E350" s="3">
        <f>C350*D350</f>
        <v>270.09999999999997</v>
      </c>
      <c r="F350" s="16">
        <v>110</v>
      </c>
      <c r="G350" s="6">
        <v>2466</v>
      </c>
      <c r="H350" s="4">
        <v>42911</v>
      </c>
      <c r="I350" s="3">
        <f>E350-F350</f>
        <v>160.09999999999997</v>
      </c>
      <c r="J350" s="5">
        <f>F350/E350</f>
        <v>0.40725657164013335</v>
      </c>
    </row>
    <row r="351" spans="1:10" ht="15.75">
      <c r="A351" s="15">
        <v>88</v>
      </c>
      <c r="B351" s="1">
        <v>6759</v>
      </c>
      <c r="C351" s="15">
        <v>151</v>
      </c>
      <c r="D351" s="3">
        <v>3.65</v>
      </c>
      <c r="E351" s="3">
        <f>C351*D351</f>
        <v>551.15</v>
      </c>
      <c r="F351" s="16"/>
      <c r="G351" s="6"/>
      <c r="H351" s="4"/>
      <c r="I351" s="3">
        <f>E351-F351</f>
        <v>551.15</v>
      </c>
      <c r="J351" s="5">
        <f>F351/E351</f>
        <v>0</v>
      </c>
    </row>
    <row r="352" spans="1:10" ht="15.75">
      <c r="A352" s="15"/>
      <c r="B352" s="1"/>
      <c r="C352" s="15"/>
      <c r="D352" s="3"/>
      <c r="E352" s="3"/>
      <c r="F352" s="16"/>
      <c r="G352" s="6"/>
      <c r="H352" s="4"/>
      <c r="I352" s="3"/>
      <c r="J352" s="5"/>
    </row>
    <row r="353" spans="1:10" ht="15.75">
      <c r="A353" s="15">
        <v>89</v>
      </c>
      <c r="B353" s="1">
        <v>6051</v>
      </c>
      <c r="C353" s="15">
        <v>123</v>
      </c>
      <c r="D353" s="3">
        <v>3.65</v>
      </c>
      <c r="E353" s="3">
        <f>C353*D353</f>
        <v>448.95</v>
      </c>
      <c r="F353" s="16"/>
      <c r="G353" s="6"/>
      <c r="H353" s="4"/>
      <c r="I353" s="3">
        <f>E353-F353</f>
        <v>448.95</v>
      </c>
      <c r="J353" s="5">
        <f>F353/E353</f>
        <v>0</v>
      </c>
    </row>
    <row r="354" spans="1:10" ht="15.75">
      <c r="A354" s="15">
        <v>89</v>
      </c>
      <c r="B354" s="1">
        <v>6754</v>
      </c>
      <c r="C354" s="15">
        <v>52</v>
      </c>
      <c r="D354" s="3">
        <v>3.65</v>
      </c>
      <c r="E354" s="3">
        <f>C354*D354</f>
        <v>189.79999999999998</v>
      </c>
      <c r="F354" s="16"/>
      <c r="G354" s="27"/>
      <c r="H354" s="4"/>
      <c r="I354" s="3">
        <f>E354-F354</f>
        <v>189.79999999999998</v>
      </c>
      <c r="J354" s="5">
        <f>F354/E354</f>
        <v>0</v>
      </c>
    </row>
    <row r="355" spans="1:10" ht="15.75">
      <c r="A355" s="15">
        <v>89</v>
      </c>
      <c r="B355" s="1">
        <v>7022</v>
      </c>
      <c r="C355" s="15">
        <v>45</v>
      </c>
      <c r="D355" s="3">
        <v>3.65</v>
      </c>
      <c r="E355" s="3">
        <f>C355*D355</f>
        <v>164.25</v>
      </c>
      <c r="F355" s="16">
        <v>178.85</v>
      </c>
      <c r="G355" s="27">
        <v>1795</v>
      </c>
      <c r="H355" s="4">
        <v>42569</v>
      </c>
      <c r="I355" s="3">
        <f>E355-F355</f>
        <v>-14.599999999999994</v>
      </c>
      <c r="J355" s="5">
        <f>F355/E355</f>
        <v>1.0888888888888888</v>
      </c>
    </row>
    <row r="356" spans="1:10" ht="15.75">
      <c r="A356" s="15">
        <v>89</v>
      </c>
      <c r="B356" s="1">
        <v>7848</v>
      </c>
      <c r="C356" s="15">
        <v>49</v>
      </c>
      <c r="D356" s="3">
        <v>3.65</v>
      </c>
      <c r="E356" s="3">
        <f>C356*D356</f>
        <v>178.85</v>
      </c>
      <c r="F356" s="16">
        <v>393.75</v>
      </c>
      <c r="G356" s="27" t="s">
        <v>449</v>
      </c>
      <c r="H356" s="4">
        <v>42847</v>
      </c>
      <c r="I356" s="3">
        <f>E356-F356</f>
        <v>-214.9</v>
      </c>
      <c r="J356" s="5">
        <f>F356/E356</f>
        <v>2.2015655577299413</v>
      </c>
    </row>
    <row r="357" spans="1:10" ht="15.75">
      <c r="A357" s="15">
        <v>89</v>
      </c>
      <c r="B357" s="1">
        <v>9371</v>
      </c>
      <c r="C357" s="15">
        <v>37</v>
      </c>
      <c r="D357" s="3">
        <v>3.65</v>
      </c>
      <c r="E357" s="3">
        <f>C357*D357</f>
        <v>135.04999999999998</v>
      </c>
      <c r="F357" s="16"/>
      <c r="G357" s="27"/>
      <c r="H357" s="4"/>
      <c r="I357" s="3">
        <f>E357-F357</f>
        <v>135.04999999999998</v>
      </c>
      <c r="J357" s="5">
        <f>F357/E357</f>
        <v>0</v>
      </c>
    </row>
    <row r="358" spans="1:10" ht="15.75">
      <c r="A358" s="15"/>
      <c r="B358" s="1"/>
      <c r="C358" s="15"/>
      <c r="D358" s="3"/>
      <c r="E358" s="3"/>
      <c r="F358" s="16"/>
      <c r="G358" s="27"/>
      <c r="H358" s="4"/>
      <c r="I358" s="3"/>
      <c r="J358" s="5"/>
    </row>
    <row r="359" spans="1:10" ht="15.75">
      <c r="A359" s="15">
        <v>90</v>
      </c>
      <c r="B359" s="1">
        <v>1133</v>
      </c>
      <c r="C359" s="15">
        <v>113</v>
      </c>
      <c r="D359" s="3">
        <v>3.65</v>
      </c>
      <c r="E359" s="3">
        <f>C359*D359</f>
        <v>412.45</v>
      </c>
      <c r="F359" s="16"/>
      <c r="G359" s="27"/>
      <c r="H359" s="4"/>
      <c r="I359" s="3">
        <f>E359-F359</f>
        <v>412.45</v>
      </c>
      <c r="J359" s="5">
        <f>F359/E359</f>
        <v>0</v>
      </c>
    </row>
    <row r="360" spans="1:10" ht="15.75">
      <c r="A360" s="15">
        <v>90</v>
      </c>
      <c r="B360" s="1">
        <v>1744</v>
      </c>
      <c r="C360" s="15">
        <v>192</v>
      </c>
      <c r="D360" s="3">
        <v>3.65</v>
      </c>
      <c r="E360" s="3">
        <f>C360*D360</f>
        <v>700.8</v>
      </c>
      <c r="F360" s="16">
        <v>95.7</v>
      </c>
      <c r="G360" s="27">
        <v>1672</v>
      </c>
      <c r="H360" s="4">
        <v>42900</v>
      </c>
      <c r="I360" s="3">
        <f>E360-F360</f>
        <v>605.09999999999991</v>
      </c>
      <c r="J360" s="5">
        <f>F360/E360</f>
        <v>0.1365582191780822</v>
      </c>
    </row>
    <row r="361" spans="1:10" ht="15.75">
      <c r="A361" s="15">
        <v>90</v>
      </c>
      <c r="B361" s="1">
        <v>6560</v>
      </c>
      <c r="C361" s="15">
        <v>66</v>
      </c>
      <c r="D361" s="3">
        <v>3.65</v>
      </c>
      <c r="E361" s="3">
        <f>C361*D361</f>
        <v>240.9</v>
      </c>
      <c r="F361" s="16"/>
      <c r="G361" s="27"/>
      <c r="H361" s="4"/>
      <c r="I361" s="3">
        <f>E361-F361</f>
        <v>240.9</v>
      </c>
      <c r="J361" s="5">
        <f>F361/E361</f>
        <v>0</v>
      </c>
    </row>
    <row r="362" spans="1:10" ht="15.75">
      <c r="A362" s="15">
        <v>90</v>
      </c>
      <c r="B362" s="1">
        <v>9608</v>
      </c>
      <c r="C362" s="15">
        <v>58</v>
      </c>
      <c r="D362" s="3">
        <v>3.65</v>
      </c>
      <c r="E362" s="3">
        <f>C362*D362</f>
        <v>211.7</v>
      </c>
      <c r="F362" s="16"/>
      <c r="G362" s="27"/>
      <c r="H362" s="4"/>
      <c r="I362" s="3">
        <f>E362-F362</f>
        <v>211.7</v>
      </c>
      <c r="J362" s="5">
        <f>F362/E362</f>
        <v>0</v>
      </c>
    </row>
    <row r="363" spans="1:10" ht="15.75">
      <c r="A363" s="15"/>
      <c r="B363" s="1"/>
      <c r="C363" s="15"/>
      <c r="D363" s="3"/>
      <c r="E363" s="3"/>
      <c r="F363" s="16"/>
      <c r="G363" s="27"/>
      <c r="H363" s="4"/>
      <c r="I363" s="3"/>
      <c r="J363" s="5"/>
    </row>
    <row r="364" spans="1:10" ht="15.75">
      <c r="A364" s="15">
        <v>91</v>
      </c>
      <c r="B364" s="1">
        <v>499</v>
      </c>
      <c r="C364" s="15">
        <v>114</v>
      </c>
      <c r="D364" s="3">
        <v>3.65</v>
      </c>
      <c r="E364" s="3">
        <f>C364*D364</f>
        <v>416.09999999999997</v>
      </c>
      <c r="F364" s="16">
        <v>745.28</v>
      </c>
      <c r="G364" s="27">
        <v>1884</v>
      </c>
      <c r="H364" s="4">
        <v>42847</v>
      </c>
      <c r="I364" s="3">
        <f>E364-F364</f>
        <v>-329.18</v>
      </c>
      <c r="J364" s="5">
        <f>F364/E364</f>
        <v>1.7911079067531843</v>
      </c>
    </row>
    <row r="365" spans="1:10" ht="15.75">
      <c r="A365" s="15">
        <v>91</v>
      </c>
      <c r="B365" s="1">
        <v>6587</v>
      </c>
      <c r="C365" s="15">
        <v>84</v>
      </c>
      <c r="D365" s="3">
        <v>3.65</v>
      </c>
      <c r="E365" s="3">
        <f>C365*D365</f>
        <v>306.59999999999997</v>
      </c>
      <c r="F365" s="16">
        <v>221.8</v>
      </c>
      <c r="G365" s="27">
        <v>1876</v>
      </c>
      <c r="H365" s="26">
        <v>42898</v>
      </c>
      <c r="I365" s="3">
        <f>E365-F365</f>
        <v>84.799999999999955</v>
      </c>
      <c r="J365" s="5">
        <f>F365/E365</f>
        <v>0.72341813437703861</v>
      </c>
    </row>
    <row r="366" spans="1:10" ht="15.75">
      <c r="A366" s="15">
        <v>91</v>
      </c>
      <c r="B366" s="1">
        <v>7106</v>
      </c>
      <c r="C366" s="15">
        <v>56</v>
      </c>
      <c r="D366" s="3">
        <v>3.65</v>
      </c>
      <c r="E366" s="3">
        <f>C366*D366</f>
        <v>204.4</v>
      </c>
      <c r="F366" s="16"/>
      <c r="G366" s="27"/>
      <c r="H366" s="4"/>
      <c r="I366" s="3">
        <f>E366-F366</f>
        <v>204.4</v>
      </c>
      <c r="J366" s="5">
        <f>F366/E366</f>
        <v>0</v>
      </c>
    </row>
    <row r="367" spans="1:10" ht="15.75">
      <c r="A367" s="15">
        <v>91</v>
      </c>
      <c r="B367" s="1">
        <v>12738</v>
      </c>
      <c r="C367" s="15">
        <v>38</v>
      </c>
      <c r="D367" s="3">
        <v>3.65</v>
      </c>
      <c r="E367" s="3">
        <f>C367*D367</f>
        <v>138.69999999999999</v>
      </c>
      <c r="F367" s="16">
        <v>138.69999999999999</v>
      </c>
      <c r="G367" s="27">
        <v>1876</v>
      </c>
      <c r="H367" s="4">
        <v>42748</v>
      </c>
      <c r="I367" s="3">
        <f>E367-F367</f>
        <v>0</v>
      </c>
      <c r="J367" s="5">
        <f>F367/E367</f>
        <v>1</v>
      </c>
    </row>
    <row r="368" spans="1:10" ht="15.75">
      <c r="A368" s="15"/>
      <c r="B368" s="1"/>
      <c r="C368" s="15" t="s">
        <v>317</v>
      </c>
      <c r="D368" s="3"/>
      <c r="E368" s="3"/>
      <c r="F368" s="16">
        <f>SUM(F316:F367)</f>
        <v>6944.43</v>
      </c>
      <c r="G368" s="27"/>
      <c r="H368" s="4"/>
      <c r="I368" s="3"/>
      <c r="J368" s="5"/>
    </row>
    <row r="369" spans="1:10" ht="15.75">
      <c r="A369" s="15"/>
      <c r="B369" s="1"/>
      <c r="C369" s="15"/>
      <c r="D369" s="3"/>
      <c r="E369" s="3"/>
      <c r="F369" s="16"/>
      <c r="G369" s="27"/>
      <c r="H369" s="4"/>
      <c r="I369" s="3"/>
      <c r="J369" s="5"/>
    </row>
    <row r="370" spans="1:10" ht="15.75" hidden="1">
      <c r="A370" s="15"/>
      <c r="B370" s="1"/>
      <c r="C370" s="15"/>
      <c r="D370" s="3"/>
      <c r="E370" s="3"/>
      <c r="F370" s="16"/>
      <c r="G370" s="27"/>
      <c r="H370" s="4"/>
      <c r="I370" s="3"/>
      <c r="J370" s="5"/>
    </row>
    <row r="371" spans="1:10" ht="15.75" hidden="1">
      <c r="A371" s="15">
        <f>LOOKUP(B371,Membership!$D$2:$D$320,Membership!$C$2:$C$320)</f>
        <v>101</v>
      </c>
      <c r="B371" s="1">
        <v>4419</v>
      </c>
      <c r="C371" s="15">
        <f ca="1">LOOKUP(B371,Membership!$D$2:$D$320,Membership!$J$2:$J$319)</f>
        <v>21</v>
      </c>
      <c r="D371" s="3">
        <v>3.65</v>
      </c>
      <c r="E371" s="3">
        <f ca="1">C371*D371</f>
        <v>76.649999999999991</v>
      </c>
      <c r="F371" s="16"/>
      <c r="G371" s="6"/>
      <c r="H371" s="4"/>
      <c r="I371" s="3">
        <f ca="1">E371-F371</f>
        <v>76.649999999999991</v>
      </c>
      <c r="J371" s="5">
        <f ca="1">F371/E371</f>
        <v>0</v>
      </c>
    </row>
    <row r="372" spans="1:10" ht="15.75" hidden="1">
      <c r="A372" s="15">
        <f>LOOKUP(B372,Membership!$D$2:$D$320,Membership!$C$2:$C$320)</f>
        <v>101</v>
      </c>
      <c r="B372" s="1">
        <v>6586</v>
      </c>
      <c r="C372" s="15">
        <f ca="1">LOOKUP(B372,Membership!$D$2:$D$320,Membership!$J$2:$J$319)</f>
        <v>14</v>
      </c>
      <c r="D372" s="3">
        <v>3.65</v>
      </c>
      <c r="E372" s="3">
        <f ca="1">C372*D372</f>
        <v>51.1</v>
      </c>
      <c r="F372" s="16"/>
      <c r="G372" s="30"/>
      <c r="H372" s="4"/>
      <c r="I372" s="3">
        <v>0</v>
      </c>
      <c r="J372" s="5">
        <f ca="1">F372/E372</f>
        <v>0</v>
      </c>
    </row>
    <row r="373" spans="1:10" hidden="1">
      <c r="A373" s="15">
        <f>LOOKUP(B373,Membership!$D$2:$D$320,Membership!$C$2:$C$320)</f>
        <v>101</v>
      </c>
      <c r="B373" s="14">
        <v>8061</v>
      </c>
      <c r="C373" s="15">
        <f ca="1">LOOKUP(B373,Membership!$D$2:$D$320,Membership!$J$2:$J$319)</f>
        <v>55</v>
      </c>
      <c r="D373" s="16">
        <v>3.65</v>
      </c>
      <c r="E373" s="16">
        <f ca="1">C373*D373</f>
        <v>200.75</v>
      </c>
      <c r="F373" s="16"/>
      <c r="G373" s="19"/>
      <c r="H373" s="17"/>
      <c r="I373" s="16">
        <f ca="1">E373-F373</f>
        <v>200.75</v>
      </c>
      <c r="J373" s="18">
        <f ca="1">F373/E373</f>
        <v>0</v>
      </c>
    </row>
    <row r="374" spans="1:10" ht="15.75" hidden="1">
      <c r="A374" s="15">
        <f>LOOKUP(B374,Membership!$D$2:$D$320,Membership!$C$2:$C$320)</f>
        <v>101</v>
      </c>
      <c r="B374" s="1">
        <v>9078</v>
      </c>
      <c r="C374" s="15">
        <f ca="1">LOOKUP(B374,Membership!$D$2:$D$320,Membership!$J$2:$J$319)</f>
        <v>10</v>
      </c>
      <c r="D374" s="3">
        <v>3.65</v>
      </c>
      <c r="E374" s="3">
        <f ca="1">C374*D374</f>
        <v>36.5</v>
      </c>
      <c r="F374" s="16"/>
      <c r="G374" s="6"/>
      <c r="H374" s="4"/>
      <c r="I374" s="3">
        <f ca="1">E374-F374</f>
        <v>36.5</v>
      </c>
      <c r="J374" s="5">
        <f ca="1">F374/E374</f>
        <v>0</v>
      </c>
    </row>
    <row r="375" spans="1:10" ht="15.75" hidden="1">
      <c r="A375" s="15">
        <f>LOOKUP(B375,Membership!$D$2:$D$320,Membership!$C$2:$C$320)</f>
        <v>101</v>
      </c>
      <c r="B375" s="1">
        <v>10675</v>
      </c>
      <c r="C375" s="15">
        <f ca="1">LOOKUP(B375,Membership!$D$2:$D$320,Membership!$J$2:$J$319)</f>
        <v>26</v>
      </c>
      <c r="D375" s="3">
        <v>3.65</v>
      </c>
      <c r="E375" s="3">
        <f ca="1">C375*D375</f>
        <v>94.899999999999991</v>
      </c>
      <c r="F375" s="16"/>
      <c r="G375" s="27"/>
      <c r="H375" s="4"/>
      <c r="I375" s="3">
        <f ca="1">E375-F375</f>
        <v>94.899999999999991</v>
      </c>
      <c r="J375" s="5">
        <f ca="1">F375/E375</f>
        <v>0</v>
      </c>
    </row>
    <row r="376" spans="1:10" ht="15.75">
      <c r="A376" s="15"/>
      <c r="B376" s="1"/>
      <c r="C376" s="15"/>
      <c r="D376" s="3"/>
      <c r="E376" s="3"/>
      <c r="F376" s="16"/>
      <c r="G376" s="27"/>
      <c r="H376" s="4"/>
      <c r="I376" s="3"/>
      <c r="J376" s="5"/>
    </row>
    <row r="377" spans="1:10" ht="15.75">
      <c r="A377" s="15"/>
      <c r="B377" s="1"/>
      <c r="C377" s="15"/>
      <c r="D377" s="3"/>
      <c r="E377" s="3"/>
      <c r="F377" s="16"/>
      <c r="G377" s="27"/>
      <c r="H377" s="4"/>
      <c r="I377" s="3"/>
      <c r="J377" s="5"/>
    </row>
    <row r="378" spans="1:10" ht="15.75">
      <c r="A378" s="15"/>
      <c r="B378" s="1"/>
      <c r="C378" s="15"/>
      <c r="D378" s="3"/>
      <c r="E378" s="3" t="s">
        <v>304</v>
      </c>
      <c r="F378" s="16">
        <f>F368+F313+F232+F154+F85</f>
        <v>48492.27</v>
      </c>
      <c r="G378" s="27"/>
      <c r="H378" s="4"/>
      <c r="I378" s="3"/>
      <c r="J378" s="5"/>
    </row>
    <row r="379" spans="1:10">
      <c r="A379" s="31"/>
      <c r="B379" s="14"/>
      <c r="C379" s="15"/>
      <c r="D379" s="16"/>
      <c r="E379" s="16"/>
      <c r="F379" s="32"/>
      <c r="G379" s="19"/>
      <c r="H379" s="17"/>
      <c r="I379" s="16"/>
      <c r="J379" s="18"/>
    </row>
    <row r="380" spans="1:10">
      <c r="A380" s="14"/>
      <c r="B380" s="14"/>
      <c r="C380" s="15"/>
      <c r="D380" s="16"/>
      <c r="E380" s="16"/>
      <c r="F380" s="32"/>
      <c r="G380" s="19"/>
      <c r="H380" s="17"/>
      <c r="I380" s="16"/>
      <c r="J380" s="18"/>
    </row>
    <row r="381" spans="1:10" ht="15.75">
      <c r="A381" s="14"/>
      <c r="D381" s="38" t="s">
        <v>319</v>
      </c>
      <c r="E381" s="38" t="s">
        <v>320</v>
      </c>
      <c r="F381" s="38" t="s">
        <v>321</v>
      </c>
      <c r="H381" s="39" t="s">
        <v>322</v>
      </c>
      <c r="I381" s="38" t="s">
        <v>323</v>
      </c>
    </row>
    <row r="382" spans="1:10" ht="16.5" thickBot="1">
      <c r="A382" s="14"/>
      <c r="B382" t="s">
        <v>304</v>
      </c>
      <c r="C382" t="s">
        <v>324</v>
      </c>
      <c r="D382" s="40">
        <f>D383/$J$383</f>
        <v>0.25826116203675348</v>
      </c>
      <c r="E382" s="40">
        <f>E383/$J$383</f>
        <v>0.19463679468913292</v>
      </c>
      <c r="F382" s="40">
        <f>F383/$J$383</f>
        <v>0.18713518670089066</v>
      </c>
      <c r="H382" s="40">
        <f>H383/$J$383</f>
        <v>0.21675990833178155</v>
      </c>
      <c r="I382" s="40">
        <f>I383/$J$383</f>
        <v>0.1432069482414414</v>
      </c>
      <c r="J382" s="46">
        <f>SUM(D382:I382)</f>
        <v>1</v>
      </c>
    </row>
    <row r="383" spans="1:10">
      <c r="A383" s="14"/>
      <c r="B383" s="41" t="s">
        <v>325</v>
      </c>
      <c r="D383" s="45">
        <f>F85</f>
        <v>12523.669999999998</v>
      </c>
      <c r="E383" s="45">
        <f>F154</f>
        <v>9438.3799999999992</v>
      </c>
      <c r="F383" s="45">
        <f>F232</f>
        <v>9074.6099999999988</v>
      </c>
      <c r="H383" s="45">
        <f>F313</f>
        <v>10511.18</v>
      </c>
      <c r="I383" s="45">
        <f>F368</f>
        <v>6944.43</v>
      </c>
      <c r="J383" s="28">
        <f>SUM(D383:I383)</f>
        <v>48492.27</v>
      </c>
    </row>
    <row r="384" spans="1:10">
      <c r="A384" s="14"/>
      <c r="C384" t="s">
        <v>325</v>
      </c>
      <c r="D384" s="42"/>
      <c r="E384" s="42"/>
      <c r="F384" s="42"/>
      <c r="G384" s="43"/>
      <c r="H384" s="42"/>
      <c r="I384" s="42"/>
    </row>
    <row r="385" spans="1:10">
      <c r="A385" s="14"/>
      <c r="B385" t="s">
        <v>326</v>
      </c>
      <c r="C385" s="41"/>
      <c r="D385" s="47">
        <f>$C$385*D382</f>
        <v>0</v>
      </c>
      <c r="E385" s="47">
        <f>$C$385*E382</f>
        <v>0</v>
      </c>
      <c r="F385" s="47">
        <f>$C$385*F382</f>
        <v>0</v>
      </c>
      <c r="G385" s="37"/>
      <c r="H385" s="47">
        <f>$C$385*H382</f>
        <v>0</v>
      </c>
      <c r="I385" s="47">
        <f>$C$385*I382</f>
        <v>0</v>
      </c>
      <c r="J385" s="37">
        <f>SUM(D385:I385)</f>
        <v>0</v>
      </c>
    </row>
    <row r="386" spans="1:10">
      <c r="A386" s="14"/>
      <c r="B386" t="s">
        <v>327</v>
      </c>
      <c r="C386" s="43">
        <v>0</v>
      </c>
      <c r="D386" s="44">
        <f>$C$386*D382</f>
        <v>0</v>
      </c>
      <c r="E386" s="44">
        <f>$C$386*E382</f>
        <v>0</v>
      </c>
      <c r="F386" s="44">
        <f>$C$386*F382</f>
        <v>0</v>
      </c>
      <c r="G386" s="37"/>
      <c r="H386" s="44">
        <f>$C$386*H382</f>
        <v>0</v>
      </c>
      <c r="I386" s="44">
        <f>$C$386*I382</f>
        <v>0</v>
      </c>
      <c r="J386" s="37">
        <f>SUM(D386:I386)</f>
        <v>0</v>
      </c>
    </row>
    <row r="387" spans="1:10">
      <c r="A387" s="14"/>
      <c r="B387" t="s">
        <v>328</v>
      </c>
      <c r="C387">
        <v>230.99</v>
      </c>
      <c r="D387" s="44">
        <f>-$C$387*D382</f>
        <v>-59.65574581886969</v>
      </c>
      <c r="E387" s="44">
        <f>-$C$387*E382</f>
        <v>-44.959153205242814</v>
      </c>
      <c r="F387" s="44">
        <f>-$C$387*F382</f>
        <v>-43.226356776038735</v>
      </c>
      <c r="G387" s="37"/>
      <c r="H387" s="44">
        <f>-$C$387*H382</f>
        <v>-50.069371225558221</v>
      </c>
      <c r="I387" s="44">
        <f>-$C$387*I382</f>
        <v>-33.07937297429055</v>
      </c>
      <c r="J387" s="37">
        <f>SUM(D387:I387)</f>
        <v>-230.99</v>
      </c>
    </row>
    <row r="388" spans="1:10">
      <c r="A388" s="14"/>
      <c r="B388" s="29">
        <v>2.5000000000000001E-2</v>
      </c>
      <c r="C388" s="28">
        <f>ROUNDUP(J383*B388,2)</f>
        <v>1212.31</v>
      </c>
      <c r="D388" s="37">
        <f>-$C$388*D382</f>
        <v>-313.09258934877658</v>
      </c>
      <c r="E388" s="37">
        <f>-$C$388*E382</f>
        <v>-235.96013256958273</v>
      </c>
      <c r="F388" s="37">
        <f>-$C$388*F382</f>
        <v>-226.86585818935674</v>
      </c>
      <c r="G388" s="37"/>
      <c r="H388" s="37">
        <f>-$C$388*H382</f>
        <v>-262.78020446970208</v>
      </c>
      <c r="I388" s="37">
        <f>-$C$388*I382</f>
        <v>-173.61121542258181</v>
      </c>
      <c r="J388" s="37">
        <f>SUM(D388:I388)</f>
        <v>-1212.31</v>
      </c>
    </row>
    <row r="389" spans="1:10">
      <c r="A389" s="14"/>
      <c r="D389" s="28">
        <f>SUM(D383:D388)</f>
        <v>12150.921664832353</v>
      </c>
      <c r="E389" s="28">
        <f>SUM(E383:E388)</f>
        <v>9157.4607142251734</v>
      </c>
      <c r="F389" s="28">
        <f>SUM(F383:F388)</f>
        <v>8804.5177850346045</v>
      </c>
      <c r="H389" s="28">
        <f>SUM(H383:H388)</f>
        <v>10198.330424304741</v>
      </c>
      <c r="I389" s="28">
        <f>SUM(I383:I388)</f>
        <v>6737.7394116031273</v>
      </c>
      <c r="J389" s="28">
        <f>SUM(J383:J388)</f>
        <v>47048.97</v>
      </c>
    </row>
    <row r="390" spans="1:10">
      <c r="A390" s="14"/>
      <c r="J390" s="28">
        <f>SUM(D389:I389)</f>
        <v>47048.97</v>
      </c>
    </row>
    <row r="391" spans="1:10">
      <c r="A391" s="14"/>
      <c r="B391" s="14"/>
      <c r="C391" s="15"/>
      <c r="D391" s="16"/>
      <c r="E391" s="16"/>
      <c r="F391" s="16"/>
      <c r="G391" s="19"/>
      <c r="H391" s="17"/>
      <c r="I391" s="16"/>
      <c r="J391" s="18"/>
    </row>
    <row r="392" spans="1:10" ht="15.75">
      <c r="A392" s="1"/>
      <c r="B392" s="1"/>
      <c r="C392" s="15"/>
      <c r="D392" s="3"/>
      <c r="E392" s="3"/>
      <c r="F392" s="32"/>
      <c r="G392" s="6"/>
      <c r="H392" s="4"/>
      <c r="I392" s="3"/>
      <c r="J392" s="5"/>
    </row>
    <row r="393" spans="1:10" ht="15.75">
      <c r="A393" s="1"/>
      <c r="B393" s="1"/>
      <c r="C393" s="15"/>
      <c r="D393" s="3"/>
      <c r="E393" s="3"/>
      <c r="F393" s="32"/>
      <c r="G393" s="6"/>
      <c r="H393" s="4"/>
      <c r="I393" s="3"/>
      <c r="J393" s="5"/>
    </row>
    <row r="394" spans="1:10" ht="15.75">
      <c r="A394" s="1"/>
      <c r="B394" s="1"/>
      <c r="C394" s="15"/>
      <c r="D394" s="3"/>
      <c r="E394" s="3"/>
      <c r="F394" s="32"/>
      <c r="G394" s="6"/>
      <c r="H394" s="4"/>
      <c r="I394" s="3"/>
      <c r="J394" s="5"/>
    </row>
    <row r="395" spans="1:10" ht="15.75">
      <c r="A395" s="1"/>
      <c r="B395" s="1"/>
      <c r="C395" s="15"/>
      <c r="D395" s="3"/>
      <c r="E395" s="3"/>
      <c r="F395" s="32"/>
      <c r="G395" s="6"/>
      <c r="H395" s="4"/>
      <c r="I395" s="3"/>
      <c r="J395" s="5"/>
    </row>
    <row r="396" spans="1:10" ht="15.75">
      <c r="A396" s="1"/>
      <c r="B396" s="1"/>
      <c r="C396" s="15"/>
      <c r="D396" s="3"/>
      <c r="E396" s="3"/>
      <c r="F396" s="32"/>
      <c r="G396" s="6"/>
      <c r="H396" s="4"/>
      <c r="I396" s="3"/>
      <c r="J396" s="5"/>
    </row>
    <row r="397" spans="1:10" ht="15.75">
      <c r="A397" s="1"/>
      <c r="B397" s="1"/>
      <c r="C397" s="15"/>
      <c r="D397" s="3"/>
      <c r="E397" s="3"/>
      <c r="F397" s="32"/>
      <c r="G397" s="6"/>
      <c r="H397" s="4"/>
      <c r="I397" s="3"/>
      <c r="J397" s="5"/>
    </row>
    <row r="398" spans="1:10" ht="15.75">
      <c r="A398" s="1"/>
      <c r="B398" s="1"/>
      <c r="C398" s="15"/>
      <c r="D398" s="3"/>
      <c r="E398" s="3"/>
      <c r="F398" s="32"/>
      <c r="G398" s="6"/>
      <c r="H398" s="4"/>
      <c r="I398" s="3"/>
      <c r="J398" s="5"/>
    </row>
    <row r="399" spans="1:10" ht="15.75">
      <c r="A399" s="1"/>
      <c r="B399" s="1"/>
      <c r="C399" s="15"/>
      <c r="D399" s="3"/>
      <c r="E399" s="3"/>
      <c r="F399" s="32"/>
      <c r="G399" s="6"/>
      <c r="H399" s="4"/>
      <c r="I399" s="3"/>
      <c r="J399" s="5"/>
    </row>
    <row r="400" spans="1:10" ht="15.75">
      <c r="A400" s="1"/>
      <c r="B400" s="1"/>
      <c r="C400" s="15"/>
      <c r="D400" s="3"/>
      <c r="E400" s="3"/>
      <c r="F400" s="32"/>
      <c r="G400" s="6"/>
      <c r="H400" s="4"/>
      <c r="I400" s="3"/>
      <c r="J400" s="5"/>
    </row>
    <row r="401" spans="1:10" ht="15.75">
      <c r="A401" s="1"/>
      <c r="B401" s="1"/>
      <c r="C401" s="15"/>
      <c r="D401" s="3"/>
      <c r="E401" s="3"/>
      <c r="F401" s="32"/>
      <c r="G401" s="6"/>
      <c r="H401" s="4"/>
      <c r="I401" s="3"/>
      <c r="J401" s="5"/>
    </row>
    <row r="402" spans="1:10" ht="15.75">
      <c r="A402" s="1"/>
      <c r="B402" s="1"/>
      <c r="C402" s="15"/>
      <c r="D402" s="3"/>
      <c r="E402" s="3"/>
      <c r="F402" s="16"/>
      <c r="G402" s="6"/>
      <c r="H402" s="4"/>
      <c r="I402" s="3"/>
      <c r="J402" s="5"/>
    </row>
    <row r="403" spans="1:10" ht="15.75">
      <c r="A403" s="1"/>
      <c r="B403" s="1"/>
      <c r="C403" s="15"/>
      <c r="D403" s="3"/>
      <c r="E403" s="3"/>
      <c r="F403" s="32"/>
      <c r="G403" s="6"/>
      <c r="H403" s="4"/>
      <c r="I403" s="3"/>
      <c r="J403" s="5"/>
    </row>
    <row r="404" spans="1:10" ht="15.75">
      <c r="A404" s="1"/>
      <c r="B404" s="1"/>
      <c r="C404" s="15"/>
      <c r="D404" s="3"/>
      <c r="E404" s="3"/>
      <c r="F404" s="32"/>
      <c r="G404" s="6"/>
      <c r="H404" s="4"/>
      <c r="I404" s="3"/>
      <c r="J404" s="5"/>
    </row>
    <row r="405" spans="1:10" ht="15.75">
      <c r="A405" s="1"/>
      <c r="B405" s="1"/>
      <c r="C405" s="15"/>
      <c r="D405" s="3"/>
      <c r="E405" s="3"/>
      <c r="F405" s="32"/>
      <c r="G405" s="6"/>
      <c r="H405" s="4"/>
      <c r="I405" s="3"/>
      <c r="J405" s="5"/>
    </row>
    <row r="406" spans="1:10" ht="15.75">
      <c r="A406" s="1"/>
      <c r="B406" s="1"/>
      <c r="C406" s="15"/>
      <c r="D406" s="3"/>
      <c r="E406" s="3"/>
      <c r="F406" s="32"/>
      <c r="G406" s="6"/>
      <c r="H406" s="4"/>
      <c r="I406" s="3"/>
      <c r="J406" s="5"/>
    </row>
    <row r="407" spans="1:10" ht="15.75">
      <c r="A407" s="1"/>
      <c r="B407" s="1"/>
      <c r="C407" s="15"/>
      <c r="D407" s="3"/>
      <c r="E407" s="3"/>
      <c r="F407" s="32"/>
      <c r="G407" s="6"/>
      <c r="H407" s="4"/>
      <c r="I407" s="3"/>
      <c r="J407" s="5"/>
    </row>
    <row r="408" spans="1:10" ht="15.75">
      <c r="A408" s="1"/>
      <c r="B408" s="1"/>
      <c r="C408" s="15"/>
      <c r="D408" s="3"/>
      <c r="E408" s="3"/>
      <c r="F408" s="32"/>
      <c r="G408" s="6"/>
      <c r="H408" s="4"/>
      <c r="I408" s="3"/>
      <c r="J408" s="5"/>
    </row>
    <row r="409" spans="1:10" ht="15.75">
      <c r="A409" s="1"/>
      <c r="B409" s="1"/>
      <c r="C409" s="15"/>
      <c r="D409" s="3"/>
      <c r="E409" s="3"/>
      <c r="F409" s="32"/>
      <c r="G409" s="6"/>
      <c r="H409" s="4"/>
      <c r="I409" s="3"/>
      <c r="J409" s="5"/>
    </row>
    <row r="410" spans="1:10" ht="15.75">
      <c r="A410" s="1"/>
      <c r="B410" s="1"/>
      <c r="C410" s="15"/>
      <c r="D410" s="3"/>
      <c r="E410" s="3"/>
      <c r="F410" s="32"/>
      <c r="G410" s="6"/>
      <c r="H410" s="4"/>
      <c r="I410" s="3"/>
      <c r="J410" s="5"/>
    </row>
    <row r="411" spans="1:10" ht="15.75">
      <c r="A411" s="1"/>
      <c r="B411" s="1"/>
      <c r="C411" s="15"/>
      <c r="D411" s="3"/>
      <c r="E411" s="3"/>
      <c r="F411" s="32"/>
      <c r="G411" s="6"/>
      <c r="H411" s="4"/>
      <c r="I411" s="3"/>
      <c r="J411" s="5"/>
    </row>
    <row r="412" spans="1:10" ht="15.75">
      <c r="A412" s="1"/>
      <c r="B412" s="1"/>
      <c r="C412" s="15"/>
      <c r="D412" s="3"/>
      <c r="E412" s="3"/>
      <c r="F412" s="32"/>
      <c r="G412" s="6"/>
      <c r="H412" s="4"/>
      <c r="I412" s="3"/>
      <c r="J412" s="5"/>
    </row>
    <row r="413" spans="1:10" ht="15.75">
      <c r="A413" s="1"/>
      <c r="B413" s="1"/>
      <c r="C413" s="15"/>
      <c r="D413" s="3"/>
      <c r="E413" s="3"/>
      <c r="F413" s="32"/>
      <c r="G413" s="6"/>
      <c r="H413" s="4"/>
      <c r="I413" s="3"/>
      <c r="J413" s="5"/>
    </row>
    <row r="414" spans="1:10" ht="15.75">
      <c r="A414" s="1"/>
      <c r="B414" s="1"/>
      <c r="C414" s="15"/>
      <c r="D414" s="3"/>
      <c r="E414" s="3"/>
      <c r="F414" s="32"/>
      <c r="G414" s="6"/>
      <c r="H414" s="4"/>
      <c r="I414" s="3"/>
      <c r="J414" s="5"/>
    </row>
    <row r="415" spans="1:10" ht="15.75">
      <c r="A415" s="1"/>
      <c r="B415" s="1"/>
      <c r="C415" s="15"/>
      <c r="D415" s="3"/>
      <c r="E415" s="3"/>
      <c r="F415" s="16"/>
      <c r="G415" s="6"/>
      <c r="H415" s="4"/>
      <c r="I415" s="3"/>
      <c r="J415" s="5"/>
    </row>
    <row r="416" spans="1:10" ht="15.75">
      <c r="A416" s="1"/>
      <c r="B416" s="1"/>
      <c r="C416" s="15"/>
      <c r="D416" s="3"/>
      <c r="E416" s="3"/>
      <c r="F416" s="32"/>
      <c r="G416" s="6"/>
      <c r="H416" s="4"/>
      <c r="I416" s="3"/>
      <c r="J416" s="5"/>
    </row>
    <row r="417" spans="1:10" ht="15.75">
      <c r="A417" s="1"/>
      <c r="B417" s="1"/>
      <c r="C417" s="15"/>
      <c r="D417" s="3"/>
      <c r="E417" s="3"/>
      <c r="F417" s="32"/>
      <c r="G417" s="6"/>
      <c r="H417" s="4"/>
      <c r="I417" s="3"/>
      <c r="J417" s="5"/>
    </row>
    <row r="418" spans="1:10" ht="15.75">
      <c r="A418" s="1"/>
      <c r="B418" s="1"/>
      <c r="C418" s="15"/>
      <c r="D418" s="3"/>
      <c r="E418" s="3"/>
      <c r="F418" s="32"/>
      <c r="G418" s="6"/>
      <c r="H418" s="4"/>
      <c r="I418" s="3"/>
      <c r="J418" s="5"/>
    </row>
    <row r="419" spans="1:10" ht="15.75">
      <c r="A419" s="1"/>
      <c r="B419" s="1"/>
      <c r="C419" s="15"/>
      <c r="D419" s="3"/>
      <c r="E419" s="3"/>
      <c r="F419" s="32"/>
      <c r="G419" s="6"/>
      <c r="H419" s="4"/>
      <c r="I419" s="3"/>
      <c r="J419" s="5"/>
    </row>
    <row r="420" spans="1:10" ht="15.75">
      <c r="A420" s="1"/>
      <c r="B420" s="1"/>
      <c r="C420" s="15"/>
      <c r="D420" s="3"/>
      <c r="E420" s="3"/>
      <c r="F420" s="32"/>
      <c r="G420" s="6"/>
      <c r="H420" s="4"/>
      <c r="I420" s="3"/>
      <c r="J420" s="5"/>
    </row>
    <row r="421" spans="1:10" ht="15.75">
      <c r="A421" s="1"/>
      <c r="B421" s="1"/>
      <c r="C421" s="15"/>
      <c r="D421" s="3"/>
      <c r="E421" s="3"/>
      <c r="F421" s="32"/>
      <c r="G421" s="6"/>
      <c r="H421" s="4"/>
      <c r="I421" s="3"/>
      <c r="J421" s="5"/>
    </row>
    <row r="422" spans="1:10" ht="15.75">
      <c r="A422" s="1"/>
      <c r="B422" s="1"/>
      <c r="C422" s="15"/>
      <c r="D422" s="3"/>
      <c r="E422" s="3"/>
      <c r="F422" s="32"/>
      <c r="G422" s="6"/>
      <c r="H422" s="4"/>
      <c r="I422" s="3"/>
      <c r="J422" s="5"/>
    </row>
    <row r="423" spans="1:10" ht="15.75">
      <c r="A423" s="7"/>
      <c r="B423" s="7"/>
      <c r="C423" s="15"/>
      <c r="D423" s="3"/>
      <c r="E423" s="3"/>
      <c r="F423" s="32"/>
      <c r="G423" s="6"/>
      <c r="H423" s="4"/>
      <c r="I423" s="3"/>
      <c r="J423" s="5"/>
    </row>
    <row r="424" spans="1:10" ht="15.75">
      <c r="A424" s="1"/>
      <c r="B424" s="1"/>
      <c r="C424" s="15"/>
      <c r="D424" s="3"/>
      <c r="E424" s="3"/>
      <c r="F424" s="32"/>
      <c r="G424" s="6"/>
      <c r="H424" s="4"/>
      <c r="I424" s="3"/>
      <c r="J424" s="5"/>
    </row>
    <row r="425" spans="1:10" ht="15.75">
      <c r="A425" s="1"/>
      <c r="B425" s="1"/>
      <c r="C425" s="15"/>
      <c r="D425" s="3"/>
      <c r="E425" s="3"/>
      <c r="F425" s="32"/>
      <c r="G425" s="6"/>
      <c r="H425" s="4"/>
      <c r="I425" s="3"/>
      <c r="J425" s="5"/>
    </row>
    <row r="426" spans="1:10" ht="15.75">
      <c r="A426" s="1"/>
      <c r="B426" s="1"/>
      <c r="C426" s="15"/>
      <c r="D426" s="3"/>
      <c r="E426" s="3"/>
      <c r="F426" s="32"/>
      <c r="G426" s="6"/>
      <c r="H426" s="4"/>
      <c r="I426" s="3"/>
      <c r="J426" s="5"/>
    </row>
    <row r="427" spans="1:10" ht="15.75">
      <c r="A427" s="1"/>
      <c r="B427" s="1"/>
      <c r="C427" s="15"/>
      <c r="D427" s="3"/>
      <c r="E427" s="3"/>
      <c r="F427" s="16"/>
      <c r="G427" s="6"/>
      <c r="H427" s="4"/>
      <c r="I427" s="3"/>
      <c r="J427" s="5"/>
    </row>
    <row r="428" spans="1:10" ht="15.75">
      <c r="A428" s="1"/>
      <c r="B428" s="1"/>
      <c r="C428" s="15"/>
      <c r="D428" s="3"/>
      <c r="E428" s="3"/>
      <c r="F428" s="32"/>
      <c r="G428" s="6"/>
      <c r="H428" s="4"/>
      <c r="I428" s="3"/>
      <c r="J428" s="5"/>
    </row>
    <row r="429" spans="1:10" ht="15.75">
      <c r="A429" s="1"/>
      <c r="B429" s="1"/>
      <c r="C429" s="15"/>
      <c r="D429" s="3"/>
      <c r="E429" s="3"/>
      <c r="F429" s="32"/>
      <c r="G429" s="6"/>
      <c r="H429" s="4"/>
      <c r="I429" s="3"/>
      <c r="J429" s="5"/>
    </row>
    <row r="430" spans="1:10" ht="15.75">
      <c r="A430" s="1"/>
      <c r="B430" s="1"/>
      <c r="C430" s="15"/>
      <c r="D430" s="3"/>
      <c r="E430" s="3"/>
      <c r="F430" s="32"/>
      <c r="G430" s="6"/>
      <c r="H430" s="4"/>
      <c r="I430" s="3"/>
      <c r="J430" s="5"/>
    </row>
    <row r="431" spans="1:10" ht="15.75">
      <c r="A431" s="1"/>
      <c r="B431" s="1"/>
      <c r="C431" s="15"/>
      <c r="D431" s="3"/>
      <c r="E431" s="3"/>
      <c r="F431" s="32"/>
      <c r="G431" s="6"/>
      <c r="H431" s="4"/>
      <c r="I431" s="3"/>
      <c r="J431" s="5"/>
    </row>
    <row r="432" spans="1:10" ht="15.75">
      <c r="A432" s="1"/>
      <c r="B432" s="1"/>
      <c r="C432" s="15"/>
      <c r="D432" s="3"/>
      <c r="E432" s="3"/>
      <c r="F432" s="32"/>
      <c r="G432" s="6"/>
      <c r="H432" s="4"/>
      <c r="I432" s="3"/>
      <c r="J432" s="5"/>
    </row>
    <row r="433" spans="1:10" ht="15.75">
      <c r="A433" s="1"/>
      <c r="B433" s="1"/>
      <c r="C433" s="15"/>
      <c r="D433" s="3"/>
      <c r="E433" s="3"/>
      <c r="F433" s="32"/>
      <c r="G433" s="6"/>
      <c r="H433" s="4"/>
      <c r="I433" s="3"/>
      <c r="J433" s="5"/>
    </row>
    <row r="434" spans="1:10" ht="15.75">
      <c r="A434" s="1"/>
      <c r="B434" s="1"/>
      <c r="C434" s="15"/>
      <c r="D434" s="3"/>
      <c r="E434" s="3"/>
      <c r="F434" s="32"/>
      <c r="G434" s="6"/>
      <c r="H434" s="4"/>
      <c r="I434" s="3"/>
      <c r="J434" s="5"/>
    </row>
    <row r="435" spans="1:10" ht="15.75">
      <c r="A435" s="1"/>
      <c r="B435" s="1"/>
      <c r="C435" s="15"/>
      <c r="D435" s="3"/>
      <c r="E435" s="3"/>
      <c r="F435" s="32"/>
      <c r="G435" s="27"/>
      <c r="H435" s="4"/>
      <c r="I435" s="3"/>
      <c r="J435" s="5"/>
    </row>
    <row r="436" spans="1:10" ht="15.75">
      <c r="A436" s="1"/>
      <c r="B436" s="1"/>
      <c r="C436" s="15"/>
      <c r="D436" s="3"/>
      <c r="E436" s="3"/>
      <c r="F436" s="32"/>
      <c r="G436" s="27"/>
      <c r="H436" s="4"/>
      <c r="I436" s="3"/>
      <c r="J436" s="5"/>
    </row>
    <row r="437" spans="1:10" ht="15.75">
      <c r="A437" s="1"/>
      <c r="B437" s="1"/>
      <c r="C437" s="2"/>
      <c r="D437" s="3"/>
      <c r="E437" s="3"/>
      <c r="F437" s="16"/>
      <c r="G437" s="27"/>
      <c r="H437" s="4"/>
      <c r="I437" s="3"/>
      <c r="J437" s="5"/>
    </row>
    <row r="438" spans="1:10" ht="15.75">
      <c r="A438" s="1"/>
      <c r="B438" s="1"/>
      <c r="C438" s="2"/>
      <c r="D438" s="3"/>
      <c r="E438" s="3"/>
      <c r="F438" s="16"/>
      <c r="G438" s="6"/>
      <c r="H438" s="4"/>
      <c r="I438" s="3"/>
      <c r="J438" s="5"/>
    </row>
    <row r="439" spans="1:10" ht="15.75">
      <c r="A439" s="1"/>
      <c r="B439" s="1"/>
      <c r="C439" s="2"/>
      <c r="D439" s="3"/>
      <c r="E439" s="3"/>
      <c r="F439" s="33"/>
      <c r="G439" s="6"/>
      <c r="H439" s="4"/>
      <c r="I439" s="3"/>
      <c r="J439" s="5"/>
    </row>
    <row r="440" spans="1:10" ht="15.75">
      <c r="A440" s="1"/>
      <c r="B440" s="1"/>
      <c r="C440" s="2"/>
      <c r="D440" s="3"/>
      <c r="E440" s="3"/>
      <c r="F440" s="16"/>
      <c r="G440" s="6"/>
      <c r="H440" s="4"/>
      <c r="I440" s="3"/>
      <c r="J440" s="5"/>
    </row>
    <row r="454" spans="11:11">
      <c r="K454" s="466"/>
    </row>
  </sheetData>
  <autoFilter ref="A4:J441" xr:uid="{00000000-0009-0000-0000-000006000000}"/>
  <mergeCells count="1">
    <mergeCell ref="A1:J1"/>
  </mergeCells>
  <printOptions horizontalCentered="1" gridLines="1"/>
  <pageMargins left="0.2" right="0.2" top="0.5" bottom="0.25" header="0.3" footer="0.3"/>
  <pageSetup scale="98" fitToHeight="22" orientation="portrait" r:id="rId1"/>
  <rowBreaks count="9" manualBreakCount="9">
    <brk id="50" max="9" man="1"/>
    <brk id="86" max="9" man="1"/>
    <brk id="128" max="9" man="1"/>
    <brk id="155" max="9" man="1"/>
    <brk id="195" max="9" man="1"/>
    <brk id="233" max="9" man="1"/>
    <brk id="276" max="9" man="1"/>
    <brk id="314" max="9" man="1"/>
    <brk id="357" max="9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4"/>
  <sheetViews>
    <sheetView workbookViewId="0">
      <pane ySplit="4" topLeftCell="A377" activePane="bottomLeft" state="frozen"/>
      <selection pane="bottomLeft" activeCell="F292" sqref="F292"/>
    </sheetView>
  </sheetViews>
  <sheetFormatPr defaultRowHeight="15"/>
  <cols>
    <col min="1" max="1" width="4" customWidth="1"/>
    <col min="2" max="2" width="7.28515625" customWidth="1"/>
    <col min="3" max="3" width="13.28515625" customWidth="1"/>
    <col min="4" max="4" width="11.28515625" customWidth="1"/>
    <col min="5" max="5" width="11.42578125" customWidth="1"/>
    <col min="6" max="6" width="12.28515625" customWidth="1"/>
    <col min="7" max="7" width="8.5703125" customWidth="1"/>
    <col min="8" max="8" width="11.85546875" style="23" customWidth="1"/>
    <col min="9" max="9" width="11.42578125" customWidth="1"/>
    <col min="10" max="10" width="11.5703125" customWidth="1"/>
    <col min="11" max="11" width="11.85546875" customWidth="1"/>
  </cols>
  <sheetData>
    <row r="1" spans="1:11" ht="18.75">
      <c r="A1" s="479" t="s">
        <v>450</v>
      </c>
      <c r="B1" s="480"/>
      <c r="C1" s="480"/>
      <c r="D1" s="480"/>
      <c r="E1" s="480"/>
      <c r="F1" s="480"/>
      <c r="G1" s="480"/>
      <c r="H1" s="480"/>
      <c r="I1" s="480"/>
      <c r="J1" s="480"/>
      <c r="K1" s="35"/>
    </row>
    <row r="2" spans="1:11" ht="18.75">
      <c r="A2" s="9"/>
    </row>
    <row r="3" spans="1:11">
      <c r="A3" s="10"/>
      <c r="B3" s="10"/>
      <c r="C3" s="10" t="s">
        <v>305</v>
      </c>
      <c r="D3" s="10" t="s">
        <v>306</v>
      </c>
      <c r="E3" s="10"/>
      <c r="F3" s="13">
        <v>42567</v>
      </c>
      <c r="G3" s="10"/>
      <c r="H3" s="24"/>
      <c r="I3" s="10"/>
      <c r="J3" s="10"/>
    </row>
    <row r="4" spans="1:11">
      <c r="A4" s="21" t="s">
        <v>307</v>
      </c>
      <c r="B4" s="21" t="s">
        <v>3</v>
      </c>
      <c r="C4" s="20">
        <v>42186</v>
      </c>
      <c r="D4" s="12"/>
      <c r="E4" s="11">
        <v>1</v>
      </c>
      <c r="F4" s="22" t="s">
        <v>308</v>
      </c>
      <c r="G4" s="22" t="s">
        <v>309</v>
      </c>
      <c r="H4" s="25" t="s">
        <v>310</v>
      </c>
      <c r="I4" s="12" t="s">
        <v>311</v>
      </c>
      <c r="J4" s="12" t="s">
        <v>312</v>
      </c>
    </row>
    <row r="5" spans="1:11">
      <c r="A5" s="15">
        <v>1</v>
      </c>
      <c r="B5" s="14">
        <v>2847</v>
      </c>
      <c r="C5" s="15">
        <v>72</v>
      </c>
      <c r="D5" s="16">
        <v>3.65</v>
      </c>
      <c r="E5" s="16">
        <v>262.8</v>
      </c>
      <c r="F5" s="16"/>
      <c r="G5" s="15"/>
      <c r="H5" s="17"/>
      <c r="I5" s="16">
        <v>262.8</v>
      </c>
      <c r="J5" s="18">
        <v>0</v>
      </c>
    </row>
    <row r="6" spans="1:11">
      <c r="A6" s="15">
        <v>1</v>
      </c>
      <c r="B6" s="14">
        <v>4671</v>
      </c>
      <c r="C6" s="15">
        <v>77</v>
      </c>
      <c r="D6" s="16">
        <v>3.65</v>
      </c>
      <c r="E6" s="16">
        <v>281.05</v>
      </c>
      <c r="F6" s="16"/>
      <c r="G6" s="19"/>
      <c r="H6" s="17"/>
      <c r="I6" s="16">
        <v>281.05</v>
      </c>
      <c r="J6" s="18">
        <v>0</v>
      </c>
    </row>
    <row r="7" spans="1:11">
      <c r="A7" s="15">
        <v>1</v>
      </c>
      <c r="B7" s="14">
        <v>4932</v>
      </c>
      <c r="C7" s="15">
        <v>37</v>
      </c>
      <c r="D7" s="16">
        <v>3.65</v>
      </c>
      <c r="E7" s="16">
        <v>135.04999999999998</v>
      </c>
      <c r="F7" s="16"/>
      <c r="G7" s="15"/>
      <c r="H7" s="17"/>
      <c r="I7" s="16">
        <v>135.04999999999998</v>
      </c>
      <c r="J7" s="18">
        <v>0</v>
      </c>
    </row>
    <row r="8" spans="1:11">
      <c r="A8" s="15">
        <v>1</v>
      </c>
      <c r="B8" s="14">
        <v>9406</v>
      </c>
      <c r="C8" s="15">
        <v>32</v>
      </c>
      <c r="D8" s="16">
        <v>3.65</v>
      </c>
      <c r="E8" s="16">
        <v>116.8</v>
      </c>
      <c r="F8" s="16"/>
      <c r="G8" s="19"/>
      <c r="H8" s="17"/>
      <c r="I8" s="16">
        <v>116.8</v>
      </c>
      <c r="J8" s="18">
        <v>0</v>
      </c>
    </row>
    <row r="9" spans="1:11">
      <c r="A9" s="15"/>
      <c r="B9" s="14"/>
      <c r="C9" s="15"/>
      <c r="D9" s="16"/>
      <c r="E9" s="16"/>
      <c r="F9" s="16"/>
      <c r="G9" s="19"/>
      <c r="H9" s="17"/>
      <c r="I9" s="16"/>
      <c r="J9" s="18"/>
    </row>
    <row r="10" spans="1:11">
      <c r="A10" s="15">
        <v>2</v>
      </c>
      <c r="B10" s="14">
        <v>719</v>
      </c>
      <c r="C10" s="15">
        <v>219</v>
      </c>
      <c r="D10" s="16">
        <v>3.65</v>
      </c>
      <c r="E10" s="16">
        <v>799.35</v>
      </c>
      <c r="F10" s="16"/>
      <c r="G10" s="19"/>
      <c r="H10" s="17"/>
      <c r="I10" s="16">
        <v>799.35</v>
      </c>
      <c r="J10" s="18">
        <v>0</v>
      </c>
    </row>
    <row r="11" spans="1:11">
      <c r="A11" s="15">
        <v>2</v>
      </c>
      <c r="B11" s="14">
        <v>1475</v>
      </c>
      <c r="C11" s="15">
        <v>107</v>
      </c>
      <c r="D11" s="16">
        <v>3.65</v>
      </c>
      <c r="E11" s="16">
        <v>390.55</v>
      </c>
      <c r="F11" s="16">
        <v>241</v>
      </c>
      <c r="G11" s="19">
        <v>3191</v>
      </c>
      <c r="H11" s="17">
        <v>42494</v>
      </c>
      <c r="I11" s="16">
        <v>149.55000000000001</v>
      </c>
      <c r="J11" s="18">
        <v>0.61707847906798108</v>
      </c>
    </row>
    <row r="12" spans="1:11">
      <c r="A12" s="15">
        <v>2</v>
      </c>
      <c r="B12" s="14">
        <v>4869</v>
      </c>
      <c r="C12" s="15">
        <v>75</v>
      </c>
      <c r="D12" s="16">
        <v>3.65</v>
      </c>
      <c r="E12" s="16">
        <v>273.75</v>
      </c>
      <c r="F12" s="16"/>
      <c r="G12" s="19"/>
      <c r="H12" s="17"/>
      <c r="I12" s="16">
        <v>273.75</v>
      </c>
      <c r="J12" s="18">
        <v>0</v>
      </c>
    </row>
    <row r="13" spans="1:11">
      <c r="A13" s="15">
        <v>2</v>
      </c>
      <c r="B13" s="14">
        <v>6689</v>
      </c>
      <c r="C13" s="15">
        <v>77</v>
      </c>
      <c r="D13" s="16">
        <v>3.65</v>
      </c>
      <c r="E13" s="16">
        <v>281.05</v>
      </c>
      <c r="F13" s="16">
        <v>125.3</v>
      </c>
      <c r="G13" s="19">
        <v>1847</v>
      </c>
      <c r="H13" s="17">
        <v>42500</v>
      </c>
      <c r="I13" s="16">
        <v>155.75</v>
      </c>
      <c r="J13" s="18">
        <v>0.44582814445828139</v>
      </c>
    </row>
    <row r="14" spans="1:11">
      <c r="A14" s="15">
        <v>2</v>
      </c>
      <c r="B14" s="14">
        <v>6926</v>
      </c>
      <c r="C14" s="15">
        <v>81</v>
      </c>
      <c r="D14" s="16">
        <v>3.65</v>
      </c>
      <c r="E14" s="16">
        <v>295.64999999999998</v>
      </c>
      <c r="F14" s="16"/>
      <c r="G14" s="19"/>
      <c r="H14" s="17"/>
      <c r="I14" s="16">
        <v>295.64999999999998</v>
      </c>
      <c r="J14" s="18">
        <v>0</v>
      </c>
    </row>
    <row r="15" spans="1:11">
      <c r="A15" s="15"/>
      <c r="B15" s="14"/>
      <c r="C15" s="15"/>
      <c r="D15" s="16"/>
      <c r="E15" s="16"/>
      <c r="F15" s="16"/>
      <c r="G15" s="19"/>
      <c r="H15" s="17"/>
      <c r="I15" s="16"/>
      <c r="J15" s="18"/>
    </row>
    <row r="16" spans="1:11">
      <c r="A16" s="15">
        <v>3</v>
      </c>
      <c r="B16" s="14">
        <v>1002</v>
      </c>
      <c r="C16" s="15">
        <v>202</v>
      </c>
      <c r="D16" s="16">
        <v>3.65</v>
      </c>
      <c r="E16" s="16">
        <v>737.3</v>
      </c>
      <c r="F16" s="16"/>
      <c r="G16" s="19"/>
      <c r="H16" s="17"/>
      <c r="I16" s="16">
        <v>737.3</v>
      </c>
      <c r="J16" s="18">
        <v>0</v>
      </c>
    </row>
    <row r="17" spans="1:10">
      <c r="A17" s="15">
        <v>3</v>
      </c>
      <c r="B17" s="14">
        <v>1922</v>
      </c>
      <c r="C17" s="15">
        <v>58</v>
      </c>
      <c r="D17" s="16">
        <v>3.65</v>
      </c>
      <c r="E17" s="16">
        <v>211.7</v>
      </c>
      <c r="F17" s="16"/>
      <c r="G17" s="19"/>
      <c r="H17" s="17"/>
      <c r="I17" s="16">
        <v>211.7</v>
      </c>
      <c r="J17" s="18">
        <v>0</v>
      </c>
    </row>
    <row r="18" spans="1:10">
      <c r="A18" s="15">
        <v>3</v>
      </c>
      <c r="B18" s="14">
        <v>2836</v>
      </c>
      <c r="C18" s="15">
        <v>103</v>
      </c>
      <c r="D18" s="16">
        <v>3.65</v>
      </c>
      <c r="E18" s="16">
        <v>375.95</v>
      </c>
      <c r="F18" s="16"/>
      <c r="G18" s="19"/>
      <c r="H18" s="17"/>
      <c r="I18" s="16">
        <v>375.95</v>
      </c>
      <c r="J18" s="18">
        <v>0</v>
      </c>
    </row>
    <row r="19" spans="1:10">
      <c r="A19" s="15">
        <v>3</v>
      </c>
      <c r="B19" s="14">
        <v>5008</v>
      </c>
      <c r="C19" s="15">
        <v>76</v>
      </c>
      <c r="D19" s="16">
        <v>3.65</v>
      </c>
      <c r="E19" s="16">
        <v>277.39999999999998</v>
      </c>
      <c r="F19" s="16">
        <v>300</v>
      </c>
      <c r="G19" s="19">
        <v>978</v>
      </c>
      <c r="H19" s="17">
        <v>42509</v>
      </c>
      <c r="I19" s="16">
        <v>-22.600000000000023</v>
      </c>
      <c r="J19" s="18">
        <v>1.0814708002883924</v>
      </c>
    </row>
    <row r="20" spans="1:10">
      <c r="A20" s="15">
        <v>3</v>
      </c>
      <c r="B20" s="14">
        <v>12185</v>
      </c>
      <c r="C20" s="15">
        <v>33</v>
      </c>
      <c r="D20" s="16">
        <v>3.65</v>
      </c>
      <c r="E20" s="16">
        <v>120.45</v>
      </c>
      <c r="F20" s="16"/>
      <c r="G20" s="19"/>
      <c r="H20" s="17"/>
      <c r="I20" s="16">
        <v>120.45</v>
      </c>
      <c r="J20" s="18">
        <v>0</v>
      </c>
    </row>
    <row r="21" spans="1:10">
      <c r="A21" s="15"/>
      <c r="B21" s="14"/>
      <c r="C21" s="15"/>
      <c r="D21" s="16"/>
      <c r="E21" s="16"/>
      <c r="F21" s="16"/>
      <c r="G21" s="19"/>
      <c r="H21" s="17"/>
      <c r="I21" s="16"/>
      <c r="J21" s="18"/>
    </row>
    <row r="22" spans="1:10">
      <c r="A22" s="15">
        <v>4</v>
      </c>
      <c r="B22" s="14">
        <v>2210</v>
      </c>
      <c r="C22" s="15">
        <v>95</v>
      </c>
      <c r="D22" s="16">
        <v>3.65</v>
      </c>
      <c r="E22" s="16">
        <v>346.75</v>
      </c>
      <c r="F22" s="16"/>
      <c r="G22" s="19"/>
      <c r="H22" s="17"/>
      <c r="I22" s="16">
        <v>346.75</v>
      </c>
      <c r="J22" s="18">
        <v>0</v>
      </c>
    </row>
    <row r="23" spans="1:10">
      <c r="A23" s="15">
        <v>4</v>
      </c>
      <c r="B23" s="14">
        <v>2478</v>
      </c>
      <c r="C23" s="15">
        <v>127</v>
      </c>
      <c r="D23" s="16">
        <v>3.65</v>
      </c>
      <c r="E23" s="16">
        <v>463.55</v>
      </c>
      <c r="F23" s="16">
        <v>421.07</v>
      </c>
      <c r="G23" s="19">
        <v>461</v>
      </c>
      <c r="H23" s="26">
        <v>42439</v>
      </c>
      <c r="I23" s="16">
        <v>42.480000000000018</v>
      </c>
      <c r="J23" s="18">
        <v>0.90835940028044437</v>
      </c>
    </row>
    <row r="24" spans="1:10">
      <c r="A24" s="15">
        <v>4</v>
      </c>
      <c r="B24" s="14">
        <v>2984</v>
      </c>
      <c r="C24" s="15">
        <v>99</v>
      </c>
      <c r="D24" s="16">
        <v>3.65</v>
      </c>
      <c r="E24" s="16">
        <v>361.34999999999997</v>
      </c>
      <c r="F24" s="16"/>
      <c r="G24" s="19"/>
      <c r="H24" s="17"/>
      <c r="I24" s="16">
        <v>361.34999999999997</v>
      </c>
      <c r="J24" s="18">
        <v>0</v>
      </c>
    </row>
    <row r="25" spans="1:10">
      <c r="A25" s="15">
        <v>4</v>
      </c>
      <c r="B25" s="14">
        <v>4896</v>
      </c>
      <c r="C25" s="15">
        <v>60</v>
      </c>
      <c r="D25" s="16">
        <v>3.65</v>
      </c>
      <c r="E25" s="16">
        <v>219</v>
      </c>
      <c r="F25" s="16">
        <v>150</v>
      </c>
      <c r="G25" s="19">
        <v>2865</v>
      </c>
      <c r="H25" s="17">
        <v>42433</v>
      </c>
      <c r="I25" s="16">
        <v>69</v>
      </c>
      <c r="J25" s="18">
        <v>0.68493150684931503</v>
      </c>
    </row>
    <row r="26" spans="1:10">
      <c r="A26" s="15">
        <v>4</v>
      </c>
      <c r="B26" s="14">
        <v>5844</v>
      </c>
      <c r="C26" s="15">
        <v>99</v>
      </c>
      <c r="D26" s="16">
        <v>3.65</v>
      </c>
      <c r="E26" s="16">
        <v>361.34999999999997</v>
      </c>
      <c r="F26" s="16"/>
      <c r="G26" s="19"/>
      <c r="H26" s="17"/>
      <c r="I26" s="16">
        <v>361.34999999999997</v>
      </c>
      <c r="J26" s="18">
        <v>0</v>
      </c>
    </row>
    <row r="27" spans="1:10">
      <c r="A27" s="15">
        <v>4</v>
      </c>
      <c r="B27" s="14">
        <v>6444</v>
      </c>
      <c r="C27" s="15">
        <v>42</v>
      </c>
      <c r="D27" s="16">
        <v>3.65</v>
      </c>
      <c r="E27" s="16">
        <v>153.29999999999998</v>
      </c>
      <c r="F27" s="16"/>
      <c r="G27" s="19"/>
      <c r="H27" s="17"/>
      <c r="I27" s="16">
        <v>153.29999999999998</v>
      </c>
      <c r="J27" s="18">
        <v>0</v>
      </c>
    </row>
    <row r="28" spans="1:10">
      <c r="A28" s="15"/>
      <c r="B28" s="14"/>
      <c r="C28" s="15"/>
      <c r="D28" s="16"/>
      <c r="E28" s="16"/>
      <c r="F28" s="16"/>
      <c r="G28" s="19"/>
      <c r="H28" s="17"/>
      <c r="I28" s="16"/>
      <c r="J28" s="18"/>
    </row>
    <row r="29" spans="1:10">
      <c r="A29" s="15">
        <v>5</v>
      </c>
      <c r="B29" s="14">
        <v>1797</v>
      </c>
      <c r="C29" s="15">
        <v>139</v>
      </c>
      <c r="D29" s="16">
        <v>3.65</v>
      </c>
      <c r="E29" s="16">
        <v>507.34999999999997</v>
      </c>
      <c r="F29" s="16"/>
      <c r="G29" s="19"/>
      <c r="H29" s="17"/>
      <c r="I29" s="16">
        <v>507.34999999999997</v>
      </c>
      <c r="J29" s="18">
        <v>0</v>
      </c>
    </row>
    <row r="30" spans="1:10">
      <c r="A30" s="15">
        <v>5</v>
      </c>
      <c r="B30" s="14">
        <v>2990</v>
      </c>
      <c r="C30" s="15">
        <v>94</v>
      </c>
      <c r="D30" s="16">
        <v>3.65</v>
      </c>
      <c r="E30" s="16">
        <v>343.09999999999997</v>
      </c>
      <c r="F30" s="16"/>
      <c r="G30" s="19"/>
      <c r="H30" s="17"/>
      <c r="I30" s="16">
        <v>343.09999999999997</v>
      </c>
      <c r="J30" s="18">
        <v>0</v>
      </c>
    </row>
    <row r="31" spans="1:10">
      <c r="A31" s="15">
        <v>5</v>
      </c>
      <c r="B31" s="14">
        <v>7895</v>
      </c>
      <c r="C31" s="15">
        <v>143</v>
      </c>
      <c r="D31" s="16">
        <v>3.65</v>
      </c>
      <c r="E31" s="16">
        <v>521.94999999999993</v>
      </c>
      <c r="F31" s="16"/>
      <c r="G31" s="27"/>
      <c r="H31" s="17"/>
      <c r="I31" s="16">
        <v>521.94999999999993</v>
      </c>
      <c r="J31" s="18">
        <v>0</v>
      </c>
    </row>
    <row r="32" spans="1:10">
      <c r="A32" s="15">
        <v>5</v>
      </c>
      <c r="B32" s="14">
        <v>12596</v>
      </c>
      <c r="C32" s="15">
        <v>49</v>
      </c>
      <c r="D32" s="16">
        <v>3.65</v>
      </c>
      <c r="E32" s="16">
        <v>178.85</v>
      </c>
      <c r="F32" s="16"/>
      <c r="G32" s="19"/>
      <c r="H32" s="17"/>
      <c r="I32" s="16">
        <v>178.85</v>
      </c>
      <c r="J32" s="18">
        <v>0</v>
      </c>
    </row>
    <row r="33" spans="1:10">
      <c r="A33" s="15">
        <v>5</v>
      </c>
      <c r="B33" s="14">
        <v>16244</v>
      </c>
      <c r="C33" s="15">
        <v>49</v>
      </c>
      <c r="D33" s="16">
        <v>3.65</v>
      </c>
      <c r="E33" s="16">
        <v>178.85</v>
      </c>
      <c r="F33" s="16">
        <v>215.36</v>
      </c>
      <c r="G33" s="19">
        <v>1040</v>
      </c>
      <c r="H33" s="17">
        <v>42541</v>
      </c>
      <c r="I33" s="16">
        <v>-36.510000000000019</v>
      </c>
      <c r="J33" s="18">
        <v>1.2041375454291308</v>
      </c>
    </row>
    <row r="34" spans="1:10">
      <c r="A34" s="15"/>
      <c r="B34" s="14"/>
      <c r="C34" s="15"/>
      <c r="D34" s="16"/>
      <c r="E34" s="16"/>
      <c r="F34" s="16"/>
      <c r="G34" s="19"/>
      <c r="H34" s="17"/>
      <c r="I34" s="16"/>
      <c r="J34" s="18"/>
    </row>
    <row r="35" spans="1:10">
      <c r="A35" s="15">
        <v>6</v>
      </c>
      <c r="B35" s="14">
        <v>4439</v>
      </c>
      <c r="C35" s="15">
        <v>275</v>
      </c>
      <c r="D35" s="16">
        <v>3.65</v>
      </c>
      <c r="E35" s="16">
        <v>1003.75</v>
      </c>
      <c r="F35" s="16">
        <v>504.49</v>
      </c>
      <c r="G35" s="27" t="s">
        <v>451</v>
      </c>
      <c r="H35" s="26" t="s">
        <v>452</v>
      </c>
      <c r="I35" s="16">
        <v>499.26</v>
      </c>
      <c r="J35" s="18">
        <v>0.50260523038605232</v>
      </c>
    </row>
    <row r="36" spans="1:10">
      <c r="A36" s="15">
        <v>6</v>
      </c>
      <c r="B36" s="14">
        <v>6279</v>
      </c>
      <c r="C36" s="15">
        <v>130</v>
      </c>
      <c r="D36" s="16">
        <v>3.65</v>
      </c>
      <c r="E36" s="16">
        <v>474.5</v>
      </c>
      <c r="F36" s="16"/>
      <c r="G36" s="19"/>
      <c r="H36" s="17"/>
      <c r="I36" s="16">
        <v>474.5</v>
      </c>
      <c r="J36" s="18">
        <v>0</v>
      </c>
    </row>
    <row r="37" spans="1:10">
      <c r="A37" s="15">
        <v>6</v>
      </c>
      <c r="B37" s="14">
        <v>6764</v>
      </c>
      <c r="C37" s="15">
        <v>80</v>
      </c>
      <c r="D37" s="16">
        <v>3.65</v>
      </c>
      <c r="E37" s="16">
        <v>292</v>
      </c>
      <c r="F37" s="16"/>
      <c r="G37" s="19"/>
      <c r="H37" s="17"/>
      <c r="I37" s="16">
        <v>292</v>
      </c>
      <c r="J37" s="18">
        <v>0</v>
      </c>
    </row>
    <row r="38" spans="1:10">
      <c r="A38" s="15">
        <v>6</v>
      </c>
      <c r="B38" s="14">
        <v>10260</v>
      </c>
      <c r="C38" s="15">
        <v>81</v>
      </c>
      <c r="D38" s="16">
        <v>3.65</v>
      </c>
      <c r="E38" s="16">
        <v>295.64999999999998</v>
      </c>
      <c r="F38" s="16"/>
      <c r="G38" s="19"/>
      <c r="H38" s="17"/>
      <c r="I38" s="16">
        <v>295.64999999999998</v>
      </c>
      <c r="J38" s="18">
        <v>0</v>
      </c>
    </row>
    <row r="39" spans="1:10">
      <c r="A39" s="15"/>
      <c r="B39" s="14"/>
      <c r="C39" s="15"/>
      <c r="D39" s="16"/>
      <c r="E39" s="16"/>
      <c r="F39" s="16"/>
      <c r="G39" s="19"/>
      <c r="H39" s="17"/>
      <c r="I39" s="16"/>
      <c r="J39" s="18"/>
    </row>
    <row r="40" spans="1:10">
      <c r="A40" s="15">
        <v>7</v>
      </c>
      <c r="B40" s="14">
        <v>617</v>
      </c>
      <c r="C40" s="15">
        <v>141</v>
      </c>
      <c r="D40" s="16">
        <v>3.65</v>
      </c>
      <c r="E40" s="16">
        <v>514.65</v>
      </c>
      <c r="F40" s="16"/>
      <c r="G40" s="19"/>
      <c r="H40" s="17"/>
      <c r="I40" s="16">
        <v>514.65</v>
      </c>
      <c r="J40" s="18">
        <v>0</v>
      </c>
    </row>
    <row r="41" spans="1:10">
      <c r="A41" s="15">
        <v>7</v>
      </c>
      <c r="B41" s="14">
        <v>5382</v>
      </c>
      <c r="C41" s="15">
        <v>109</v>
      </c>
      <c r="D41" s="16">
        <v>3.65</v>
      </c>
      <c r="E41" s="16">
        <v>397.84999999999997</v>
      </c>
      <c r="F41" s="16"/>
      <c r="G41" s="19"/>
      <c r="H41" s="17"/>
      <c r="I41" s="16">
        <v>397.84999999999997</v>
      </c>
      <c r="J41" s="18">
        <v>0</v>
      </c>
    </row>
    <row r="42" spans="1:10">
      <c r="A42" s="15">
        <v>7</v>
      </c>
      <c r="B42" s="14">
        <v>6464</v>
      </c>
      <c r="C42" s="15">
        <v>120</v>
      </c>
      <c r="D42" s="16">
        <v>3.65</v>
      </c>
      <c r="E42" s="16">
        <v>438</v>
      </c>
      <c r="F42" s="16"/>
      <c r="G42" s="19"/>
      <c r="H42" s="17"/>
      <c r="I42" s="16">
        <v>438</v>
      </c>
      <c r="J42" s="18">
        <v>0</v>
      </c>
    </row>
    <row r="43" spans="1:10">
      <c r="A43" s="15">
        <v>7</v>
      </c>
      <c r="B43" s="14">
        <v>11834</v>
      </c>
      <c r="C43" s="15">
        <v>96</v>
      </c>
      <c r="D43" s="16">
        <v>3.65</v>
      </c>
      <c r="E43" s="16">
        <v>350.4</v>
      </c>
      <c r="F43" s="16"/>
      <c r="G43" s="19"/>
      <c r="H43" s="17"/>
      <c r="I43" s="16">
        <v>350.4</v>
      </c>
      <c r="J43" s="18">
        <v>0</v>
      </c>
    </row>
    <row r="44" spans="1:10">
      <c r="A44" s="15"/>
      <c r="B44" s="14"/>
      <c r="C44" s="15"/>
      <c r="D44" s="16"/>
      <c r="E44" s="16"/>
      <c r="F44" s="16"/>
      <c r="G44" s="19"/>
      <c r="H44" s="17"/>
      <c r="I44" s="16"/>
      <c r="J44" s="18"/>
    </row>
    <row r="45" spans="1:10">
      <c r="A45" s="15">
        <v>8</v>
      </c>
      <c r="B45" s="14">
        <v>3955</v>
      </c>
      <c r="C45" s="15">
        <v>444</v>
      </c>
      <c r="D45" s="16">
        <v>3.65</v>
      </c>
      <c r="E45" s="16">
        <v>1620.6</v>
      </c>
      <c r="F45" s="16">
        <v>1616.95</v>
      </c>
      <c r="G45" s="19">
        <v>1343</v>
      </c>
      <c r="H45" s="17">
        <v>42471</v>
      </c>
      <c r="I45" s="16">
        <v>3.6499999999998636</v>
      </c>
      <c r="J45" s="18">
        <v>0.99774774774774788</v>
      </c>
    </row>
    <row r="46" spans="1:10">
      <c r="A46" s="15">
        <v>8</v>
      </c>
      <c r="B46" s="14">
        <v>4692</v>
      </c>
      <c r="C46" s="15">
        <v>35</v>
      </c>
      <c r="D46" s="16">
        <v>3.65</v>
      </c>
      <c r="E46" s="16">
        <v>127.75</v>
      </c>
      <c r="F46" s="16"/>
      <c r="G46" s="19"/>
      <c r="H46" s="17"/>
      <c r="I46" s="16">
        <v>127.75</v>
      </c>
      <c r="J46" s="18">
        <v>0</v>
      </c>
    </row>
    <row r="47" spans="1:10">
      <c r="A47" s="15">
        <v>8</v>
      </c>
      <c r="B47" s="14">
        <v>7498</v>
      </c>
      <c r="C47" s="15">
        <v>191</v>
      </c>
      <c r="D47" s="16">
        <v>3.65</v>
      </c>
      <c r="E47" s="16">
        <v>697.15</v>
      </c>
      <c r="F47" s="16"/>
      <c r="G47" s="19"/>
      <c r="H47" s="17"/>
      <c r="I47" s="16">
        <v>697.15</v>
      </c>
      <c r="J47" s="18">
        <v>0</v>
      </c>
    </row>
    <row r="48" spans="1:10">
      <c r="A48" s="15">
        <v>8</v>
      </c>
      <c r="B48" s="14">
        <v>10714</v>
      </c>
      <c r="C48" s="15">
        <v>96</v>
      </c>
      <c r="D48" s="16">
        <v>3.65</v>
      </c>
      <c r="E48" s="16">
        <v>350.4</v>
      </c>
      <c r="F48" s="16"/>
      <c r="G48" s="19"/>
      <c r="H48" s="17"/>
      <c r="I48" s="16">
        <v>350.4</v>
      </c>
      <c r="J48" s="18">
        <v>0</v>
      </c>
    </row>
    <row r="49" spans="1:10">
      <c r="A49" s="15">
        <v>8</v>
      </c>
      <c r="B49" s="14">
        <v>14677</v>
      </c>
      <c r="C49" s="15">
        <v>39</v>
      </c>
      <c r="D49" s="16">
        <v>3.65</v>
      </c>
      <c r="E49" s="16">
        <v>142.35</v>
      </c>
      <c r="F49" s="16"/>
      <c r="G49" s="19"/>
      <c r="H49" s="17"/>
      <c r="I49" s="16">
        <v>142.35</v>
      </c>
      <c r="J49" s="18">
        <v>0</v>
      </c>
    </row>
    <row r="50" spans="1:10">
      <c r="A50" s="15"/>
      <c r="B50" s="14"/>
      <c r="C50" s="15"/>
      <c r="D50" s="16"/>
      <c r="E50" s="16"/>
      <c r="F50" s="16"/>
      <c r="G50" s="19"/>
      <c r="H50" s="17"/>
      <c r="I50" s="16"/>
      <c r="J50" s="18"/>
    </row>
    <row r="51" spans="1:10">
      <c r="A51" s="15">
        <v>9</v>
      </c>
      <c r="B51" s="14">
        <v>607</v>
      </c>
      <c r="C51" s="15">
        <v>256</v>
      </c>
      <c r="D51" s="16">
        <v>3.65</v>
      </c>
      <c r="E51" s="16">
        <v>934.4</v>
      </c>
      <c r="F51" s="16">
        <v>741.35</v>
      </c>
      <c r="G51" s="19">
        <v>2884</v>
      </c>
      <c r="H51" s="17">
        <v>42264</v>
      </c>
      <c r="I51" s="16">
        <v>193.04999999999995</v>
      </c>
      <c r="J51" s="18">
        <v>0.79339683219178092</v>
      </c>
    </row>
    <row r="52" spans="1:10">
      <c r="A52" s="15">
        <v>9</v>
      </c>
      <c r="B52" s="14">
        <v>1033</v>
      </c>
      <c r="C52" s="15">
        <v>128</v>
      </c>
      <c r="D52" s="16">
        <v>3.65</v>
      </c>
      <c r="E52" s="16">
        <v>467.2</v>
      </c>
      <c r="F52" s="16"/>
      <c r="G52" s="19"/>
      <c r="H52" s="17"/>
      <c r="I52" s="16">
        <v>467.2</v>
      </c>
      <c r="J52" s="18">
        <v>0</v>
      </c>
    </row>
    <row r="53" spans="1:10">
      <c r="A53" s="15">
        <v>9</v>
      </c>
      <c r="B53" s="14">
        <v>4489</v>
      </c>
      <c r="C53" s="15">
        <v>115</v>
      </c>
      <c r="D53" s="16">
        <v>3.65</v>
      </c>
      <c r="E53" s="16">
        <v>419.75</v>
      </c>
      <c r="F53" s="16"/>
      <c r="G53" s="19"/>
      <c r="H53" s="17"/>
      <c r="I53" s="16">
        <v>419.75</v>
      </c>
      <c r="J53" s="18">
        <v>0</v>
      </c>
    </row>
    <row r="54" spans="1:10">
      <c r="A54" s="15">
        <v>9</v>
      </c>
      <c r="B54" s="14">
        <v>10919</v>
      </c>
      <c r="C54" s="15">
        <v>97</v>
      </c>
      <c r="D54" s="16">
        <v>3.65</v>
      </c>
      <c r="E54" s="16">
        <v>354.05</v>
      </c>
      <c r="F54" s="16">
        <v>368.65</v>
      </c>
      <c r="G54" s="19">
        <v>2079</v>
      </c>
      <c r="H54" s="17">
        <v>42503</v>
      </c>
      <c r="I54" s="16">
        <v>-14.599999999999966</v>
      </c>
      <c r="J54" s="18">
        <v>1.0412371134020617</v>
      </c>
    </row>
    <row r="55" spans="1:10">
      <c r="A55" s="15">
        <v>9</v>
      </c>
      <c r="B55" s="14">
        <v>12269</v>
      </c>
      <c r="C55" s="15">
        <v>73</v>
      </c>
      <c r="D55" s="16">
        <v>3.65</v>
      </c>
      <c r="E55" s="16">
        <v>266.45</v>
      </c>
      <c r="F55" s="16"/>
      <c r="G55" s="19"/>
      <c r="H55" s="17"/>
      <c r="I55" s="16">
        <v>266.45</v>
      </c>
      <c r="J55" s="18">
        <v>0</v>
      </c>
    </row>
    <row r="56" spans="1:10">
      <c r="A56" s="15">
        <v>9</v>
      </c>
      <c r="B56" s="14">
        <v>16217</v>
      </c>
      <c r="C56" s="15">
        <v>36</v>
      </c>
      <c r="D56" s="16">
        <v>3.65</v>
      </c>
      <c r="E56" s="16">
        <v>131.4</v>
      </c>
      <c r="F56" s="16"/>
      <c r="G56" s="19"/>
      <c r="H56" s="17"/>
      <c r="I56" s="16">
        <v>131.4</v>
      </c>
      <c r="J56" s="18">
        <v>0</v>
      </c>
    </row>
    <row r="57" spans="1:10">
      <c r="A57" s="15"/>
      <c r="B57" s="14"/>
      <c r="C57" s="15"/>
      <c r="D57" s="16"/>
      <c r="E57" s="16"/>
      <c r="F57" s="16"/>
      <c r="G57" s="19"/>
      <c r="H57" s="17"/>
      <c r="I57" s="16"/>
      <c r="J57" s="18"/>
    </row>
    <row r="58" spans="1:10">
      <c r="A58" s="15">
        <v>10</v>
      </c>
      <c r="B58" s="14">
        <v>614</v>
      </c>
      <c r="C58" s="15">
        <v>171</v>
      </c>
      <c r="D58" s="16">
        <v>3.65</v>
      </c>
      <c r="E58" s="16">
        <v>624.15</v>
      </c>
      <c r="F58" s="16"/>
      <c r="G58" s="19"/>
      <c r="H58" s="17"/>
      <c r="I58" s="16">
        <v>624.15</v>
      </c>
      <c r="J58" s="18">
        <v>0</v>
      </c>
    </row>
    <row r="59" spans="1:10">
      <c r="A59" s="15">
        <v>10</v>
      </c>
      <c r="B59" s="14">
        <v>1838</v>
      </c>
      <c r="C59" s="15">
        <v>205</v>
      </c>
      <c r="D59" s="16">
        <v>3.65</v>
      </c>
      <c r="E59" s="16">
        <v>748.25</v>
      </c>
      <c r="F59" s="16"/>
      <c r="G59" s="19"/>
      <c r="H59" s="17"/>
      <c r="I59" s="16">
        <v>748.25</v>
      </c>
      <c r="J59" s="18">
        <v>0</v>
      </c>
    </row>
    <row r="60" spans="1:10">
      <c r="A60" s="15">
        <v>10</v>
      </c>
      <c r="B60" s="14">
        <v>5514</v>
      </c>
      <c r="C60" s="15">
        <v>168</v>
      </c>
      <c r="D60" s="16">
        <v>3.65</v>
      </c>
      <c r="E60" s="16">
        <v>613.19999999999993</v>
      </c>
      <c r="F60" s="16">
        <v>627.79999999999995</v>
      </c>
      <c r="G60" s="19">
        <v>7306</v>
      </c>
      <c r="H60" s="17">
        <v>42565</v>
      </c>
      <c r="I60" s="16">
        <v>-14.600000000000023</v>
      </c>
      <c r="J60" s="18">
        <v>1.0238095238095239</v>
      </c>
    </row>
    <row r="61" spans="1:10">
      <c r="A61" s="15">
        <v>10</v>
      </c>
      <c r="B61" s="14">
        <v>8810</v>
      </c>
      <c r="C61" s="15">
        <v>117</v>
      </c>
      <c r="D61" s="16">
        <v>3.65</v>
      </c>
      <c r="E61" s="16">
        <v>427.05</v>
      </c>
      <c r="F61" s="16">
        <v>448.95</v>
      </c>
      <c r="G61" s="19">
        <v>2541</v>
      </c>
      <c r="H61" s="17">
        <v>42472</v>
      </c>
      <c r="I61" s="16">
        <v>-21.899999999999977</v>
      </c>
      <c r="J61" s="18">
        <v>1.0512820512820513</v>
      </c>
    </row>
    <row r="62" spans="1:10">
      <c r="A62" s="15">
        <v>10</v>
      </c>
      <c r="B62" s="14">
        <v>11305</v>
      </c>
      <c r="C62" s="15">
        <v>156</v>
      </c>
      <c r="D62" s="16">
        <v>3.65</v>
      </c>
      <c r="E62" s="16">
        <v>569.4</v>
      </c>
      <c r="F62" s="16"/>
      <c r="G62" s="19"/>
      <c r="H62" s="17"/>
      <c r="I62" s="16">
        <v>569.4</v>
      </c>
      <c r="J62" s="18">
        <v>0</v>
      </c>
    </row>
    <row r="63" spans="1:10">
      <c r="A63" s="15"/>
      <c r="B63" s="14"/>
      <c r="C63" s="15"/>
      <c r="D63" s="16"/>
      <c r="E63" s="16"/>
      <c r="F63" s="16"/>
      <c r="G63" s="19"/>
      <c r="H63" s="17"/>
      <c r="I63" s="16"/>
      <c r="J63" s="18"/>
    </row>
    <row r="64" spans="1:10">
      <c r="A64" s="15">
        <v>11</v>
      </c>
      <c r="B64" s="14">
        <v>2556</v>
      </c>
      <c r="C64" s="15">
        <v>151</v>
      </c>
      <c r="D64" s="16">
        <v>3.65</v>
      </c>
      <c r="E64" s="16">
        <v>551.15</v>
      </c>
      <c r="F64" s="16">
        <v>387</v>
      </c>
      <c r="G64" s="27">
        <v>900</v>
      </c>
      <c r="H64" s="26">
        <v>42478</v>
      </c>
      <c r="I64" s="16">
        <v>164.14999999999998</v>
      </c>
      <c r="J64" s="18">
        <v>0.70216819377664885</v>
      </c>
    </row>
    <row r="65" spans="1:10">
      <c r="A65" s="15">
        <v>11</v>
      </c>
      <c r="B65" s="14">
        <v>5539</v>
      </c>
      <c r="C65" s="15">
        <v>68</v>
      </c>
      <c r="D65" s="16">
        <v>3.65</v>
      </c>
      <c r="E65" s="16">
        <v>248.2</v>
      </c>
      <c r="F65" s="16"/>
      <c r="G65" s="19"/>
      <c r="H65" s="17"/>
      <c r="I65" s="16">
        <v>248.2</v>
      </c>
      <c r="J65" s="18">
        <v>0</v>
      </c>
    </row>
    <row r="66" spans="1:10">
      <c r="A66" s="15">
        <v>11</v>
      </c>
      <c r="B66" s="14">
        <v>7732</v>
      </c>
      <c r="C66" s="15">
        <v>93</v>
      </c>
      <c r="D66" s="16">
        <v>3.65</v>
      </c>
      <c r="E66" s="16">
        <v>339.45</v>
      </c>
      <c r="F66" s="16"/>
      <c r="G66" s="19"/>
      <c r="H66" s="17"/>
      <c r="I66" s="16">
        <v>339.45</v>
      </c>
      <c r="J66" s="18">
        <v>0</v>
      </c>
    </row>
    <row r="67" spans="1:10">
      <c r="A67" s="15">
        <v>11</v>
      </c>
      <c r="B67" s="14">
        <v>12393</v>
      </c>
      <c r="C67" s="15">
        <v>58</v>
      </c>
      <c r="D67" s="16">
        <v>3.65</v>
      </c>
      <c r="E67" s="16">
        <v>211.7</v>
      </c>
      <c r="F67" s="16"/>
      <c r="G67" s="19"/>
      <c r="H67" s="17"/>
      <c r="I67" s="16">
        <v>211.7</v>
      </c>
      <c r="J67" s="18">
        <v>0</v>
      </c>
    </row>
    <row r="68" spans="1:10">
      <c r="A68" s="15"/>
      <c r="B68" s="14"/>
      <c r="C68" s="15"/>
      <c r="D68" s="16"/>
      <c r="E68" s="16"/>
      <c r="F68" s="16"/>
      <c r="G68" s="19"/>
      <c r="H68" s="17"/>
      <c r="I68" s="16"/>
      <c r="J68" s="18"/>
    </row>
    <row r="69" spans="1:10">
      <c r="A69" s="15">
        <v>12</v>
      </c>
      <c r="B69" s="14">
        <v>710</v>
      </c>
      <c r="C69" s="15">
        <v>155</v>
      </c>
      <c r="D69" s="16">
        <v>3.65</v>
      </c>
      <c r="E69" s="16">
        <v>565.75</v>
      </c>
      <c r="F69" s="16">
        <v>266.45</v>
      </c>
      <c r="G69" s="19">
        <v>9540</v>
      </c>
      <c r="H69" s="17">
        <v>42542</v>
      </c>
      <c r="I69" s="16">
        <v>299.3</v>
      </c>
      <c r="J69" s="18">
        <v>0.47096774193548385</v>
      </c>
    </row>
    <row r="70" spans="1:10">
      <c r="A70" s="15">
        <v>12</v>
      </c>
      <c r="B70" s="14">
        <v>1957</v>
      </c>
      <c r="C70" s="15">
        <v>155</v>
      </c>
      <c r="D70" s="16">
        <v>3.65</v>
      </c>
      <c r="E70" s="16">
        <v>565.75</v>
      </c>
      <c r="F70" s="16"/>
      <c r="G70" s="19"/>
      <c r="H70" s="17"/>
      <c r="I70" s="16">
        <v>565.75</v>
      </c>
      <c r="J70" s="18">
        <v>0</v>
      </c>
    </row>
    <row r="71" spans="1:10">
      <c r="A71" s="15">
        <v>12</v>
      </c>
      <c r="B71" s="14">
        <v>4807</v>
      </c>
      <c r="C71" s="15">
        <v>107</v>
      </c>
      <c r="D71" s="16">
        <v>3.65</v>
      </c>
      <c r="E71" s="16">
        <v>390.55</v>
      </c>
      <c r="F71" s="16">
        <v>116.8</v>
      </c>
      <c r="G71" s="19">
        <v>1060</v>
      </c>
      <c r="H71" s="17">
        <v>42526</v>
      </c>
      <c r="I71" s="16">
        <v>273.75</v>
      </c>
      <c r="J71" s="18">
        <v>0.29906542056074764</v>
      </c>
    </row>
    <row r="72" spans="1:10">
      <c r="A72" s="15">
        <v>12</v>
      </c>
      <c r="B72" s="14">
        <v>5798</v>
      </c>
      <c r="C72" s="15">
        <v>148</v>
      </c>
      <c r="D72" s="16">
        <v>3.65</v>
      </c>
      <c r="E72" s="16">
        <v>540.19999999999993</v>
      </c>
      <c r="F72" s="16">
        <v>1191.55</v>
      </c>
      <c r="G72" s="19">
        <v>4376</v>
      </c>
      <c r="H72" s="17">
        <v>42527</v>
      </c>
      <c r="I72" s="16">
        <v>-651.35</v>
      </c>
      <c r="J72" s="18">
        <v>2.205757126990004</v>
      </c>
    </row>
    <row r="73" spans="1:10">
      <c r="A73" s="15"/>
      <c r="B73" s="14"/>
      <c r="C73" s="15"/>
      <c r="D73" s="16"/>
      <c r="E73" s="16"/>
      <c r="F73" s="16"/>
      <c r="G73" s="19"/>
      <c r="H73" s="17"/>
      <c r="I73" s="16"/>
      <c r="J73" s="18"/>
    </row>
    <row r="74" spans="1:10">
      <c r="A74" s="15">
        <v>13</v>
      </c>
      <c r="B74" s="14">
        <v>4505</v>
      </c>
      <c r="C74" s="15">
        <v>74</v>
      </c>
      <c r="D74" s="16">
        <v>3.65</v>
      </c>
      <c r="E74" s="16">
        <v>270.09999999999997</v>
      </c>
      <c r="F74" s="16">
        <v>281.05</v>
      </c>
      <c r="G74" s="19">
        <v>1695</v>
      </c>
      <c r="H74" s="17">
        <v>42532</v>
      </c>
      <c r="I74" s="16">
        <v>-10.950000000000045</v>
      </c>
      <c r="J74" s="18">
        <v>1.0405405405405408</v>
      </c>
    </row>
    <row r="75" spans="1:10">
      <c r="A75" s="15">
        <v>13</v>
      </c>
      <c r="B75" s="14">
        <v>4735</v>
      </c>
      <c r="C75" s="15">
        <v>160</v>
      </c>
      <c r="D75" s="16">
        <v>3.65</v>
      </c>
      <c r="E75" s="16">
        <v>584</v>
      </c>
      <c r="F75" s="16">
        <v>584</v>
      </c>
      <c r="G75" s="27">
        <v>2815</v>
      </c>
      <c r="H75" s="26">
        <v>42516</v>
      </c>
      <c r="I75" s="16">
        <v>0</v>
      </c>
      <c r="J75" s="18">
        <v>1</v>
      </c>
    </row>
    <row r="76" spans="1:10">
      <c r="A76" s="15">
        <v>13</v>
      </c>
      <c r="B76" s="14">
        <v>10243</v>
      </c>
      <c r="C76" s="15">
        <v>141</v>
      </c>
      <c r="D76" s="16">
        <v>3.65</v>
      </c>
      <c r="E76" s="16">
        <v>514.65</v>
      </c>
      <c r="F76" s="16"/>
      <c r="G76" s="19"/>
      <c r="H76" s="17"/>
      <c r="I76" s="16">
        <v>514.65</v>
      </c>
      <c r="J76" s="18">
        <v>0</v>
      </c>
    </row>
    <row r="77" spans="1:10">
      <c r="A77" s="15">
        <v>13</v>
      </c>
      <c r="B77" s="14">
        <v>10552</v>
      </c>
      <c r="C77" s="15">
        <v>112</v>
      </c>
      <c r="D77" s="16">
        <v>3.65</v>
      </c>
      <c r="E77" s="16">
        <v>408.8</v>
      </c>
      <c r="F77" s="16"/>
      <c r="G77" s="19"/>
      <c r="H77" s="17"/>
      <c r="I77" s="16">
        <v>408.8</v>
      </c>
      <c r="J77" s="18">
        <v>0</v>
      </c>
    </row>
    <row r="78" spans="1:10">
      <c r="A78" s="15">
        <v>13</v>
      </c>
      <c r="B78" s="14">
        <v>16333</v>
      </c>
      <c r="C78" s="15">
        <v>23</v>
      </c>
      <c r="D78" s="16">
        <v>3.65</v>
      </c>
      <c r="E78" s="16">
        <v>83.95</v>
      </c>
      <c r="F78" s="16">
        <v>56.3</v>
      </c>
      <c r="G78" s="19">
        <v>1001</v>
      </c>
      <c r="H78" s="17">
        <v>42535</v>
      </c>
      <c r="I78" s="16">
        <v>27.650000000000006</v>
      </c>
      <c r="J78" s="18">
        <v>0.67063728409767709</v>
      </c>
    </row>
    <row r="79" spans="1:10">
      <c r="A79" s="15"/>
      <c r="B79" s="14"/>
      <c r="C79" s="15"/>
      <c r="D79" s="16"/>
      <c r="E79" s="16"/>
      <c r="F79" s="16"/>
      <c r="G79" s="19"/>
      <c r="H79" s="17"/>
      <c r="I79" s="16"/>
      <c r="J79" s="18"/>
    </row>
    <row r="80" spans="1:10">
      <c r="A80" s="15">
        <v>14</v>
      </c>
      <c r="B80" s="14">
        <v>3432</v>
      </c>
      <c r="C80" s="15">
        <v>129</v>
      </c>
      <c r="D80" s="16">
        <v>3.65</v>
      </c>
      <c r="E80" s="16">
        <v>470.84999999999997</v>
      </c>
      <c r="F80" s="16"/>
      <c r="G80" s="19"/>
      <c r="H80" s="17"/>
      <c r="I80" s="16">
        <v>470.84999999999997</v>
      </c>
      <c r="J80" s="18">
        <v>0</v>
      </c>
    </row>
    <row r="81" spans="1:10">
      <c r="A81" s="15">
        <v>14</v>
      </c>
      <c r="B81" s="14">
        <v>6228</v>
      </c>
      <c r="C81" s="15">
        <v>88</v>
      </c>
      <c r="D81" s="16">
        <v>3.65</v>
      </c>
      <c r="E81" s="16">
        <v>321.2</v>
      </c>
      <c r="F81" s="16">
        <v>350.4</v>
      </c>
      <c r="G81" s="15">
        <v>2611</v>
      </c>
      <c r="H81" s="17">
        <v>42521</v>
      </c>
      <c r="I81" s="16">
        <v>-29.199999999999989</v>
      </c>
      <c r="J81" s="18">
        <v>1.0909090909090908</v>
      </c>
    </row>
    <row r="82" spans="1:10">
      <c r="A82" s="15">
        <v>14</v>
      </c>
      <c r="B82" s="14">
        <v>12793</v>
      </c>
      <c r="C82" s="15">
        <v>54</v>
      </c>
      <c r="D82" s="16">
        <v>3.65</v>
      </c>
      <c r="E82" s="16">
        <v>197.1</v>
      </c>
      <c r="F82" s="16">
        <v>154.65</v>
      </c>
      <c r="G82" s="19">
        <v>1971</v>
      </c>
      <c r="H82" s="17">
        <v>42493</v>
      </c>
      <c r="I82" s="16">
        <v>42.449999999999989</v>
      </c>
      <c r="J82" s="18">
        <v>0.78462709284627097</v>
      </c>
    </row>
    <row r="83" spans="1:10">
      <c r="A83" s="15">
        <v>14</v>
      </c>
      <c r="B83" s="14">
        <v>13083</v>
      </c>
      <c r="C83" s="15">
        <v>50</v>
      </c>
      <c r="D83" s="16">
        <v>3.65</v>
      </c>
      <c r="E83" s="16">
        <v>182.5</v>
      </c>
      <c r="F83" s="16">
        <v>182.5</v>
      </c>
      <c r="G83" s="27">
        <v>1012</v>
      </c>
      <c r="H83" s="17">
        <v>42542</v>
      </c>
      <c r="I83" s="16">
        <v>0</v>
      </c>
      <c r="J83" s="18">
        <v>1</v>
      </c>
    </row>
    <row r="84" spans="1:10">
      <c r="A84" s="15">
        <v>14</v>
      </c>
      <c r="B84" s="14">
        <v>13702</v>
      </c>
      <c r="C84" s="15">
        <v>37</v>
      </c>
      <c r="D84" s="16">
        <v>3.65</v>
      </c>
      <c r="E84" s="16">
        <v>135.04999999999998</v>
      </c>
      <c r="F84" s="16"/>
      <c r="G84" s="19"/>
      <c r="H84" s="17"/>
      <c r="I84" s="16">
        <v>135.04999999999998</v>
      </c>
      <c r="J84" s="18">
        <v>0</v>
      </c>
    </row>
    <row r="85" spans="1:10">
      <c r="A85" s="15"/>
      <c r="B85" s="14"/>
      <c r="C85" s="15" t="s">
        <v>313</v>
      </c>
      <c r="D85" s="16"/>
      <c r="E85" s="16"/>
      <c r="F85" s="16">
        <v>9331.619999999999</v>
      </c>
      <c r="G85" s="19"/>
      <c r="H85" s="17"/>
      <c r="I85" s="16"/>
      <c r="J85" s="18"/>
    </row>
    <row r="86" spans="1:10">
      <c r="A86" s="15"/>
      <c r="B86" s="14"/>
      <c r="C86" s="15"/>
      <c r="D86" s="16"/>
      <c r="E86" s="16"/>
      <c r="F86" s="16"/>
      <c r="G86" s="19"/>
      <c r="H86" s="17"/>
      <c r="I86" s="16"/>
      <c r="J86" s="18"/>
    </row>
    <row r="87" spans="1:10">
      <c r="A87" s="15"/>
      <c r="B87" s="14"/>
      <c r="C87" s="15"/>
      <c r="D87" s="16"/>
      <c r="E87" s="16"/>
      <c r="F87" s="16"/>
      <c r="G87" s="19"/>
      <c r="H87" s="17"/>
      <c r="I87" s="16"/>
      <c r="J87" s="18"/>
    </row>
    <row r="88" spans="1:10" ht="15.75">
      <c r="A88" s="15">
        <v>20</v>
      </c>
      <c r="B88" s="7">
        <v>2770</v>
      </c>
      <c r="C88" s="15">
        <v>105</v>
      </c>
      <c r="D88" s="3">
        <v>3.65</v>
      </c>
      <c r="E88" s="3">
        <v>383.25</v>
      </c>
      <c r="F88" s="16"/>
      <c r="G88" s="6"/>
      <c r="H88" s="4"/>
      <c r="I88" s="3">
        <v>383.25</v>
      </c>
      <c r="J88" s="5">
        <v>0</v>
      </c>
    </row>
    <row r="89" spans="1:10" ht="15.75">
      <c r="A89" s="15">
        <v>20</v>
      </c>
      <c r="B89" s="1">
        <v>4295</v>
      </c>
      <c r="C89" s="15">
        <v>107</v>
      </c>
      <c r="D89" s="3">
        <v>3.65</v>
      </c>
      <c r="E89" s="3">
        <v>390.55</v>
      </c>
      <c r="F89" s="16"/>
      <c r="G89" s="6"/>
      <c r="H89" s="4"/>
      <c r="I89" s="3">
        <v>390.55</v>
      </c>
      <c r="J89" s="5">
        <v>0</v>
      </c>
    </row>
    <row r="90" spans="1:10" ht="15.75">
      <c r="A90" s="15">
        <v>20</v>
      </c>
      <c r="B90" s="1">
        <v>7096</v>
      </c>
      <c r="C90" s="15">
        <v>71</v>
      </c>
      <c r="D90" s="3">
        <v>3.65</v>
      </c>
      <c r="E90" s="3">
        <v>259.14999999999998</v>
      </c>
      <c r="F90" s="16">
        <v>215.35</v>
      </c>
      <c r="G90" s="6">
        <v>2175</v>
      </c>
      <c r="H90" s="4">
        <v>42535</v>
      </c>
      <c r="I90" s="3">
        <v>43.799999999999983</v>
      </c>
      <c r="J90" s="5">
        <v>0.83098591549295775</v>
      </c>
    </row>
    <row r="91" spans="1:10" ht="15.75">
      <c r="A91" s="15">
        <v>20</v>
      </c>
      <c r="B91" s="1">
        <v>9070</v>
      </c>
      <c r="C91" s="15">
        <v>66</v>
      </c>
      <c r="D91" s="3">
        <v>3.65</v>
      </c>
      <c r="E91" s="3">
        <v>240.9</v>
      </c>
      <c r="F91" s="16"/>
      <c r="G91" s="6"/>
      <c r="H91" s="4"/>
      <c r="I91" s="3">
        <v>240.9</v>
      </c>
      <c r="J91" s="5">
        <v>0</v>
      </c>
    </row>
    <row r="92" spans="1:10" ht="15.75">
      <c r="A92" s="15">
        <v>20</v>
      </c>
      <c r="B92" s="1">
        <v>10158</v>
      </c>
      <c r="C92" s="15">
        <v>45</v>
      </c>
      <c r="D92" s="3">
        <v>3.65</v>
      </c>
      <c r="E92" s="3">
        <v>164.25</v>
      </c>
      <c r="F92" s="16"/>
      <c r="G92" s="6"/>
      <c r="H92" s="4"/>
      <c r="I92" s="3">
        <v>164.25</v>
      </c>
      <c r="J92" s="5">
        <v>0</v>
      </c>
    </row>
    <row r="93" spans="1:10" ht="15.75">
      <c r="A93" s="15"/>
      <c r="B93" s="1"/>
      <c r="C93" s="15"/>
      <c r="D93" s="3"/>
      <c r="E93" s="3"/>
      <c r="F93" s="16"/>
      <c r="G93" s="6"/>
      <c r="H93" s="4"/>
      <c r="I93" s="3"/>
      <c r="J93" s="5"/>
    </row>
    <row r="94" spans="1:10" ht="15.75">
      <c r="A94" s="15">
        <v>21</v>
      </c>
      <c r="B94" s="1">
        <v>2055</v>
      </c>
      <c r="C94" s="15">
        <v>149</v>
      </c>
      <c r="D94" s="3">
        <v>3.65</v>
      </c>
      <c r="E94" s="3">
        <v>543.85</v>
      </c>
      <c r="F94" s="16">
        <v>374</v>
      </c>
      <c r="G94" s="6">
        <v>7839</v>
      </c>
      <c r="H94" s="4">
        <v>42521</v>
      </c>
      <c r="I94" s="3">
        <v>169.85000000000002</v>
      </c>
      <c r="J94" s="5">
        <v>0.68768962029971492</v>
      </c>
    </row>
    <row r="95" spans="1:10" ht="15.75">
      <c r="A95" s="15">
        <v>21</v>
      </c>
      <c r="B95" s="1">
        <v>5456</v>
      </c>
      <c r="C95" s="15">
        <v>86</v>
      </c>
      <c r="D95" s="3">
        <v>3.65</v>
      </c>
      <c r="E95" s="3">
        <v>313.89999999999998</v>
      </c>
      <c r="F95" s="16">
        <v>105</v>
      </c>
      <c r="G95" s="6">
        <v>1886</v>
      </c>
      <c r="H95" s="4">
        <v>42535</v>
      </c>
      <c r="I95" s="3">
        <v>208.89999999999998</v>
      </c>
      <c r="J95" s="5">
        <v>0.3345014335775725</v>
      </c>
    </row>
    <row r="96" spans="1:10" ht="15.75">
      <c r="A96" s="15">
        <v>21</v>
      </c>
      <c r="B96" s="1">
        <v>6599</v>
      </c>
      <c r="C96" s="15">
        <v>69</v>
      </c>
      <c r="D96" s="3">
        <v>3.65</v>
      </c>
      <c r="E96" s="3">
        <v>251.85</v>
      </c>
      <c r="F96" s="16"/>
      <c r="G96" s="6"/>
      <c r="H96" s="4"/>
      <c r="I96" s="3">
        <v>251.85</v>
      </c>
      <c r="J96" s="5">
        <v>0</v>
      </c>
    </row>
    <row r="97" spans="1:10" ht="15.75">
      <c r="A97" s="15">
        <v>21</v>
      </c>
      <c r="B97" s="1">
        <v>7342</v>
      </c>
      <c r="C97" s="15">
        <v>90</v>
      </c>
      <c r="D97" s="3">
        <v>3.65</v>
      </c>
      <c r="E97" s="3">
        <v>328.5</v>
      </c>
      <c r="F97" s="16"/>
      <c r="G97" s="6"/>
      <c r="H97" s="4"/>
      <c r="I97" s="3">
        <v>328.5</v>
      </c>
      <c r="J97" s="5">
        <v>0</v>
      </c>
    </row>
    <row r="98" spans="1:10" ht="15.75">
      <c r="A98" s="15">
        <v>21</v>
      </c>
      <c r="B98" s="1">
        <v>15739</v>
      </c>
      <c r="C98" s="15">
        <v>26</v>
      </c>
      <c r="D98" s="3">
        <v>3.65</v>
      </c>
      <c r="E98" s="3">
        <v>94.899999999999991</v>
      </c>
      <c r="F98" s="16"/>
      <c r="G98" s="6"/>
      <c r="H98" s="4"/>
      <c r="I98" s="3">
        <v>94.899999999999991</v>
      </c>
      <c r="J98" s="5">
        <v>0</v>
      </c>
    </row>
    <row r="99" spans="1:10" ht="15.75">
      <c r="A99" s="15"/>
      <c r="B99" s="1"/>
      <c r="C99" s="15"/>
      <c r="D99" s="3"/>
      <c r="E99" s="3"/>
      <c r="F99" s="16"/>
      <c r="G99" s="6"/>
      <c r="H99" s="4"/>
      <c r="I99" s="3"/>
      <c r="J99" s="5"/>
    </row>
    <row r="100" spans="1:10" ht="15.75">
      <c r="A100" s="15">
        <v>22</v>
      </c>
      <c r="B100" s="1">
        <v>1257</v>
      </c>
      <c r="C100" s="15">
        <v>284</v>
      </c>
      <c r="D100" s="3">
        <v>3.65</v>
      </c>
      <c r="E100" s="3">
        <v>1036.5999999999999</v>
      </c>
      <c r="F100" s="16">
        <v>696.55</v>
      </c>
      <c r="G100" s="6">
        <v>9683</v>
      </c>
      <c r="H100" s="26">
        <v>42535</v>
      </c>
      <c r="I100" s="3">
        <v>340.04999999999995</v>
      </c>
      <c r="J100" s="5">
        <v>0.6719563959097048</v>
      </c>
    </row>
    <row r="101" spans="1:10" ht="15.75">
      <c r="A101" s="15">
        <v>22</v>
      </c>
      <c r="B101" s="1">
        <v>2422</v>
      </c>
      <c r="C101" s="15">
        <v>220</v>
      </c>
      <c r="D101" s="3">
        <v>3.65</v>
      </c>
      <c r="E101" s="3">
        <v>803</v>
      </c>
      <c r="F101" s="16">
        <v>354.06</v>
      </c>
      <c r="G101" s="2">
        <v>9301</v>
      </c>
      <c r="H101" s="4">
        <v>42534</v>
      </c>
      <c r="I101" s="3">
        <v>448.94</v>
      </c>
      <c r="J101" s="5">
        <v>0.44092154420921542</v>
      </c>
    </row>
    <row r="102" spans="1:10" ht="15.75">
      <c r="A102" s="15">
        <v>22</v>
      </c>
      <c r="B102" s="1">
        <v>5193</v>
      </c>
      <c r="C102" s="15">
        <v>68</v>
      </c>
      <c r="D102" s="3">
        <v>3.65</v>
      </c>
      <c r="E102" s="3">
        <v>248.2</v>
      </c>
      <c r="F102" s="16">
        <v>255.5</v>
      </c>
      <c r="G102" s="6">
        <v>1037</v>
      </c>
      <c r="H102" s="4">
        <v>42523</v>
      </c>
      <c r="I102" s="3">
        <v>-7.3000000000000114</v>
      </c>
      <c r="J102" s="5">
        <v>1.0294117647058825</v>
      </c>
    </row>
    <row r="103" spans="1:10" ht="15.75">
      <c r="A103" s="15">
        <v>22</v>
      </c>
      <c r="B103" s="1">
        <v>10774</v>
      </c>
      <c r="C103" s="15">
        <v>95</v>
      </c>
      <c r="D103" s="3">
        <v>3.65</v>
      </c>
      <c r="E103" s="3">
        <v>346.75</v>
      </c>
      <c r="F103" s="16">
        <v>412.05</v>
      </c>
      <c r="G103" s="6">
        <v>2769</v>
      </c>
      <c r="H103" s="4">
        <v>42519</v>
      </c>
      <c r="I103" s="3">
        <v>-65.300000000000011</v>
      </c>
      <c r="J103" s="5">
        <v>1.1883201153568854</v>
      </c>
    </row>
    <row r="104" spans="1:10" ht="15.75">
      <c r="A104" s="15">
        <v>22</v>
      </c>
      <c r="B104" s="1">
        <v>12468</v>
      </c>
      <c r="C104" s="15">
        <v>100</v>
      </c>
      <c r="D104" s="3">
        <v>3.65</v>
      </c>
      <c r="E104" s="3">
        <v>365</v>
      </c>
      <c r="F104" s="16"/>
      <c r="G104" s="6"/>
      <c r="H104" s="4"/>
      <c r="I104" s="3">
        <v>365</v>
      </c>
      <c r="J104" s="5">
        <v>0</v>
      </c>
    </row>
    <row r="105" spans="1:10" ht="15.75">
      <c r="A105" s="15"/>
      <c r="B105" s="1"/>
      <c r="C105" s="15"/>
      <c r="D105" s="3"/>
      <c r="E105" s="3"/>
      <c r="F105" s="16"/>
      <c r="G105" s="6"/>
      <c r="H105" s="4"/>
      <c r="I105" s="3"/>
      <c r="J105" s="5"/>
    </row>
    <row r="106" spans="1:10" ht="15.75">
      <c r="A106" s="15">
        <v>23</v>
      </c>
      <c r="B106" s="1">
        <v>4125</v>
      </c>
      <c r="C106" s="15">
        <v>304</v>
      </c>
      <c r="D106" s="3">
        <v>3.65</v>
      </c>
      <c r="E106" s="3">
        <v>1109.5999999999999</v>
      </c>
      <c r="F106" s="16">
        <v>613.21</v>
      </c>
      <c r="G106" s="6">
        <v>2282</v>
      </c>
      <c r="H106" s="4">
        <v>42528</v>
      </c>
      <c r="I106" s="3">
        <v>496.38999999999987</v>
      </c>
      <c r="J106" s="5">
        <v>0.55264059120403752</v>
      </c>
    </row>
    <row r="107" spans="1:10" ht="15.75">
      <c r="A107" s="15">
        <v>23</v>
      </c>
      <c r="B107" s="1">
        <v>4592</v>
      </c>
      <c r="C107" s="15">
        <v>128</v>
      </c>
      <c r="D107" s="3">
        <v>3.65</v>
      </c>
      <c r="E107" s="3">
        <v>467.2</v>
      </c>
      <c r="F107" s="16">
        <v>154.44999999999999</v>
      </c>
      <c r="G107" s="6">
        <v>2490</v>
      </c>
      <c r="H107" s="4">
        <v>42534</v>
      </c>
      <c r="I107" s="3">
        <v>312.75</v>
      </c>
      <c r="J107" s="5">
        <v>0.33058647260273971</v>
      </c>
    </row>
    <row r="108" spans="1:10" ht="15.75">
      <c r="A108" s="15">
        <v>23</v>
      </c>
      <c r="B108" s="1">
        <v>4697</v>
      </c>
      <c r="C108" s="15">
        <v>80</v>
      </c>
      <c r="D108" s="3">
        <v>3.65</v>
      </c>
      <c r="E108" s="3">
        <v>292</v>
      </c>
      <c r="F108" s="16"/>
      <c r="G108" s="6"/>
      <c r="H108" s="4"/>
      <c r="I108" s="3">
        <v>292</v>
      </c>
      <c r="J108" s="5">
        <v>0</v>
      </c>
    </row>
    <row r="109" spans="1:10" ht="15.75">
      <c r="A109" s="15">
        <v>23</v>
      </c>
      <c r="B109" s="1">
        <v>6718</v>
      </c>
      <c r="C109" s="15">
        <v>82</v>
      </c>
      <c r="D109" s="3">
        <v>3.65</v>
      </c>
      <c r="E109" s="3">
        <v>299.3</v>
      </c>
      <c r="F109" s="16"/>
      <c r="G109" s="6"/>
      <c r="H109" s="4"/>
      <c r="I109" s="3">
        <v>299.3</v>
      </c>
      <c r="J109" s="5">
        <v>0</v>
      </c>
    </row>
    <row r="110" spans="1:10" ht="15.75">
      <c r="A110" s="15">
        <v>23</v>
      </c>
      <c r="B110" s="1">
        <v>12673</v>
      </c>
      <c r="C110" s="15">
        <v>44</v>
      </c>
      <c r="D110" s="3">
        <v>3.65</v>
      </c>
      <c r="E110" s="3">
        <v>160.6</v>
      </c>
      <c r="F110" s="16"/>
      <c r="G110" s="6"/>
      <c r="H110" s="4"/>
      <c r="I110" s="3">
        <v>160.6</v>
      </c>
      <c r="J110" s="5">
        <v>0</v>
      </c>
    </row>
    <row r="111" spans="1:10" ht="15.75">
      <c r="A111" s="15"/>
      <c r="B111" s="1"/>
      <c r="C111" s="15"/>
      <c r="D111" s="3"/>
      <c r="E111" s="3"/>
      <c r="F111" s="16"/>
      <c r="G111" s="6"/>
      <c r="H111" s="4"/>
      <c r="I111" s="3"/>
      <c r="J111" s="5"/>
    </row>
    <row r="112" spans="1:10" ht="15.75">
      <c r="A112" s="15">
        <v>24</v>
      </c>
      <c r="B112" s="1">
        <v>974</v>
      </c>
      <c r="C112" s="15">
        <v>432</v>
      </c>
      <c r="D112" s="3">
        <v>3.65</v>
      </c>
      <c r="E112" s="3">
        <v>1576.8</v>
      </c>
      <c r="F112" s="16">
        <v>919.06</v>
      </c>
      <c r="G112" s="6">
        <v>2646</v>
      </c>
      <c r="H112" s="4">
        <v>42522</v>
      </c>
      <c r="I112" s="3">
        <v>657.74</v>
      </c>
      <c r="J112" s="5">
        <v>0.5828640284119736</v>
      </c>
    </row>
    <row r="113" spans="1:10" ht="15.75">
      <c r="A113" s="15">
        <v>24</v>
      </c>
      <c r="B113" s="1">
        <v>3249</v>
      </c>
      <c r="C113" s="15">
        <v>139</v>
      </c>
      <c r="D113" s="3">
        <v>3.65</v>
      </c>
      <c r="E113" s="3">
        <v>507.34999999999997</v>
      </c>
      <c r="F113" s="16">
        <v>512.72</v>
      </c>
      <c r="G113" s="6">
        <v>1806</v>
      </c>
      <c r="H113" s="4">
        <v>42488</v>
      </c>
      <c r="I113" s="3">
        <v>-5.3700000000000614</v>
      </c>
      <c r="J113" s="5">
        <v>1.0105844091849809</v>
      </c>
    </row>
    <row r="114" spans="1:10" ht="15.75">
      <c r="A114" s="15">
        <v>24</v>
      </c>
      <c r="B114" s="1">
        <v>4634</v>
      </c>
      <c r="C114" s="15">
        <v>104</v>
      </c>
      <c r="D114" s="3">
        <v>3.65</v>
      </c>
      <c r="E114" s="3">
        <v>379.59999999999997</v>
      </c>
      <c r="F114" s="16"/>
      <c r="G114" s="6"/>
      <c r="H114" s="4"/>
      <c r="I114" s="3">
        <v>379.59999999999997</v>
      </c>
      <c r="J114" s="5">
        <v>0</v>
      </c>
    </row>
    <row r="115" spans="1:10" ht="15.75">
      <c r="A115" s="15">
        <v>24</v>
      </c>
      <c r="B115" s="1">
        <v>4948</v>
      </c>
      <c r="C115" s="15">
        <v>75</v>
      </c>
      <c r="D115" s="3">
        <v>3.65</v>
      </c>
      <c r="E115" s="3">
        <v>273.75</v>
      </c>
      <c r="F115" s="16"/>
      <c r="G115" s="6"/>
      <c r="H115" s="4"/>
      <c r="I115" s="3">
        <v>273.75</v>
      </c>
      <c r="J115" s="5">
        <v>0</v>
      </c>
    </row>
    <row r="116" spans="1:10" ht="15.75">
      <c r="A116" s="15">
        <v>24</v>
      </c>
      <c r="B116" s="1">
        <v>6585</v>
      </c>
      <c r="C116" s="15">
        <v>137</v>
      </c>
      <c r="D116" s="3">
        <v>3.65</v>
      </c>
      <c r="E116" s="3">
        <v>500.05</v>
      </c>
      <c r="F116" s="16">
        <v>456.25</v>
      </c>
      <c r="G116" s="6">
        <v>3773</v>
      </c>
      <c r="H116" s="4">
        <v>42542</v>
      </c>
      <c r="I116" s="3">
        <v>43.800000000000011</v>
      </c>
      <c r="J116" s="5">
        <v>0.91240875912408759</v>
      </c>
    </row>
    <row r="117" spans="1:10" ht="15.75">
      <c r="A117" s="15"/>
      <c r="B117" s="1"/>
      <c r="C117" s="15"/>
      <c r="D117" s="3"/>
      <c r="E117" s="3"/>
      <c r="F117" s="16"/>
      <c r="G117" s="6"/>
      <c r="H117" s="4"/>
      <c r="I117" s="3"/>
      <c r="J117" s="5"/>
    </row>
    <row r="118" spans="1:10" ht="15.75">
      <c r="A118" s="15">
        <v>25</v>
      </c>
      <c r="B118" s="1">
        <v>839</v>
      </c>
      <c r="C118" s="15">
        <v>262</v>
      </c>
      <c r="D118" s="3">
        <v>3.65</v>
      </c>
      <c r="E118" s="3">
        <v>956.3</v>
      </c>
      <c r="F118" s="16"/>
      <c r="G118" s="6"/>
      <c r="H118" s="4"/>
      <c r="I118" s="3">
        <v>956.3</v>
      </c>
      <c r="J118" s="5">
        <v>0</v>
      </c>
    </row>
    <row r="119" spans="1:10" ht="15.75">
      <c r="A119" s="15">
        <v>25</v>
      </c>
      <c r="B119" s="1">
        <v>6487</v>
      </c>
      <c r="C119" s="15">
        <v>61</v>
      </c>
      <c r="D119" s="3">
        <v>3.65</v>
      </c>
      <c r="E119" s="3">
        <v>222.65</v>
      </c>
      <c r="F119" s="16">
        <v>215.35</v>
      </c>
      <c r="G119" s="6">
        <v>2288</v>
      </c>
      <c r="H119" s="4">
        <v>42523</v>
      </c>
      <c r="I119" s="3">
        <v>7.3000000000000114</v>
      </c>
      <c r="J119" s="5">
        <v>0.96721311475409832</v>
      </c>
    </row>
    <row r="120" spans="1:10" ht="15.75">
      <c r="A120" s="15">
        <v>25</v>
      </c>
      <c r="B120" s="1">
        <v>9385</v>
      </c>
      <c r="C120" s="15">
        <v>154</v>
      </c>
      <c r="D120" s="3">
        <v>3.65</v>
      </c>
      <c r="E120" s="3">
        <v>562.1</v>
      </c>
      <c r="F120" s="16">
        <v>573.04999999999995</v>
      </c>
      <c r="G120" s="6">
        <v>3924</v>
      </c>
      <c r="H120" s="4">
        <v>42277</v>
      </c>
      <c r="I120" s="3">
        <v>-10.949999999999932</v>
      </c>
      <c r="J120" s="5">
        <v>1.0194805194805194</v>
      </c>
    </row>
    <row r="121" spans="1:10" ht="15.75">
      <c r="A121" s="15">
        <v>25</v>
      </c>
      <c r="B121" s="1">
        <v>9438</v>
      </c>
      <c r="C121" s="15">
        <v>61</v>
      </c>
      <c r="D121" s="3">
        <v>3.65</v>
      </c>
      <c r="E121" s="3">
        <v>222.65</v>
      </c>
      <c r="F121" s="16"/>
      <c r="G121" s="6"/>
      <c r="H121" s="4"/>
      <c r="I121" s="3">
        <v>222.65</v>
      </c>
      <c r="J121" s="5">
        <v>0</v>
      </c>
    </row>
    <row r="122" spans="1:10" ht="15.75">
      <c r="A122" s="15">
        <v>25</v>
      </c>
      <c r="B122" s="1">
        <v>10914</v>
      </c>
      <c r="C122" s="15">
        <v>141</v>
      </c>
      <c r="D122" s="3">
        <v>3.65</v>
      </c>
      <c r="E122" s="3">
        <v>514.65</v>
      </c>
      <c r="F122" s="16">
        <v>187.2</v>
      </c>
      <c r="G122" s="6">
        <v>1174</v>
      </c>
      <c r="H122" s="4">
        <v>42488</v>
      </c>
      <c r="I122" s="3">
        <v>327.45</v>
      </c>
      <c r="J122" s="5">
        <v>0.3637423491693384</v>
      </c>
    </row>
    <row r="123" spans="1:10" ht="15.75">
      <c r="A123" s="15"/>
      <c r="B123" s="1"/>
      <c r="C123" s="15"/>
      <c r="D123" s="3"/>
      <c r="E123" s="3"/>
      <c r="F123" s="16"/>
      <c r="G123" s="6"/>
      <c r="H123" s="4"/>
      <c r="I123" s="3"/>
      <c r="J123" s="5"/>
    </row>
    <row r="124" spans="1:10" ht="15.75">
      <c r="A124" s="15">
        <v>26</v>
      </c>
      <c r="B124" s="1">
        <v>1840</v>
      </c>
      <c r="C124" s="15">
        <v>84</v>
      </c>
      <c r="D124" s="3">
        <v>3.65</v>
      </c>
      <c r="E124" s="3">
        <v>306.59999999999997</v>
      </c>
      <c r="F124" s="16">
        <v>350</v>
      </c>
      <c r="G124" s="6">
        <v>3316</v>
      </c>
      <c r="H124" s="4">
        <v>42549</v>
      </c>
      <c r="I124" s="3">
        <v>-43.400000000000034</v>
      </c>
      <c r="J124" s="5">
        <v>1.1415525114155252</v>
      </c>
    </row>
    <row r="125" spans="1:10" ht="15.75">
      <c r="A125" s="15">
        <v>26</v>
      </c>
      <c r="B125" s="1">
        <v>3492</v>
      </c>
      <c r="C125" s="15">
        <v>175</v>
      </c>
      <c r="D125" s="3">
        <v>3.65</v>
      </c>
      <c r="E125" s="3">
        <v>638.75</v>
      </c>
      <c r="F125" s="16">
        <v>700</v>
      </c>
      <c r="G125" s="6">
        <v>1100</v>
      </c>
      <c r="H125" s="4">
        <v>42514</v>
      </c>
      <c r="I125" s="3">
        <v>-61.25</v>
      </c>
      <c r="J125" s="5">
        <v>1.095890410958904</v>
      </c>
    </row>
    <row r="126" spans="1:10" ht="15.75">
      <c r="A126" s="15">
        <v>26</v>
      </c>
      <c r="B126" s="1">
        <v>8946</v>
      </c>
      <c r="C126" s="15">
        <v>69</v>
      </c>
      <c r="D126" s="3">
        <v>3.65</v>
      </c>
      <c r="E126" s="3">
        <v>251.85</v>
      </c>
      <c r="F126" s="16"/>
      <c r="G126" s="6"/>
      <c r="H126" s="4"/>
      <c r="I126" s="3">
        <v>251.85</v>
      </c>
      <c r="J126" s="5">
        <v>0</v>
      </c>
    </row>
    <row r="127" spans="1:10" ht="15.75">
      <c r="A127" s="15">
        <v>26</v>
      </c>
      <c r="B127" s="1">
        <v>12183</v>
      </c>
      <c r="C127" s="15">
        <v>55</v>
      </c>
      <c r="D127" s="3">
        <v>3.65</v>
      </c>
      <c r="E127" s="3">
        <v>200.75</v>
      </c>
      <c r="F127" s="16"/>
      <c r="G127" s="6"/>
      <c r="H127" s="4"/>
      <c r="I127" s="3">
        <v>200.75</v>
      </c>
      <c r="J127" s="5">
        <v>0</v>
      </c>
    </row>
    <row r="128" spans="1:10" ht="15.75">
      <c r="A128" s="15">
        <v>26</v>
      </c>
      <c r="B128" s="1">
        <v>12606</v>
      </c>
      <c r="C128" s="15">
        <v>39</v>
      </c>
      <c r="D128" s="3">
        <v>3.65</v>
      </c>
      <c r="E128" s="3">
        <v>142.35</v>
      </c>
      <c r="F128" s="16"/>
      <c r="G128" s="6"/>
      <c r="H128" s="4"/>
      <c r="I128" s="3">
        <v>142.35</v>
      </c>
      <c r="J128" s="5">
        <v>0</v>
      </c>
    </row>
    <row r="129" spans="1:10" ht="15.75">
      <c r="A129" s="15"/>
      <c r="B129" s="1"/>
      <c r="C129" s="15"/>
      <c r="D129" s="3"/>
      <c r="E129" s="3"/>
      <c r="F129" s="16"/>
      <c r="G129" s="6"/>
      <c r="H129" s="4"/>
      <c r="I129" s="3"/>
      <c r="J129" s="5"/>
    </row>
    <row r="130" spans="1:10" ht="15.75">
      <c r="A130" s="15">
        <v>27</v>
      </c>
      <c r="B130" s="1">
        <v>1170</v>
      </c>
      <c r="C130" s="15">
        <v>530</v>
      </c>
      <c r="D130" s="3">
        <v>3.65</v>
      </c>
      <c r="E130" s="3">
        <v>1934.5</v>
      </c>
      <c r="F130" s="16">
        <v>190.75</v>
      </c>
      <c r="G130" s="6">
        <v>5978</v>
      </c>
      <c r="H130" s="4">
        <v>42523</v>
      </c>
      <c r="I130" s="3">
        <v>1743.75</v>
      </c>
      <c r="J130" s="5">
        <v>9.8604290514344786E-2</v>
      </c>
    </row>
    <row r="131" spans="1:10" ht="15.75">
      <c r="A131" s="15">
        <v>27</v>
      </c>
      <c r="B131" s="1">
        <v>1558</v>
      </c>
      <c r="C131" s="15">
        <v>264</v>
      </c>
      <c r="D131" s="3">
        <v>3.65</v>
      </c>
      <c r="E131" s="3">
        <v>963.6</v>
      </c>
      <c r="F131" s="16">
        <v>980</v>
      </c>
      <c r="G131" s="6">
        <v>2978</v>
      </c>
      <c r="H131" s="4">
        <v>42544</v>
      </c>
      <c r="I131" s="3">
        <v>-16.399999999999977</v>
      </c>
      <c r="J131" s="5">
        <v>1.0170195101701951</v>
      </c>
    </row>
    <row r="132" spans="1:10" ht="15.75">
      <c r="A132" s="15">
        <v>27</v>
      </c>
      <c r="B132" s="1">
        <v>4646</v>
      </c>
      <c r="C132" s="15">
        <v>73</v>
      </c>
      <c r="D132" s="3">
        <v>3.65</v>
      </c>
      <c r="E132" s="3">
        <v>266.45</v>
      </c>
      <c r="F132" s="16">
        <v>300</v>
      </c>
      <c r="G132" s="6">
        <v>3370</v>
      </c>
      <c r="H132" s="4">
        <v>42474</v>
      </c>
      <c r="I132" s="3">
        <v>-33.550000000000011</v>
      </c>
      <c r="J132" s="5">
        <v>1.1259148057796962</v>
      </c>
    </row>
    <row r="133" spans="1:10" ht="15.75">
      <c r="A133" s="15">
        <v>27</v>
      </c>
      <c r="B133" s="1">
        <v>12662</v>
      </c>
      <c r="C133" s="15">
        <v>81</v>
      </c>
      <c r="D133" s="3">
        <v>3.65</v>
      </c>
      <c r="E133" s="3">
        <v>295.64999999999998</v>
      </c>
      <c r="F133" s="16"/>
      <c r="G133" s="6"/>
      <c r="H133" s="4"/>
      <c r="I133" s="3">
        <v>295.64999999999998</v>
      </c>
      <c r="J133" s="5">
        <v>0</v>
      </c>
    </row>
    <row r="134" spans="1:10" ht="15.75">
      <c r="A134" s="15">
        <v>27</v>
      </c>
      <c r="B134" s="1">
        <v>13880</v>
      </c>
      <c r="C134" s="15">
        <v>147</v>
      </c>
      <c r="D134" s="3">
        <v>3.65</v>
      </c>
      <c r="E134" s="3">
        <v>536.54999999999995</v>
      </c>
      <c r="F134" s="16"/>
      <c r="G134" s="6"/>
      <c r="H134" s="4"/>
      <c r="I134" s="3">
        <v>536.54999999999995</v>
      </c>
      <c r="J134" s="5">
        <v>0</v>
      </c>
    </row>
    <row r="135" spans="1:10" ht="15.75">
      <c r="A135" s="15"/>
      <c r="B135" s="1"/>
      <c r="C135" s="15"/>
      <c r="D135" s="3"/>
      <c r="E135" s="3"/>
      <c r="F135" s="16"/>
      <c r="G135" s="6"/>
      <c r="H135" s="4"/>
      <c r="I135" s="3"/>
      <c r="J135" s="5"/>
    </row>
    <row r="136" spans="1:10" ht="15.75">
      <c r="A136" s="15">
        <v>28</v>
      </c>
      <c r="B136" s="1">
        <v>1069</v>
      </c>
      <c r="C136" s="15">
        <v>217</v>
      </c>
      <c r="D136" s="3">
        <v>3.65</v>
      </c>
      <c r="E136" s="3">
        <v>792.05</v>
      </c>
      <c r="F136" s="16">
        <v>793.8</v>
      </c>
      <c r="G136" s="2">
        <v>2713</v>
      </c>
      <c r="H136" s="4">
        <v>42521</v>
      </c>
      <c r="I136" s="3">
        <v>-1.75</v>
      </c>
      <c r="J136" s="5">
        <v>1.0022094564737074</v>
      </c>
    </row>
    <row r="137" spans="1:10" ht="15.75">
      <c r="A137" s="15">
        <v>28</v>
      </c>
      <c r="B137" s="1">
        <v>4628</v>
      </c>
      <c r="C137" s="15">
        <v>178</v>
      </c>
      <c r="D137" s="3">
        <v>3.65</v>
      </c>
      <c r="E137" s="3">
        <v>649.69999999999993</v>
      </c>
      <c r="F137" s="16"/>
      <c r="G137" s="6"/>
      <c r="H137" s="4"/>
      <c r="I137" s="3">
        <v>649.69999999999993</v>
      </c>
      <c r="J137" s="5">
        <v>0</v>
      </c>
    </row>
    <row r="138" spans="1:10" ht="15.75">
      <c r="A138" s="15">
        <v>28</v>
      </c>
      <c r="B138" s="1">
        <v>5488</v>
      </c>
      <c r="C138" s="15">
        <v>270</v>
      </c>
      <c r="D138" s="3">
        <v>3.65</v>
      </c>
      <c r="E138" s="3">
        <v>985.5</v>
      </c>
      <c r="F138" s="16">
        <v>320.16000000000003</v>
      </c>
      <c r="G138" s="6">
        <v>7038</v>
      </c>
      <c r="H138" s="4">
        <v>42534</v>
      </c>
      <c r="I138" s="3">
        <v>665.33999999999992</v>
      </c>
      <c r="J138" s="5">
        <v>0.32487062404870626</v>
      </c>
    </row>
    <row r="139" spans="1:10" ht="15.75">
      <c r="A139" s="15">
        <v>28</v>
      </c>
      <c r="B139" s="1">
        <v>12467</v>
      </c>
      <c r="C139" s="15">
        <v>76</v>
      </c>
      <c r="D139" s="3">
        <v>3.65</v>
      </c>
      <c r="E139" s="3">
        <v>277.39999999999998</v>
      </c>
      <c r="F139" s="16"/>
      <c r="G139" s="6"/>
      <c r="H139" s="4"/>
      <c r="I139" s="3">
        <v>277.39999999999998</v>
      </c>
      <c r="J139" s="5">
        <v>0</v>
      </c>
    </row>
    <row r="140" spans="1:10" ht="15.75">
      <c r="A140" s="15">
        <v>28</v>
      </c>
      <c r="B140" s="1">
        <v>15571</v>
      </c>
      <c r="C140" s="15">
        <v>27</v>
      </c>
      <c r="D140" s="3">
        <v>3.65</v>
      </c>
      <c r="E140" s="3">
        <v>98.55</v>
      </c>
      <c r="F140" s="16"/>
      <c r="G140" s="6"/>
      <c r="H140" s="4"/>
      <c r="I140" s="3">
        <v>98.55</v>
      </c>
      <c r="J140" s="5">
        <v>0</v>
      </c>
    </row>
    <row r="141" spans="1:10" ht="15.75">
      <c r="A141" s="15">
        <v>28</v>
      </c>
      <c r="B141" s="1">
        <v>16280</v>
      </c>
      <c r="C141" s="15">
        <v>25</v>
      </c>
      <c r="D141" s="3">
        <v>3.65</v>
      </c>
      <c r="E141" s="3">
        <v>91.25</v>
      </c>
      <c r="F141" s="16"/>
      <c r="G141" s="6"/>
      <c r="H141" s="4"/>
      <c r="I141" s="3">
        <v>91.25</v>
      </c>
      <c r="J141" s="5">
        <v>0</v>
      </c>
    </row>
    <row r="142" spans="1:10" ht="15.75">
      <c r="A142" s="15"/>
      <c r="B142" s="1"/>
      <c r="C142" s="15"/>
      <c r="D142" s="3"/>
      <c r="E142" s="3"/>
      <c r="F142" s="16"/>
      <c r="G142" s="6"/>
      <c r="H142" s="4"/>
      <c r="I142" s="3"/>
      <c r="J142" s="5"/>
    </row>
    <row r="143" spans="1:10" ht="15.75">
      <c r="A143" s="15">
        <v>29</v>
      </c>
      <c r="B143" s="1">
        <v>1654</v>
      </c>
      <c r="C143" s="15">
        <v>147</v>
      </c>
      <c r="D143" s="3">
        <v>3.65</v>
      </c>
      <c r="E143" s="3">
        <v>536.54999999999995</v>
      </c>
      <c r="F143" s="16"/>
      <c r="G143" s="6"/>
      <c r="H143" s="4"/>
      <c r="I143" s="3">
        <v>536.54999999999995</v>
      </c>
      <c r="J143" s="5">
        <v>0</v>
      </c>
    </row>
    <row r="144" spans="1:10" ht="15.75">
      <c r="A144" s="15">
        <v>29</v>
      </c>
      <c r="B144" s="1">
        <v>2787</v>
      </c>
      <c r="C144" s="15">
        <v>134</v>
      </c>
      <c r="D144" s="3">
        <v>3.65</v>
      </c>
      <c r="E144" s="3">
        <v>489.09999999999997</v>
      </c>
      <c r="F144" s="16"/>
      <c r="G144" s="6"/>
      <c r="H144" s="4"/>
      <c r="I144" s="3">
        <v>489.09999999999997</v>
      </c>
      <c r="J144" s="5">
        <v>0</v>
      </c>
    </row>
    <row r="145" spans="1:10" ht="15.75">
      <c r="A145" s="15">
        <v>29</v>
      </c>
      <c r="B145" s="1">
        <v>3825</v>
      </c>
      <c r="C145" s="15">
        <v>70</v>
      </c>
      <c r="D145" s="3">
        <v>3.65</v>
      </c>
      <c r="E145" s="3">
        <v>255.5</v>
      </c>
      <c r="F145" s="16"/>
      <c r="G145" s="6"/>
      <c r="H145" s="4"/>
      <c r="I145" s="3">
        <v>255.5</v>
      </c>
      <c r="J145" s="5">
        <v>0</v>
      </c>
    </row>
    <row r="146" spans="1:10" ht="15.75">
      <c r="A146" s="15">
        <v>29</v>
      </c>
      <c r="B146" s="1">
        <v>6789</v>
      </c>
      <c r="C146" s="15">
        <v>93</v>
      </c>
      <c r="D146" s="3">
        <v>3.65</v>
      </c>
      <c r="E146" s="3">
        <v>339.45</v>
      </c>
      <c r="F146" s="16">
        <v>365</v>
      </c>
      <c r="G146" s="6">
        <v>2954</v>
      </c>
      <c r="H146" s="4">
        <v>42486</v>
      </c>
      <c r="I146" s="3">
        <v>-25.550000000000011</v>
      </c>
      <c r="J146" s="5">
        <v>1.075268817204301</v>
      </c>
    </row>
    <row r="147" spans="1:10" ht="15.75">
      <c r="A147" s="15">
        <v>29</v>
      </c>
      <c r="B147" s="1">
        <v>11832</v>
      </c>
      <c r="C147" s="15">
        <v>40</v>
      </c>
      <c r="D147" s="3">
        <v>3.65</v>
      </c>
      <c r="E147" s="3">
        <v>146</v>
      </c>
      <c r="F147" s="16"/>
      <c r="G147" s="6"/>
      <c r="H147" s="4"/>
      <c r="I147" s="3">
        <v>146</v>
      </c>
      <c r="J147" s="5">
        <v>0</v>
      </c>
    </row>
    <row r="148" spans="1:10" ht="15.75">
      <c r="A148" s="15"/>
      <c r="B148" s="1"/>
      <c r="C148" s="15"/>
      <c r="D148" s="3"/>
      <c r="E148" s="3"/>
      <c r="F148" s="16"/>
      <c r="G148" s="6"/>
      <c r="H148" s="4"/>
      <c r="I148" s="3"/>
      <c r="J148" s="5"/>
    </row>
    <row r="149" spans="1:10" ht="15.75">
      <c r="A149" s="15">
        <v>30</v>
      </c>
      <c r="B149" s="1">
        <v>1799</v>
      </c>
      <c r="C149" s="15">
        <v>816</v>
      </c>
      <c r="D149" s="3">
        <v>3.65</v>
      </c>
      <c r="E149" s="3">
        <v>2978.4</v>
      </c>
      <c r="F149" s="16">
        <v>1634</v>
      </c>
      <c r="G149" s="6">
        <v>2608</v>
      </c>
      <c r="H149" s="4">
        <v>42544</v>
      </c>
      <c r="I149" s="3">
        <v>1344.4</v>
      </c>
      <c r="J149" s="5">
        <v>0.54861670695675524</v>
      </c>
    </row>
    <row r="150" spans="1:10" ht="15.75">
      <c r="A150" s="15">
        <v>30</v>
      </c>
      <c r="B150" s="1">
        <v>4963</v>
      </c>
      <c r="C150" s="15">
        <v>99</v>
      </c>
      <c r="D150" s="3">
        <v>3.65</v>
      </c>
      <c r="E150" s="3">
        <v>361.34999999999997</v>
      </c>
      <c r="F150" s="16"/>
      <c r="G150" s="6"/>
      <c r="H150" s="4"/>
      <c r="I150" s="3">
        <v>361.34999999999997</v>
      </c>
      <c r="J150" s="5">
        <v>0</v>
      </c>
    </row>
    <row r="151" spans="1:10" ht="15.75">
      <c r="A151" s="15">
        <v>30</v>
      </c>
      <c r="B151" s="1">
        <v>5127</v>
      </c>
      <c r="C151" s="15">
        <v>61</v>
      </c>
      <c r="D151" s="3">
        <v>3.65</v>
      </c>
      <c r="E151" s="3">
        <v>222.65</v>
      </c>
      <c r="F151" s="16"/>
      <c r="G151" s="6"/>
      <c r="H151" s="4"/>
      <c r="I151" s="3">
        <v>222.65</v>
      </c>
      <c r="J151" s="5">
        <v>0</v>
      </c>
    </row>
    <row r="152" spans="1:10" ht="15.75">
      <c r="A152" s="15">
        <v>30</v>
      </c>
      <c r="B152" s="1">
        <v>7894</v>
      </c>
      <c r="C152" s="15">
        <v>40</v>
      </c>
      <c r="D152" s="3">
        <v>3.65</v>
      </c>
      <c r="E152" s="3">
        <v>146</v>
      </c>
      <c r="F152" s="16"/>
      <c r="G152" s="6"/>
      <c r="H152" s="4"/>
      <c r="I152" s="3">
        <v>146</v>
      </c>
      <c r="J152" s="5">
        <v>0</v>
      </c>
    </row>
    <row r="153" spans="1:10" ht="15.75">
      <c r="A153" s="15">
        <v>30</v>
      </c>
      <c r="B153" s="1">
        <v>10522</v>
      </c>
      <c r="C153" s="15">
        <v>66</v>
      </c>
      <c r="D153" s="3">
        <v>3.65</v>
      </c>
      <c r="E153" s="3">
        <v>240.9</v>
      </c>
      <c r="F153" s="16"/>
      <c r="G153" s="6"/>
      <c r="H153" s="4"/>
      <c r="I153" s="3">
        <v>240.9</v>
      </c>
      <c r="J153" s="5">
        <v>0</v>
      </c>
    </row>
    <row r="154" spans="1:10" ht="15.75">
      <c r="A154" s="15"/>
      <c r="B154" s="1"/>
      <c r="C154" s="15" t="s">
        <v>314</v>
      </c>
      <c r="D154" s="3"/>
      <c r="E154" s="3"/>
      <c r="F154" s="16">
        <v>11677.509999999998</v>
      </c>
      <c r="G154" s="6"/>
      <c r="H154" s="4"/>
      <c r="I154" s="3"/>
      <c r="J154" s="5"/>
    </row>
    <row r="155" spans="1:10" ht="15.75">
      <c r="A155" s="15"/>
      <c r="B155" s="1"/>
      <c r="C155" s="15"/>
      <c r="D155" s="3"/>
      <c r="E155" s="3"/>
      <c r="F155" s="16"/>
      <c r="G155" s="6"/>
      <c r="H155" s="4"/>
      <c r="I155" s="3"/>
      <c r="J155" s="5"/>
    </row>
    <row r="156" spans="1:10" ht="15.75">
      <c r="A156" s="15"/>
      <c r="B156" s="1"/>
      <c r="C156" s="15"/>
      <c r="D156" s="3"/>
      <c r="E156" s="3"/>
      <c r="F156" s="16"/>
      <c r="G156" s="6"/>
      <c r="H156" s="4"/>
      <c r="I156" s="3"/>
      <c r="J156" s="5"/>
    </row>
    <row r="157" spans="1:10" ht="15.75">
      <c r="A157" s="15">
        <v>40</v>
      </c>
      <c r="B157" s="1">
        <v>1386</v>
      </c>
      <c r="C157" s="15">
        <v>182</v>
      </c>
      <c r="D157" s="3">
        <v>3.65</v>
      </c>
      <c r="E157" s="3">
        <v>664.3</v>
      </c>
      <c r="F157" s="16"/>
      <c r="G157" s="6"/>
      <c r="H157" s="4"/>
      <c r="I157" s="3">
        <v>664.3</v>
      </c>
      <c r="J157" s="5">
        <v>0</v>
      </c>
    </row>
    <row r="158" spans="1:10" ht="15.75">
      <c r="A158" s="15">
        <v>40</v>
      </c>
      <c r="B158" s="1">
        <v>2820</v>
      </c>
      <c r="C158" s="15">
        <v>168</v>
      </c>
      <c r="D158" s="3">
        <v>3.65</v>
      </c>
      <c r="E158" s="3">
        <v>613.19999999999993</v>
      </c>
      <c r="F158" s="16"/>
      <c r="G158" s="6"/>
      <c r="H158" s="4"/>
      <c r="I158" s="3">
        <v>613.19999999999993</v>
      </c>
      <c r="J158" s="5">
        <v>0</v>
      </c>
    </row>
    <row r="159" spans="1:10" ht="15.75">
      <c r="A159" s="15">
        <v>40</v>
      </c>
      <c r="B159" s="1">
        <v>4416</v>
      </c>
      <c r="C159" s="15">
        <v>155</v>
      </c>
      <c r="D159" s="3">
        <v>3.65</v>
      </c>
      <c r="E159" s="3">
        <v>565.75</v>
      </c>
      <c r="F159" s="16"/>
      <c r="G159" s="6"/>
      <c r="H159" s="4"/>
      <c r="I159" s="3">
        <v>565.75</v>
      </c>
      <c r="J159" s="5">
        <v>0</v>
      </c>
    </row>
    <row r="160" spans="1:10" ht="15.75">
      <c r="A160" s="15">
        <v>40</v>
      </c>
      <c r="B160" s="1">
        <v>6151</v>
      </c>
      <c r="C160" s="15">
        <v>83</v>
      </c>
      <c r="D160" s="3">
        <v>3.65</v>
      </c>
      <c r="E160" s="3">
        <v>302.95</v>
      </c>
      <c r="F160" s="16"/>
      <c r="G160" s="6"/>
      <c r="H160" s="4"/>
      <c r="I160" s="3">
        <v>302.95</v>
      </c>
      <c r="J160" s="5">
        <v>0</v>
      </c>
    </row>
    <row r="161" spans="1:10" ht="15.75">
      <c r="A161" s="15">
        <v>40</v>
      </c>
      <c r="B161" s="1">
        <v>6480</v>
      </c>
      <c r="C161" s="15">
        <v>20</v>
      </c>
      <c r="D161" s="3">
        <v>3.65</v>
      </c>
      <c r="E161" s="3">
        <v>73</v>
      </c>
      <c r="F161" s="16"/>
      <c r="G161" s="6"/>
      <c r="H161" s="4"/>
      <c r="I161" s="3">
        <v>73</v>
      </c>
      <c r="J161" s="5">
        <v>0</v>
      </c>
    </row>
    <row r="162" spans="1:10" ht="15.75">
      <c r="A162" s="15">
        <v>40</v>
      </c>
      <c r="B162" s="1">
        <v>12644</v>
      </c>
      <c r="C162" s="15">
        <v>57</v>
      </c>
      <c r="D162" s="3">
        <v>3.65</v>
      </c>
      <c r="E162" s="3">
        <v>208.04999999999998</v>
      </c>
      <c r="F162" s="16"/>
      <c r="G162" s="6"/>
      <c r="H162" s="4"/>
      <c r="I162" s="3">
        <v>208.04999999999998</v>
      </c>
      <c r="J162" s="5">
        <v>0</v>
      </c>
    </row>
    <row r="163" spans="1:10" ht="15.75">
      <c r="A163" s="15"/>
      <c r="B163" s="1"/>
      <c r="C163" s="15"/>
      <c r="D163" s="3"/>
      <c r="E163" s="3"/>
      <c r="F163" s="16"/>
      <c r="G163" s="6"/>
      <c r="H163" s="4"/>
      <c r="I163" s="3"/>
      <c r="J163" s="5"/>
    </row>
    <row r="164" spans="1:10" ht="15.75">
      <c r="A164" s="15">
        <v>41</v>
      </c>
      <c r="B164" s="1">
        <v>765</v>
      </c>
      <c r="C164" s="15">
        <v>133</v>
      </c>
      <c r="D164" s="3">
        <v>3.65</v>
      </c>
      <c r="E164" s="3">
        <v>485.45</v>
      </c>
      <c r="F164" s="16"/>
      <c r="G164" s="6"/>
      <c r="H164" s="4"/>
      <c r="I164" s="3">
        <v>485.45</v>
      </c>
      <c r="J164" s="5">
        <v>0</v>
      </c>
    </row>
    <row r="165" spans="1:10" ht="15.75">
      <c r="A165" s="15">
        <v>41</v>
      </c>
      <c r="B165" s="1">
        <v>1080</v>
      </c>
      <c r="C165" s="15">
        <v>149</v>
      </c>
      <c r="D165" s="3">
        <v>3.65</v>
      </c>
      <c r="E165" s="3">
        <v>543.85</v>
      </c>
      <c r="F165" s="16"/>
      <c r="G165" s="6"/>
      <c r="H165" s="4"/>
      <c r="I165" s="3">
        <v>543.85</v>
      </c>
      <c r="J165" s="5">
        <v>0</v>
      </c>
    </row>
    <row r="166" spans="1:10" ht="15.75">
      <c r="A166" s="15">
        <v>41</v>
      </c>
      <c r="B166" s="1">
        <v>1501</v>
      </c>
      <c r="C166" s="15">
        <v>20</v>
      </c>
      <c r="D166" s="3">
        <v>3.65</v>
      </c>
      <c r="E166" s="3">
        <v>73</v>
      </c>
      <c r="F166" s="16"/>
      <c r="G166" s="6"/>
      <c r="H166" s="4"/>
      <c r="I166" s="3">
        <v>73</v>
      </c>
      <c r="J166" s="5">
        <v>0</v>
      </c>
    </row>
    <row r="167" spans="1:10" ht="15.75">
      <c r="A167" s="15">
        <v>41</v>
      </c>
      <c r="B167" s="1">
        <v>7370</v>
      </c>
      <c r="C167" s="15">
        <v>152</v>
      </c>
      <c r="D167" s="3">
        <v>3.65</v>
      </c>
      <c r="E167" s="3">
        <v>554.79999999999995</v>
      </c>
      <c r="F167" s="16"/>
      <c r="G167" s="6"/>
      <c r="H167" s="4"/>
      <c r="I167" s="3">
        <v>554.79999999999995</v>
      </c>
      <c r="J167" s="5">
        <v>0</v>
      </c>
    </row>
    <row r="168" spans="1:10" ht="15.75">
      <c r="A168" s="15">
        <v>41</v>
      </c>
      <c r="B168" s="1">
        <v>11884</v>
      </c>
      <c r="C168" s="15">
        <v>26</v>
      </c>
      <c r="D168" s="3">
        <v>3.65</v>
      </c>
      <c r="E168" s="3">
        <v>94.899999999999991</v>
      </c>
      <c r="F168" s="16"/>
      <c r="G168" s="6"/>
      <c r="H168" s="4"/>
      <c r="I168" s="3">
        <v>94.899999999999991</v>
      </c>
      <c r="J168" s="5">
        <v>0</v>
      </c>
    </row>
    <row r="169" spans="1:10">
      <c r="A169" s="15">
        <v>41</v>
      </c>
      <c r="B169" s="14">
        <v>12079</v>
      </c>
      <c r="C169" s="15">
        <v>26</v>
      </c>
      <c r="D169" s="16">
        <v>3.65</v>
      </c>
      <c r="E169" s="16">
        <v>94.899999999999991</v>
      </c>
      <c r="F169" s="16"/>
      <c r="G169" s="19"/>
      <c r="H169" s="17"/>
      <c r="I169" s="16">
        <v>94.899999999999991</v>
      </c>
      <c r="J169" s="18">
        <v>0</v>
      </c>
    </row>
    <row r="170" spans="1:10">
      <c r="A170" s="15"/>
      <c r="B170" s="14"/>
      <c r="C170" s="15"/>
      <c r="D170" s="16"/>
      <c r="E170" s="16"/>
      <c r="F170" s="16"/>
      <c r="G170" s="19"/>
      <c r="H170" s="17"/>
      <c r="I170" s="16"/>
      <c r="J170" s="18"/>
    </row>
    <row r="171" spans="1:10" ht="15.75">
      <c r="A171" s="15">
        <v>42</v>
      </c>
      <c r="B171" s="1">
        <v>1471</v>
      </c>
      <c r="C171" s="15">
        <v>186</v>
      </c>
      <c r="D171" s="3">
        <v>3.65</v>
      </c>
      <c r="E171" s="3">
        <v>678.9</v>
      </c>
      <c r="F171" s="16"/>
      <c r="G171" s="6"/>
      <c r="H171" s="4"/>
      <c r="I171" s="3">
        <v>678.9</v>
      </c>
      <c r="J171" s="5">
        <v>0</v>
      </c>
    </row>
    <row r="172" spans="1:10" ht="15.75">
      <c r="A172" s="15">
        <v>42</v>
      </c>
      <c r="B172" s="1">
        <v>6630</v>
      </c>
      <c r="C172" s="15">
        <v>32</v>
      </c>
      <c r="D172" s="3">
        <v>3.65</v>
      </c>
      <c r="E172" s="3">
        <v>116.8</v>
      </c>
      <c r="F172" s="16"/>
      <c r="G172" s="6"/>
      <c r="H172" s="4"/>
      <c r="I172" s="3">
        <v>116.8</v>
      </c>
      <c r="J172" s="5">
        <v>0</v>
      </c>
    </row>
    <row r="173" spans="1:10" ht="15.75">
      <c r="A173" s="15">
        <v>42</v>
      </c>
      <c r="B173" s="1">
        <v>10920</v>
      </c>
      <c r="C173" s="15">
        <v>65</v>
      </c>
      <c r="D173" s="3">
        <v>3.65</v>
      </c>
      <c r="E173" s="3">
        <v>237.25</v>
      </c>
      <c r="F173" s="16"/>
      <c r="G173" s="6"/>
      <c r="H173" s="4"/>
      <c r="I173" s="3">
        <v>237.25</v>
      </c>
      <c r="J173" s="5">
        <v>0</v>
      </c>
    </row>
    <row r="174" spans="1:10" ht="15.75">
      <c r="A174" s="15">
        <v>42</v>
      </c>
      <c r="B174" s="1">
        <v>12491</v>
      </c>
      <c r="C174" s="15">
        <v>103</v>
      </c>
      <c r="D174" s="3">
        <v>3.65</v>
      </c>
      <c r="E174" s="3">
        <v>375.95</v>
      </c>
      <c r="F174" s="16">
        <v>375.95</v>
      </c>
      <c r="G174" s="6">
        <v>2027</v>
      </c>
      <c r="H174" s="4">
        <v>42534</v>
      </c>
      <c r="I174" s="3">
        <v>0</v>
      </c>
      <c r="J174" s="5">
        <v>1</v>
      </c>
    </row>
    <row r="175" spans="1:10" ht="15.75">
      <c r="A175" s="15">
        <v>42</v>
      </c>
      <c r="B175" s="1">
        <v>13480</v>
      </c>
      <c r="C175" s="15">
        <v>75</v>
      </c>
      <c r="D175" s="3">
        <v>3.65</v>
      </c>
      <c r="E175" s="3">
        <v>273.75</v>
      </c>
      <c r="F175" s="16">
        <v>273.75</v>
      </c>
      <c r="G175" s="6">
        <v>1577</v>
      </c>
      <c r="H175" s="4">
        <v>42542</v>
      </c>
      <c r="I175" s="3">
        <v>0</v>
      </c>
      <c r="J175" s="5">
        <v>1</v>
      </c>
    </row>
    <row r="176" spans="1:10" ht="15.75">
      <c r="A176" s="15"/>
      <c r="B176" s="1"/>
      <c r="C176" s="15"/>
      <c r="D176" s="3"/>
      <c r="E176" s="3"/>
      <c r="F176" s="16"/>
      <c r="G176" s="6"/>
      <c r="H176" s="4"/>
      <c r="I176" s="3"/>
      <c r="J176" s="5"/>
    </row>
    <row r="177" spans="1:10" ht="15.75">
      <c r="A177" s="15">
        <v>43</v>
      </c>
      <c r="B177" s="1">
        <v>3099</v>
      </c>
      <c r="C177" s="15">
        <v>193</v>
      </c>
      <c r="D177" s="3">
        <v>3.65</v>
      </c>
      <c r="E177" s="3">
        <v>704.44999999999993</v>
      </c>
      <c r="F177" s="16">
        <v>690.65</v>
      </c>
      <c r="G177" s="6">
        <v>2675</v>
      </c>
      <c r="H177" s="4">
        <v>42535</v>
      </c>
      <c r="I177" s="3">
        <v>13.799999999999955</v>
      </c>
      <c r="J177" s="5">
        <v>0.98041024913052743</v>
      </c>
    </row>
    <row r="178" spans="1:10" ht="15.75">
      <c r="A178" s="15">
        <v>43</v>
      </c>
      <c r="B178" s="1">
        <v>6371</v>
      </c>
      <c r="C178" s="15">
        <v>322</v>
      </c>
      <c r="D178" s="3">
        <v>3.65</v>
      </c>
      <c r="E178" s="3">
        <v>1175.3</v>
      </c>
      <c r="F178" s="16">
        <v>1180</v>
      </c>
      <c r="G178" s="6">
        <v>5339</v>
      </c>
      <c r="H178" s="4">
        <v>42508</v>
      </c>
      <c r="I178" s="3">
        <v>-4.7000000000000455</v>
      </c>
      <c r="J178" s="5">
        <v>1.0039989789840893</v>
      </c>
    </row>
    <row r="179" spans="1:10" ht="15.75">
      <c r="A179" s="15">
        <v>43</v>
      </c>
      <c r="B179" s="1">
        <v>6463</v>
      </c>
      <c r="C179" s="15">
        <v>113</v>
      </c>
      <c r="D179" s="3">
        <v>3.65</v>
      </c>
      <c r="E179" s="3">
        <v>412.45</v>
      </c>
      <c r="F179" s="16"/>
      <c r="G179" s="6"/>
      <c r="H179" s="4"/>
      <c r="I179" s="3">
        <v>412.45</v>
      </c>
      <c r="J179" s="5">
        <v>0</v>
      </c>
    </row>
    <row r="180" spans="1:10" ht="15.75">
      <c r="A180" s="15">
        <v>43</v>
      </c>
      <c r="B180" s="1">
        <v>7811</v>
      </c>
      <c r="C180" s="15">
        <v>81</v>
      </c>
      <c r="D180" s="3">
        <v>3.65</v>
      </c>
      <c r="E180" s="3">
        <v>295.64999999999998</v>
      </c>
      <c r="F180" s="16">
        <v>113.15</v>
      </c>
      <c r="G180" s="6">
        <v>3596</v>
      </c>
      <c r="H180" s="4">
        <v>42557</v>
      </c>
      <c r="I180" s="3">
        <v>182.49999999999997</v>
      </c>
      <c r="J180" s="5">
        <v>0.38271604938271608</v>
      </c>
    </row>
    <row r="181" spans="1:10" ht="15.75">
      <c r="A181" s="15"/>
      <c r="B181" s="1"/>
      <c r="C181" s="15"/>
      <c r="D181" s="3"/>
      <c r="E181" s="3"/>
      <c r="F181" s="16"/>
      <c r="G181" s="6"/>
      <c r="H181" s="4"/>
      <c r="I181" s="3"/>
      <c r="J181" s="5"/>
    </row>
    <row r="182" spans="1:10" ht="15.75">
      <c r="A182" s="15">
        <v>44</v>
      </c>
      <c r="B182" s="1">
        <v>1547</v>
      </c>
      <c r="C182" s="15">
        <v>174</v>
      </c>
      <c r="D182" s="3">
        <v>3.65</v>
      </c>
      <c r="E182" s="3">
        <v>635.1</v>
      </c>
      <c r="F182" s="16"/>
      <c r="G182" s="6"/>
      <c r="H182" s="4"/>
      <c r="I182" s="3">
        <v>635.1</v>
      </c>
      <c r="J182" s="5">
        <v>0</v>
      </c>
    </row>
    <row r="183" spans="1:10" ht="15.75">
      <c r="A183" s="15">
        <v>44</v>
      </c>
      <c r="B183" s="1">
        <v>1637</v>
      </c>
      <c r="C183" s="15">
        <v>176</v>
      </c>
      <c r="D183" s="3">
        <v>3.65</v>
      </c>
      <c r="E183" s="3">
        <v>642.4</v>
      </c>
      <c r="F183" s="16">
        <v>539.4</v>
      </c>
      <c r="G183" s="6">
        <v>5067</v>
      </c>
      <c r="H183" s="4">
        <v>42527</v>
      </c>
      <c r="I183" s="3">
        <v>103</v>
      </c>
      <c r="J183" s="5">
        <v>0.83966376089663763</v>
      </c>
    </row>
    <row r="184" spans="1:10" ht="15.75">
      <c r="A184" s="15">
        <v>44</v>
      </c>
      <c r="B184" s="1">
        <v>4774</v>
      </c>
      <c r="C184" s="15">
        <v>86</v>
      </c>
      <c r="D184" s="3">
        <v>3.65</v>
      </c>
      <c r="E184" s="3">
        <v>313.89999999999998</v>
      </c>
      <c r="F184" s="16"/>
      <c r="G184" s="6"/>
      <c r="H184" s="4"/>
      <c r="I184" s="3">
        <v>313.89999999999998</v>
      </c>
      <c r="J184" s="5">
        <v>0</v>
      </c>
    </row>
    <row r="185" spans="1:10" ht="15.75">
      <c r="A185" s="15"/>
      <c r="B185" s="1"/>
      <c r="C185" s="15"/>
      <c r="D185" s="3"/>
      <c r="E185" s="3"/>
      <c r="F185" s="16"/>
      <c r="G185" s="6"/>
      <c r="H185" s="4"/>
      <c r="I185" s="3"/>
      <c r="J185" s="5"/>
    </row>
    <row r="186" spans="1:10" ht="15.75">
      <c r="A186" s="15">
        <v>45</v>
      </c>
      <c r="B186" s="1">
        <v>3924</v>
      </c>
      <c r="C186" s="15">
        <v>238</v>
      </c>
      <c r="D186" s="3">
        <v>3.65</v>
      </c>
      <c r="E186" s="3">
        <v>868.69999999999993</v>
      </c>
      <c r="F186" s="16">
        <v>650.57000000000005</v>
      </c>
      <c r="G186" s="6">
        <v>404</v>
      </c>
      <c r="H186" s="4">
        <v>42541</v>
      </c>
      <c r="I186" s="3">
        <v>218.12999999999988</v>
      </c>
      <c r="J186" s="5">
        <v>0.74890065615287227</v>
      </c>
    </row>
    <row r="187" spans="1:10" ht="15.75">
      <c r="A187" s="15">
        <v>45</v>
      </c>
      <c r="B187" s="1">
        <v>4549</v>
      </c>
      <c r="C187" s="15">
        <v>123</v>
      </c>
      <c r="D187" s="3">
        <v>3.65</v>
      </c>
      <c r="E187" s="3">
        <v>448.95</v>
      </c>
      <c r="F187" s="16">
        <v>297.3</v>
      </c>
      <c r="G187" s="2">
        <v>5110</v>
      </c>
      <c r="H187" s="26">
        <v>42535</v>
      </c>
      <c r="I187" s="3">
        <v>151.64999999999998</v>
      </c>
      <c r="J187" s="5">
        <v>0.66221182759772812</v>
      </c>
    </row>
    <row r="188" spans="1:10" ht="15.75">
      <c r="A188" s="15">
        <v>45</v>
      </c>
      <c r="B188" s="1">
        <v>10559</v>
      </c>
      <c r="C188" s="15">
        <v>97</v>
      </c>
      <c r="D188" s="3">
        <v>3.65</v>
      </c>
      <c r="E188" s="3">
        <v>354.05</v>
      </c>
      <c r="F188" s="16">
        <v>281.7</v>
      </c>
      <c r="G188" s="6">
        <v>2079</v>
      </c>
      <c r="H188" s="4">
        <v>42549</v>
      </c>
      <c r="I188" s="3">
        <v>72.350000000000023</v>
      </c>
      <c r="J188" s="5">
        <v>0.795650331874029</v>
      </c>
    </row>
    <row r="189" spans="1:10" ht="15.75">
      <c r="A189" s="15">
        <v>45</v>
      </c>
      <c r="B189" s="1">
        <v>11155</v>
      </c>
      <c r="C189" s="15">
        <v>110</v>
      </c>
      <c r="D189" s="3">
        <v>3.65</v>
      </c>
      <c r="E189" s="3">
        <v>401.5</v>
      </c>
      <c r="F189" s="16"/>
      <c r="G189" s="6"/>
      <c r="H189" s="4"/>
      <c r="I189" s="3">
        <v>401.5</v>
      </c>
      <c r="J189" s="5">
        <v>0</v>
      </c>
    </row>
    <row r="190" spans="1:10" ht="15.75">
      <c r="A190" s="15">
        <v>45</v>
      </c>
      <c r="B190" s="1">
        <v>16079</v>
      </c>
      <c r="C190" s="15">
        <v>30</v>
      </c>
      <c r="D190" s="3">
        <v>3.65</v>
      </c>
      <c r="E190" s="3">
        <v>109.5</v>
      </c>
      <c r="F190" s="16"/>
      <c r="G190" s="6"/>
      <c r="H190" s="4"/>
      <c r="I190" s="3">
        <v>109.5</v>
      </c>
      <c r="J190" s="5">
        <v>0</v>
      </c>
    </row>
    <row r="191" spans="1:10" ht="15.75">
      <c r="A191" s="15"/>
      <c r="B191" s="1"/>
      <c r="C191" s="15"/>
      <c r="D191" s="3"/>
      <c r="E191" s="3"/>
      <c r="F191" s="16"/>
      <c r="G191" s="6"/>
      <c r="H191" s="4"/>
      <c r="I191" s="3"/>
      <c r="J191" s="5"/>
    </row>
    <row r="192" spans="1:10" ht="15.75">
      <c r="A192" s="15">
        <v>46</v>
      </c>
      <c r="B192" s="1">
        <v>746</v>
      </c>
      <c r="C192" s="15">
        <v>168</v>
      </c>
      <c r="D192" s="3">
        <v>3.65</v>
      </c>
      <c r="E192" s="3">
        <v>613.19999999999993</v>
      </c>
      <c r="F192" s="16">
        <v>366.71</v>
      </c>
      <c r="G192" s="6">
        <v>7760</v>
      </c>
      <c r="H192" s="4">
        <v>42500</v>
      </c>
      <c r="I192" s="3">
        <v>246.48999999999995</v>
      </c>
      <c r="J192" s="5">
        <v>0.59802674494455321</v>
      </c>
    </row>
    <row r="193" spans="1:10" ht="15.75">
      <c r="A193" s="15">
        <v>46</v>
      </c>
      <c r="B193" s="1">
        <v>3450</v>
      </c>
      <c r="C193" s="15">
        <v>184</v>
      </c>
      <c r="D193" s="3">
        <v>3.65</v>
      </c>
      <c r="E193" s="3">
        <v>671.6</v>
      </c>
      <c r="F193" s="16"/>
      <c r="G193" s="6"/>
      <c r="H193" s="4"/>
      <c r="I193" s="3">
        <v>671.6</v>
      </c>
      <c r="J193" s="5">
        <v>0</v>
      </c>
    </row>
    <row r="194" spans="1:10" ht="15.75">
      <c r="A194" s="15">
        <v>46</v>
      </c>
      <c r="B194" s="1">
        <v>3805</v>
      </c>
      <c r="C194" s="15">
        <v>209</v>
      </c>
      <c r="D194" s="3">
        <v>3.65</v>
      </c>
      <c r="E194" s="3">
        <v>762.85</v>
      </c>
      <c r="F194" s="16"/>
      <c r="G194" s="6"/>
      <c r="H194" s="4"/>
      <c r="I194" s="3">
        <v>762.85</v>
      </c>
      <c r="J194" s="5">
        <v>0</v>
      </c>
    </row>
    <row r="195" spans="1:10" ht="15.75">
      <c r="A195" s="15">
        <v>46</v>
      </c>
      <c r="B195" s="1">
        <v>4392</v>
      </c>
      <c r="C195" s="15">
        <v>54</v>
      </c>
      <c r="D195" s="3">
        <v>3.65</v>
      </c>
      <c r="E195" s="3">
        <v>197.1</v>
      </c>
      <c r="F195" s="16"/>
      <c r="G195" s="6"/>
      <c r="H195" s="4"/>
      <c r="I195" s="3">
        <v>197.1</v>
      </c>
      <c r="J195" s="5">
        <v>0</v>
      </c>
    </row>
    <row r="196" spans="1:10" ht="15.75">
      <c r="A196" s="15"/>
      <c r="B196" s="1"/>
      <c r="C196" s="15"/>
      <c r="D196" s="3"/>
      <c r="E196" s="3"/>
      <c r="F196" s="16"/>
      <c r="G196" s="6"/>
      <c r="H196" s="4"/>
      <c r="I196" s="3"/>
      <c r="J196" s="5"/>
    </row>
    <row r="197" spans="1:10" ht="15.75">
      <c r="A197" s="15">
        <v>47</v>
      </c>
      <c r="B197" s="1">
        <v>531</v>
      </c>
      <c r="C197" s="15">
        <v>104</v>
      </c>
      <c r="D197" s="3">
        <v>3.65</v>
      </c>
      <c r="E197" s="3">
        <v>379.59999999999997</v>
      </c>
      <c r="F197" s="16">
        <v>425.5</v>
      </c>
      <c r="G197" s="6">
        <v>9259</v>
      </c>
      <c r="H197" s="4">
        <v>42499</v>
      </c>
      <c r="I197" s="3">
        <v>-45.900000000000034</v>
      </c>
      <c r="J197" s="5">
        <v>1.1209167544783984</v>
      </c>
    </row>
    <row r="198" spans="1:10" ht="15.75">
      <c r="A198" s="15">
        <v>47</v>
      </c>
      <c r="B198" s="1">
        <v>4527</v>
      </c>
      <c r="C198" s="15">
        <v>230</v>
      </c>
      <c r="D198" s="3">
        <v>3.65</v>
      </c>
      <c r="E198" s="3">
        <v>839.5</v>
      </c>
      <c r="F198" s="16">
        <v>432.5</v>
      </c>
      <c r="G198" s="6">
        <v>2488</v>
      </c>
      <c r="H198" s="4">
        <v>42531</v>
      </c>
      <c r="I198" s="3">
        <v>407</v>
      </c>
      <c r="J198" s="5">
        <v>0.51518761167361526</v>
      </c>
    </row>
    <row r="199" spans="1:10" ht="15.75">
      <c r="A199" s="15">
        <v>47</v>
      </c>
      <c r="B199" s="1">
        <v>4586</v>
      </c>
      <c r="C199" s="15">
        <v>165</v>
      </c>
      <c r="D199" s="3">
        <v>3.65</v>
      </c>
      <c r="E199" s="3">
        <v>602.25</v>
      </c>
      <c r="F199" s="16">
        <v>602.25</v>
      </c>
      <c r="G199" s="6">
        <v>4841</v>
      </c>
      <c r="H199" s="4">
        <v>42487</v>
      </c>
      <c r="I199" s="3">
        <v>0</v>
      </c>
      <c r="J199" s="5">
        <v>1</v>
      </c>
    </row>
    <row r="200" spans="1:10" ht="15.75">
      <c r="A200" s="15">
        <v>47</v>
      </c>
      <c r="B200" s="1">
        <v>6568</v>
      </c>
      <c r="C200" s="15">
        <v>113</v>
      </c>
      <c r="D200" s="3">
        <v>3.65</v>
      </c>
      <c r="E200" s="3">
        <v>412.45</v>
      </c>
      <c r="F200" s="16"/>
      <c r="G200" s="6"/>
      <c r="H200" s="4"/>
      <c r="I200" s="3">
        <v>412.45</v>
      </c>
      <c r="J200" s="5">
        <v>0</v>
      </c>
    </row>
    <row r="201" spans="1:10" ht="15.75">
      <c r="A201" s="15">
        <v>47</v>
      </c>
      <c r="B201" s="1">
        <v>9082</v>
      </c>
      <c r="C201" s="15">
        <v>65</v>
      </c>
      <c r="D201" s="3">
        <v>3.65</v>
      </c>
      <c r="E201" s="3">
        <v>237.25</v>
      </c>
      <c r="F201" s="16"/>
      <c r="G201" s="6"/>
      <c r="H201" s="4"/>
      <c r="I201" s="3">
        <v>237.25</v>
      </c>
      <c r="J201" s="5">
        <v>0</v>
      </c>
    </row>
    <row r="202" spans="1:10" ht="15.75">
      <c r="A202" s="15"/>
      <c r="B202" s="1"/>
      <c r="C202" s="15"/>
      <c r="D202" s="3"/>
      <c r="E202" s="3"/>
      <c r="F202" s="16"/>
      <c r="G202" s="6"/>
      <c r="H202" s="4"/>
      <c r="I202" s="3"/>
      <c r="J202" s="5"/>
    </row>
    <row r="203" spans="1:10" ht="15.75" customHeight="1">
      <c r="A203" s="15">
        <v>48</v>
      </c>
      <c r="B203" s="1">
        <v>1478</v>
      </c>
      <c r="C203" s="15">
        <v>134</v>
      </c>
      <c r="D203" s="3">
        <v>3.65</v>
      </c>
      <c r="E203" s="3">
        <v>489.09999999999997</v>
      </c>
      <c r="F203" s="16">
        <v>390.55</v>
      </c>
      <c r="G203" s="6">
        <v>6348</v>
      </c>
      <c r="H203" s="4">
        <v>42541</v>
      </c>
      <c r="I203" s="36">
        <v>98.549999999999955</v>
      </c>
      <c r="J203" s="5">
        <v>0.79850746268656725</v>
      </c>
    </row>
    <row r="204" spans="1:10" ht="15.75">
      <c r="A204" s="15">
        <v>48</v>
      </c>
      <c r="B204" s="1">
        <v>1669</v>
      </c>
      <c r="C204" s="15">
        <v>73</v>
      </c>
      <c r="D204" s="3">
        <v>3.65</v>
      </c>
      <c r="E204" s="3">
        <v>266.45</v>
      </c>
      <c r="F204" s="16">
        <v>320</v>
      </c>
      <c r="G204" s="6">
        <v>191093</v>
      </c>
      <c r="H204" s="4">
        <v>42549</v>
      </c>
      <c r="I204" s="3">
        <v>308</v>
      </c>
      <c r="J204" s="5">
        <v>1.2009757928316758</v>
      </c>
    </row>
    <row r="205" spans="1:10" ht="15.75" customHeight="1">
      <c r="A205" s="15">
        <v>48</v>
      </c>
      <c r="B205" s="1">
        <v>6690</v>
      </c>
      <c r="C205" s="15">
        <v>99</v>
      </c>
      <c r="D205" s="3">
        <v>3.65</v>
      </c>
      <c r="E205" s="3">
        <v>361.34999999999997</v>
      </c>
      <c r="F205" s="16">
        <v>168</v>
      </c>
      <c r="G205" s="6">
        <v>2164</v>
      </c>
      <c r="H205" s="4">
        <v>42331</v>
      </c>
      <c r="I205" s="3">
        <v>193.34999999999997</v>
      </c>
      <c r="J205" s="5">
        <v>0.46492320464923209</v>
      </c>
    </row>
    <row r="206" spans="1:10" ht="15.75">
      <c r="A206" s="15">
        <v>48</v>
      </c>
      <c r="B206" s="1">
        <v>7775</v>
      </c>
      <c r="C206" s="15">
        <v>102</v>
      </c>
      <c r="D206" s="3">
        <v>3.65</v>
      </c>
      <c r="E206" s="3">
        <v>372.3</v>
      </c>
      <c r="F206" s="16"/>
      <c r="G206" s="6"/>
      <c r="H206" s="4"/>
      <c r="I206" s="3">
        <v>372.3</v>
      </c>
      <c r="J206" s="5">
        <v>0</v>
      </c>
    </row>
    <row r="207" spans="1:10" ht="15.75">
      <c r="A207" s="15">
        <v>48</v>
      </c>
      <c r="B207" s="1">
        <v>15229</v>
      </c>
      <c r="C207" s="15">
        <v>63</v>
      </c>
      <c r="D207" s="3">
        <v>3.65</v>
      </c>
      <c r="E207" s="3">
        <v>229.95</v>
      </c>
      <c r="F207" s="16"/>
      <c r="G207" s="6"/>
      <c r="H207" s="4"/>
      <c r="I207" s="3">
        <v>229.95</v>
      </c>
      <c r="J207" s="5">
        <v>0</v>
      </c>
    </row>
    <row r="208" spans="1:10" ht="15.75">
      <c r="A208" s="15"/>
      <c r="B208" s="1"/>
      <c r="C208" s="15"/>
      <c r="D208" s="3"/>
      <c r="E208" s="3"/>
      <c r="F208" s="16"/>
      <c r="G208" s="6"/>
      <c r="H208" s="4"/>
      <c r="I208" s="3"/>
      <c r="J208" s="5"/>
    </row>
    <row r="209" spans="1:10" ht="15.75">
      <c r="A209" s="15">
        <v>49</v>
      </c>
      <c r="B209" s="1">
        <v>596</v>
      </c>
      <c r="C209" s="15">
        <v>68</v>
      </c>
      <c r="D209" s="3">
        <v>3.65</v>
      </c>
      <c r="E209" s="3">
        <v>248.2</v>
      </c>
      <c r="F209" s="16"/>
      <c r="G209" s="6"/>
      <c r="H209" s="4"/>
      <c r="I209" s="3">
        <v>248.2</v>
      </c>
      <c r="J209" s="5">
        <v>0</v>
      </c>
    </row>
    <row r="210" spans="1:10" ht="15.75">
      <c r="A210" s="15">
        <v>49</v>
      </c>
      <c r="B210" s="1">
        <v>605</v>
      </c>
      <c r="C210" s="15">
        <v>150</v>
      </c>
      <c r="D210" s="3">
        <v>3.65</v>
      </c>
      <c r="E210" s="3">
        <v>547.5</v>
      </c>
      <c r="F210" s="16"/>
      <c r="G210" s="6"/>
      <c r="H210" s="4"/>
      <c r="I210" s="3">
        <v>547.5</v>
      </c>
      <c r="J210" s="5">
        <v>0</v>
      </c>
    </row>
    <row r="211" spans="1:10" ht="15.75">
      <c r="A211" s="15">
        <v>49</v>
      </c>
      <c r="B211" s="1">
        <v>9230</v>
      </c>
      <c r="C211" s="15">
        <v>86</v>
      </c>
      <c r="D211" s="3">
        <v>3.65</v>
      </c>
      <c r="E211" s="3">
        <v>313.89999999999998</v>
      </c>
      <c r="F211" s="16">
        <v>350</v>
      </c>
      <c r="G211" s="6">
        <v>2655</v>
      </c>
      <c r="H211" s="4">
        <v>42564</v>
      </c>
      <c r="I211" s="3">
        <v>-36.100000000000023</v>
      </c>
      <c r="J211" s="5">
        <v>1.1150047785919084</v>
      </c>
    </row>
    <row r="212" spans="1:10" ht="15.75">
      <c r="A212" s="15">
        <v>49</v>
      </c>
      <c r="B212" s="1">
        <v>9360</v>
      </c>
      <c r="C212" s="15">
        <v>99</v>
      </c>
      <c r="D212" s="3">
        <v>3.65</v>
      </c>
      <c r="E212" s="3">
        <v>361.34999999999997</v>
      </c>
      <c r="F212" s="16">
        <v>237.25</v>
      </c>
      <c r="G212" s="6">
        <v>2264</v>
      </c>
      <c r="H212" s="4">
        <v>42541</v>
      </c>
      <c r="I212" s="3">
        <v>124.09999999999997</v>
      </c>
      <c r="J212" s="5">
        <v>0.65656565656565657</v>
      </c>
    </row>
    <row r="213" spans="1:10" ht="15.75">
      <c r="A213" s="15">
        <v>49</v>
      </c>
      <c r="B213" s="1">
        <v>10363</v>
      </c>
      <c r="C213" s="15">
        <v>50</v>
      </c>
      <c r="D213" s="3">
        <v>3.65</v>
      </c>
      <c r="E213" s="3">
        <v>182.5</v>
      </c>
      <c r="F213" s="16">
        <v>80.3</v>
      </c>
      <c r="G213" s="2">
        <v>1381</v>
      </c>
      <c r="H213" s="4">
        <v>42502</v>
      </c>
      <c r="I213" s="3">
        <v>102.2</v>
      </c>
      <c r="J213" s="5">
        <v>0.44</v>
      </c>
    </row>
    <row r="214" spans="1:10" ht="15.75">
      <c r="A214" s="15"/>
      <c r="B214" s="1"/>
      <c r="C214" s="15"/>
      <c r="D214" s="3"/>
      <c r="E214" s="3"/>
      <c r="F214" s="16"/>
      <c r="G214" s="2"/>
      <c r="H214" s="4"/>
      <c r="I214" s="3"/>
      <c r="J214" s="5"/>
    </row>
    <row r="215" spans="1:10" ht="15.75">
      <c r="A215" s="15">
        <v>50</v>
      </c>
      <c r="B215" s="1">
        <v>1864</v>
      </c>
      <c r="C215" s="15">
        <v>118</v>
      </c>
      <c r="D215" s="3">
        <v>3.65</v>
      </c>
      <c r="E215" s="3">
        <v>430.7</v>
      </c>
      <c r="F215" s="16"/>
      <c r="G215" s="6"/>
      <c r="H215" s="4"/>
      <c r="I215" s="3">
        <v>430.7</v>
      </c>
      <c r="J215" s="5">
        <v>0</v>
      </c>
    </row>
    <row r="216" spans="1:10" ht="15.75">
      <c r="A216" s="15">
        <v>50</v>
      </c>
      <c r="B216" s="1">
        <v>3396</v>
      </c>
      <c r="C216" s="15">
        <v>173</v>
      </c>
      <c r="D216" s="3">
        <v>3.65</v>
      </c>
      <c r="E216" s="3">
        <v>631.44999999999993</v>
      </c>
      <c r="F216" s="16">
        <v>441.1</v>
      </c>
      <c r="G216" s="6">
        <v>4072</v>
      </c>
      <c r="H216" s="4">
        <v>42530</v>
      </c>
      <c r="I216" s="3">
        <v>190.34999999999991</v>
      </c>
      <c r="J216" s="5">
        <v>0.69855095415313972</v>
      </c>
    </row>
    <row r="217" spans="1:10" ht="15.75">
      <c r="A217" s="15">
        <v>50</v>
      </c>
      <c r="B217" s="1">
        <v>6508</v>
      </c>
      <c r="C217" s="15">
        <v>68</v>
      </c>
      <c r="D217" s="3">
        <v>3.65</v>
      </c>
      <c r="E217" s="3">
        <v>248.2</v>
      </c>
      <c r="F217" s="16"/>
      <c r="G217" s="6"/>
      <c r="H217" s="4"/>
      <c r="I217" s="3">
        <v>248.2</v>
      </c>
      <c r="J217" s="5">
        <v>0</v>
      </c>
    </row>
    <row r="218" spans="1:10" ht="15.75">
      <c r="A218" s="15">
        <v>50</v>
      </c>
      <c r="B218" s="1">
        <v>6547</v>
      </c>
      <c r="C218" s="15">
        <v>152</v>
      </c>
      <c r="D218" s="3">
        <v>3.65</v>
      </c>
      <c r="E218" s="3">
        <v>554.79999999999995</v>
      </c>
      <c r="F218" s="16"/>
      <c r="G218" s="6"/>
      <c r="H218" s="4"/>
      <c r="I218" s="3">
        <v>554.79999999999995</v>
      </c>
      <c r="J218" s="5">
        <v>0</v>
      </c>
    </row>
    <row r="219" spans="1:10" ht="15.75">
      <c r="A219" s="15">
        <v>50</v>
      </c>
      <c r="B219" s="1">
        <v>12709</v>
      </c>
      <c r="C219" s="15">
        <v>32</v>
      </c>
      <c r="D219" s="3">
        <v>3.65</v>
      </c>
      <c r="E219" s="3">
        <v>116.8</v>
      </c>
      <c r="F219" s="16"/>
      <c r="G219" s="6"/>
      <c r="H219" s="4"/>
      <c r="I219" s="3">
        <v>116.8</v>
      </c>
      <c r="J219" s="5">
        <v>0</v>
      </c>
    </row>
    <row r="220" spans="1:10" ht="15.75">
      <c r="A220" s="15"/>
      <c r="B220" s="1"/>
      <c r="C220" s="15"/>
      <c r="D220" s="3"/>
      <c r="E220" s="3"/>
      <c r="F220" s="16"/>
      <c r="G220" s="6"/>
      <c r="H220" s="4"/>
      <c r="I220" s="3"/>
      <c r="J220" s="5"/>
    </row>
    <row r="221" spans="1:10" ht="15.75">
      <c r="A221" s="15">
        <v>51</v>
      </c>
      <c r="B221" s="1">
        <v>1609</v>
      </c>
      <c r="C221" s="15">
        <v>133</v>
      </c>
      <c r="D221" s="3">
        <v>3.65</v>
      </c>
      <c r="E221" s="3">
        <v>485.45</v>
      </c>
      <c r="F221" s="16">
        <v>193.15</v>
      </c>
      <c r="G221" s="6">
        <v>6330</v>
      </c>
      <c r="H221" s="4">
        <v>42529</v>
      </c>
      <c r="I221" s="3">
        <v>292.29999999999995</v>
      </c>
      <c r="J221" s="5">
        <v>0.39787825728705328</v>
      </c>
    </row>
    <row r="222" spans="1:10" ht="15.75">
      <c r="A222" s="15">
        <v>51</v>
      </c>
      <c r="B222" s="1">
        <v>4879</v>
      </c>
      <c r="C222" s="15">
        <v>191</v>
      </c>
      <c r="D222" s="3">
        <v>3.65</v>
      </c>
      <c r="E222" s="3">
        <v>697.15</v>
      </c>
      <c r="F222" s="16">
        <v>697.15</v>
      </c>
      <c r="G222" s="6">
        <v>1393</v>
      </c>
      <c r="H222" s="4">
        <v>42535</v>
      </c>
      <c r="I222" s="3">
        <v>0</v>
      </c>
      <c r="J222" s="5">
        <v>1</v>
      </c>
    </row>
    <row r="223" spans="1:10" ht="15.75">
      <c r="A223" s="15">
        <v>51</v>
      </c>
      <c r="B223" s="1">
        <v>6460</v>
      </c>
      <c r="C223" s="15">
        <v>156</v>
      </c>
      <c r="D223" s="3">
        <v>3.65</v>
      </c>
      <c r="E223" s="3">
        <v>569.4</v>
      </c>
      <c r="F223" s="16">
        <v>587.65</v>
      </c>
      <c r="G223" s="6">
        <v>4925</v>
      </c>
      <c r="H223" s="4">
        <v>42542</v>
      </c>
      <c r="I223" s="3">
        <v>-18.25</v>
      </c>
      <c r="J223" s="5">
        <v>1.0320512820512822</v>
      </c>
    </row>
    <row r="224" spans="1:10" ht="15.75">
      <c r="A224" s="15">
        <v>51</v>
      </c>
      <c r="B224" s="1">
        <v>6997</v>
      </c>
      <c r="C224" s="15">
        <v>40</v>
      </c>
      <c r="D224" s="3">
        <v>3.65</v>
      </c>
      <c r="E224" s="3">
        <v>146</v>
      </c>
      <c r="F224" s="16">
        <v>105.85</v>
      </c>
      <c r="G224" s="6">
        <v>1008</v>
      </c>
      <c r="H224" s="4">
        <v>42476</v>
      </c>
      <c r="I224" s="3">
        <v>40.150000000000006</v>
      </c>
      <c r="J224" s="5">
        <v>0.72499999999999998</v>
      </c>
    </row>
    <row r="225" spans="1:10" ht="15.75">
      <c r="A225" s="15">
        <v>51</v>
      </c>
      <c r="B225" s="1">
        <v>10893</v>
      </c>
      <c r="C225" s="15">
        <v>79</v>
      </c>
      <c r="D225" s="3">
        <v>3.65</v>
      </c>
      <c r="E225" s="3">
        <v>288.34999999999997</v>
      </c>
      <c r="F225" s="16"/>
      <c r="G225" s="6"/>
      <c r="H225" s="4"/>
      <c r="I225" s="3">
        <v>288.34999999999997</v>
      </c>
      <c r="J225" s="5">
        <v>0</v>
      </c>
    </row>
    <row r="226" spans="1:10" ht="15.75">
      <c r="A226" s="15"/>
      <c r="B226" s="1"/>
      <c r="C226" s="15"/>
      <c r="D226" s="3"/>
      <c r="E226" s="3"/>
      <c r="F226" s="16"/>
      <c r="G226" s="6"/>
      <c r="H226" s="4"/>
      <c r="I226" s="3"/>
      <c r="J226" s="5"/>
    </row>
    <row r="227" spans="1:10" ht="15.75">
      <c r="A227" s="15">
        <v>52</v>
      </c>
      <c r="B227" s="1">
        <v>1909</v>
      </c>
      <c r="C227" s="15">
        <v>108</v>
      </c>
      <c r="D227" s="3">
        <v>3.65</v>
      </c>
      <c r="E227" s="3">
        <v>394.2</v>
      </c>
      <c r="F227" s="16"/>
      <c r="G227" s="6"/>
      <c r="H227" s="4"/>
      <c r="I227" s="3">
        <v>394.2</v>
      </c>
      <c r="J227" s="5">
        <v>0</v>
      </c>
    </row>
    <row r="228" spans="1:10" ht="15.75">
      <c r="A228" s="15">
        <v>52</v>
      </c>
      <c r="B228" s="1">
        <v>2854</v>
      </c>
      <c r="C228" s="15">
        <v>89</v>
      </c>
      <c r="D228" s="3">
        <v>3.65</v>
      </c>
      <c r="E228" s="3">
        <v>324.84999999999997</v>
      </c>
      <c r="F228" s="16"/>
      <c r="G228" s="6"/>
      <c r="H228" s="4"/>
      <c r="I228" s="3">
        <v>324.84999999999997</v>
      </c>
      <c r="J228" s="5">
        <v>0</v>
      </c>
    </row>
    <row r="229" spans="1:10" ht="15.75">
      <c r="A229" s="15">
        <v>52</v>
      </c>
      <c r="B229" s="1">
        <v>4871</v>
      </c>
      <c r="C229" s="15">
        <v>107</v>
      </c>
      <c r="D229" s="3">
        <v>3.65</v>
      </c>
      <c r="E229" s="3">
        <v>390.55</v>
      </c>
      <c r="F229" s="16"/>
      <c r="G229" s="6"/>
      <c r="H229" s="4"/>
      <c r="I229" s="3">
        <v>390.55</v>
      </c>
      <c r="J229" s="5">
        <v>0</v>
      </c>
    </row>
    <row r="230" spans="1:10" ht="15.75">
      <c r="A230" s="15">
        <v>52</v>
      </c>
      <c r="B230" s="1">
        <v>7489</v>
      </c>
      <c r="C230" s="15">
        <v>71</v>
      </c>
      <c r="D230" s="3">
        <v>3.65</v>
      </c>
      <c r="E230" s="3">
        <v>259.14999999999998</v>
      </c>
      <c r="F230" s="16"/>
      <c r="G230" s="6"/>
      <c r="H230" s="4"/>
      <c r="I230" s="3">
        <v>259.14999999999998</v>
      </c>
      <c r="J230" s="5">
        <v>0</v>
      </c>
    </row>
    <row r="231" spans="1:10" ht="15.75">
      <c r="A231" s="15">
        <v>52</v>
      </c>
      <c r="B231" s="1">
        <v>10905</v>
      </c>
      <c r="C231" s="15">
        <v>66</v>
      </c>
      <c r="D231" s="3">
        <v>3.65</v>
      </c>
      <c r="E231" s="3">
        <v>240.9</v>
      </c>
      <c r="F231" s="16">
        <v>240.9</v>
      </c>
      <c r="G231" s="6">
        <v>1490</v>
      </c>
      <c r="H231" s="4">
        <v>42550</v>
      </c>
      <c r="I231" s="3">
        <v>0</v>
      </c>
      <c r="J231" s="5">
        <v>1</v>
      </c>
    </row>
    <row r="232" spans="1:10" ht="15.75">
      <c r="A232" s="15"/>
      <c r="B232" s="1"/>
      <c r="C232" s="15" t="s">
        <v>315</v>
      </c>
      <c r="D232" s="3"/>
      <c r="E232" s="3"/>
      <c r="F232" s="16">
        <v>10041.33</v>
      </c>
      <c r="G232" s="6"/>
      <c r="H232" s="4"/>
      <c r="I232" s="3"/>
      <c r="J232" s="5"/>
    </row>
    <row r="233" spans="1:10" ht="15.75">
      <c r="A233" s="15"/>
      <c r="B233" s="1"/>
      <c r="C233" s="15"/>
      <c r="D233" s="3"/>
      <c r="E233" s="3"/>
      <c r="F233" s="16"/>
      <c r="G233" s="6"/>
      <c r="H233" s="4"/>
      <c r="I233" s="3"/>
      <c r="J233" s="5"/>
    </row>
    <row r="234" spans="1:10" ht="15.75">
      <c r="A234" s="15"/>
      <c r="B234" s="1"/>
      <c r="C234" s="15"/>
      <c r="D234" s="3"/>
      <c r="E234" s="3"/>
      <c r="F234" s="16"/>
      <c r="G234" s="6"/>
      <c r="H234" s="4"/>
      <c r="I234" s="3"/>
      <c r="J234" s="5"/>
    </row>
    <row r="235" spans="1:10" ht="15.75">
      <c r="A235" s="15">
        <v>60</v>
      </c>
      <c r="B235" s="1">
        <v>664</v>
      </c>
      <c r="C235" s="15">
        <v>860</v>
      </c>
      <c r="D235" s="3">
        <v>3.65</v>
      </c>
      <c r="E235" s="3">
        <v>3139</v>
      </c>
      <c r="F235" s="16"/>
      <c r="G235" s="6"/>
      <c r="H235" s="4"/>
      <c r="I235" s="3">
        <v>3139</v>
      </c>
      <c r="J235" s="5">
        <v>0</v>
      </c>
    </row>
    <row r="236" spans="1:10" ht="15.75">
      <c r="A236" s="15">
        <v>60</v>
      </c>
      <c r="B236" s="1">
        <v>9685</v>
      </c>
      <c r="C236" s="15">
        <v>46</v>
      </c>
      <c r="D236" s="3">
        <v>3.65</v>
      </c>
      <c r="E236" s="3">
        <v>167.9</v>
      </c>
      <c r="F236" s="16"/>
      <c r="G236" s="6"/>
      <c r="H236" s="4"/>
      <c r="I236" s="3">
        <v>167.9</v>
      </c>
      <c r="J236" s="5">
        <v>0</v>
      </c>
    </row>
    <row r="237" spans="1:10" ht="15.75">
      <c r="A237" s="15">
        <v>60</v>
      </c>
      <c r="B237" s="1">
        <v>11301</v>
      </c>
      <c r="C237" s="15">
        <v>68</v>
      </c>
      <c r="D237" s="3">
        <v>3.65</v>
      </c>
      <c r="E237" s="3">
        <v>248.2</v>
      </c>
      <c r="F237" s="16">
        <v>65.7</v>
      </c>
      <c r="G237" s="6">
        <v>3625</v>
      </c>
      <c r="H237" s="4">
        <v>42522</v>
      </c>
      <c r="I237" s="3">
        <v>182.5</v>
      </c>
      <c r="J237" s="5">
        <v>0.26470588235294118</v>
      </c>
    </row>
    <row r="238" spans="1:10" ht="15.75">
      <c r="A238" s="15">
        <v>60</v>
      </c>
      <c r="B238" s="1">
        <v>12621</v>
      </c>
      <c r="C238" s="15">
        <v>55</v>
      </c>
      <c r="D238" s="3">
        <v>3.65</v>
      </c>
      <c r="E238" s="3">
        <v>200.75</v>
      </c>
      <c r="F238" s="16">
        <v>204.4</v>
      </c>
      <c r="G238" s="6">
        <v>2696</v>
      </c>
      <c r="H238" s="4">
        <v>42495</v>
      </c>
      <c r="I238" s="3">
        <v>-3.6500000000000057</v>
      </c>
      <c r="J238" s="5">
        <v>1.0181818181818183</v>
      </c>
    </row>
    <row r="239" spans="1:10" ht="15.75">
      <c r="A239" s="15"/>
      <c r="B239" s="1"/>
      <c r="C239" s="15"/>
      <c r="D239" s="3"/>
      <c r="E239" s="3"/>
      <c r="F239" s="16"/>
      <c r="G239" s="6"/>
      <c r="H239" s="4"/>
      <c r="I239" s="3"/>
      <c r="J239" s="5"/>
    </row>
    <row r="240" spans="1:10" ht="15.75">
      <c r="A240" s="15">
        <v>61</v>
      </c>
      <c r="B240" s="1">
        <v>722</v>
      </c>
      <c r="C240" s="15">
        <v>230</v>
      </c>
      <c r="D240" s="3">
        <v>3.65</v>
      </c>
      <c r="E240" s="3">
        <v>839.5</v>
      </c>
      <c r="F240" s="16"/>
      <c r="G240" s="2"/>
      <c r="H240" s="4"/>
      <c r="I240" s="3">
        <v>839.5</v>
      </c>
      <c r="J240" s="5">
        <v>0</v>
      </c>
    </row>
    <row r="241" spans="1:10" ht="15.75">
      <c r="A241" s="15">
        <v>61</v>
      </c>
      <c r="B241" s="1">
        <v>1789</v>
      </c>
      <c r="C241" s="15">
        <v>112</v>
      </c>
      <c r="D241" s="3">
        <v>3.65</v>
      </c>
      <c r="E241" s="3">
        <v>408.8</v>
      </c>
      <c r="F241" s="16">
        <v>277</v>
      </c>
      <c r="G241" s="6">
        <v>5791</v>
      </c>
      <c r="H241" s="4">
        <v>42404</v>
      </c>
      <c r="I241" s="3">
        <v>131.80000000000001</v>
      </c>
      <c r="J241" s="5">
        <v>0.67759295499021521</v>
      </c>
    </row>
    <row r="242" spans="1:10" ht="15.75">
      <c r="A242" s="15">
        <v>61</v>
      </c>
      <c r="B242" s="1">
        <v>2035</v>
      </c>
      <c r="C242" s="15">
        <v>48</v>
      </c>
      <c r="D242" s="3">
        <v>3.65</v>
      </c>
      <c r="E242" s="3">
        <v>175.2</v>
      </c>
      <c r="F242" s="16"/>
      <c r="G242" s="6"/>
      <c r="H242" s="4"/>
      <c r="I242" s="3">
        <v>175.2</v>
      </c>
      <c r="J242" s="5">
        <v>0</v>
      </c>
    </row>
    <row r="243" spans="1:10" ht="15.75">
      <c r="A243" s="15">
        <v>61</v>
      </c>
      <c r="B243" s="1">
        <v>11129</v>
      </c>
      <c r="C243" s="15">
        <v>46</v>
      </c>
      <c r="D243" s="3">
        <v>3.65</v>
      </c>
      <c r="E243" s="3">
        <v>167.9</v>
      </c>
      <c r="F243" s="16"/>
      <c r="G243" s="6"/>
      <c r="H243" s="4"/>
      <c r="I243" s="3">
        <v>167.9</v>
      </c>
      <c r="J243" s="5">
        <v>0</v>
      </c>
    </row>
    <row r="244" spans="1:10" ht="15.75">
      <c r="A244" s="15">
        <v>61</v>
      </c>
      <c r="B244" s="1">
        <v>11657</v>
      </c>
      <c r="C244" s="15">
        <v>34</v>
      </c>
      <c r="D244" s="3">
        <v>3.65</v>
      </c>
      <c r="E244" s="3">
        <v>124.1</v>
      </c>
      <c r="F244" s="16"/>
      <c r="G244" s="6"/>
      <c r="H244" s="4"/>
      <c r="I244" s="3">
        <v>124.1</v>
      </c>
      <c r="J244" s="5">
        <v>0</v>
      </c>
    </row>
    <row r="245" spans="1:10" ht="15.75">
      <c r="A245" s="15"/>
      <c r="B245" s="1"/>
      <c r="C245" s="15"/>
      <c r="D245" s="3"/>
      <c r="E245" s="3"/>
      <c r="F245" s="16"/>
      <c r="G245" s="6"/>
      <c r="H245" s="4"/>
      <c r="I245" s="3"/>
      <c r="J245" s="5"/>
    </row>
    <row r="246" spans="1:10" ht="18.75" customHeight="1">
      <c r="A246" s="15">
        <v>62</v>
      </c>
      <c r="B246" s="1">
        <v>1690</v>
      </c>
      <c r="C246" s="15">
        <v>39</v>
      </c>
      <c r="D246" s="3">
        <v>3.65</v>
      </c>
      <c r="E246" s="3">
        <v>142.35</v>
      </c>
      <c r="F246" s="16">
        <v>119.45</v>
      </c>
      <c r="G246" s="6">
        <v>3331</v>
      </c>
      <c r="H246" s="4">
        <v>42535</v>
      </c>
      <c r="I246" s="3">
        <v>22.899999999999991</v>
      </c>
      <c r="J246" s="5">
        <v>0.83912890762205838</v>
      </c>
    </row>
    <row r="247" spans="1:10" ht="15.75">
      <c r="A247" s="15">
        <v>62</v>
      </c>
      <c r="B247" s="1">
        <v>2487</v>
      </c>
      <c r="C247" s="15">
        <v>140</v>
      </c>
      <c r="D247" s="3">
        <v>3.65</v>
      </c>
      <c r="E247" s="3">
        <v>511</v>
      </c>
      <c r="F247" s="16"/>
      <c r="G247" s="6"/>
      <c r="H247" s="4"/>
      <c r="I247" s="3">
        <v>511</v>
      </c>
      <c r="J247" s="5">
        <v>0</v>
      </c>
    </row>
    <row r="248" spans="1:10" ht="15.75">
      <c r="A248" s="15">
        <v>62</v>
      </c>
      <c r="B248" s="1">
        <v>6436</v>
      </c>
      <c r="C248" s="15">
        <v>47</v>
      </c>
      <c r="D248" s="3">
        <v>3.65</v>
      </c>
      <c r="E248" s="3">
        <v>171.54999999999998</v>
      </c>
      <c r="F248" s="16"/>
      <c r="G248" s="6"/>
      <c r="H248" s="4"/>
      <c r="I248" s="3">
        <v>171.54999999999998</v>
      </c>
      <c r="J248" s="5">
        <v>0</v>
      </c>
    </row>
    <row r="249" spans="1:10" ht="15.75">
      <c r="A249" s="15">
        <v>62</v>
      </c>
      <c r="B249" s="1">
        <v>6776</v>
      </c>
      <c r="C249" s="15">
        <v>36</v>
      </c>
      <c r="D249" s="3">
        <v>3.65</v>
      </c>
      <c r="E249" s="3">
        <v>131.4</v>
      </c>
      <c r="F249" s="16"/>
      <c r="G249" s="6"/>
      <c r="H249" s="4"/>
      <c r="I249" s="3">
        <v>131.4</v>
      </c>
      <c r="J249" s="5">
        <v>0</v>
      </c>
    </row>
    <row r="250" spans="1:10" ht="15.75">
      <c r="A250" s="15">
        <v>62</v>
      </c>
      <c r="B250" s="1">
        <v>15276</v>
      </c>
      <c r="C250" s="15">
        <v>46</v>
      </c>
      <c r="D250" s="3">
        <v>3.65</v>
      </c>
      <c r="E250" s="3">
        <v>167.9</v>
      </c>
      <c r="F250" s="16"/>
      <c r="G250" s="6"/>
      <c r="H250" s="4"/>
      <c r="I250" s="3">
        <v>167.9</v>
      </c>
      <c r="J250" s="5">
        <v>0</v>
      </c>
    </row>
    <row r="251" spans="1:10" ht="15.75">
      <c r="A251" s="15"/>
      <c r="B251" s="1"/>
      <c r="C251" s="15"/>
      <c r="D251" s="3"/>
      <c r="E251" s="3"/>
      <c r="F251" s="16"/>
      <c r="G251" s="6"/>
      <c r="H251" s="4"/>
      <c r="I251" s="3"/>
      <c r="J251" s="5"/>
    </row>
    <row r="252" spans="1:10" ht="15.75">
      <c r="A252" s="15">
        <v>63</v>
      </c>
      <c r="B252" s="1">
        <v>3562</v>
      </c>
      <c r="C252" s="15">
        <v>160</v>
      </c>
      <c r="D252" s="3">
        <v>3.65</v>
      </c>
      <c r="E252" s="3">
        <v>584</v>
      </c>
      <c r="F252" s="16">
        <v>604.94000000000005</v>
      </c>
      <c r="G252" s="6">
        <v>162</v>
      </c>
      <c r="H252" s="4">
        <v>42537</v>
      </c>
      <c r="I252" s="3">
        <v>-20.940000000000055</v>
      </c>
      <c r="J252" s="5">
        <v>1.0358561643835618</v>
      </c>
    </row>
    <row r="253" spans="1:10" ht="15.75">
      <c r="A253" s="15">
        <v>63</v>
      </c>
      <c r="B253" s="1">
        <v>4240</v>
      </c>
      <c r="C253" s="15">
        <v>167</v>
      </c>
      <c r="D253" s="3">
        <v>3.65</v>
      </c>
      <c r="E253" s="3">
        <v>609.54999999999995</v>
      </c>
      <c r="F253" s="16">
        <v>546.15</v>
      </c>
      <c r="G253" s="6">
        <v>3878</v>
      </c>
      <c r="H253" s="4">
        <v>42529</v>
      </c>
      <c r="I253" s="3">
        <v>63.399999999999977</v>
      </c>
      <c r="J253" s="5">
        <v>0.89598884422934955</v>
      </c>
    </row>
    <row r="254" spans="1:10" ht="15.75">
      <c r="A254" s="15">
        <v>63</v>
      </c>
      <c r="B254" s="1">
        <v>7798</v>
      </c>
      <c r="C254" s="15">
        <v>92</v>
      </c>
      <c r="D254" s="3">
        <v>3.65</v>
      </c>
      <c r="E254" s="3">
        <v>335.8</v>
      </c>
      <c r="F254" s="16"/>
      <c r="G254" s="6"/>
      <c r="H254" s="4"/>
      <c r="I254" s="3">
        <v>335.8</v>
      </c>
      <c r="J254" s="5">
        <v>0</v>
      </c>
    </row>
    <row r="255" spans="1:10" ht="15.75">
      <c r="A255" s="15">
        <v>63</v>
      </c>
      <c r="B255" s="1">
        <v>10715</v>
      </c>
      <c r="C255" s="15">
        <v>59</v>
      </c>
      <c r="D255" s="3">
        <v>3.65</v>
      </c>
      <c r="E255" s="3">
        <v>215.35</v>
      </c>
      <c r="F255" s="16"/>
      <c r="G255" s="6"/>
      <c r="H255" s="4"/>
      <c r="I255" s="3">
        <v>215.35</v>
      </c>
      <c r="J255" s="5">
        <v>0</v>
      </c>
    </row>
    <row r="256" spans="1:10" ht="15.75">
      <c r="A256" s="15">
        <v>63</v>
      </c>
      <c r="B256" s="1">
        <v>10976</v>
      </c>
      <c r="C256" s="15">
        <v>57</v>
      </c>
      <c r="D256" s="3">
        <v>3.65</v>
      </c>
      <c r="E256" s="3">
        <v>208.04999999999998</v>
      </c>
      <c r="F256" s="16">
        <v>225</v>
      </c>
      <c r="G256" s="6">
        <v>2797</v>
      </c>
      <c r="H256" s="4">
        <v>42514</v>
      </c>
      <c r="I256" s="3">
        <v>-16.950000000000017</v>
      </c>
      <c r="J256" s="5">
        <v>1.0814708002883924</v>
      </c>
    </row>
    <row r="257" spans="1:10" ht="15.75">
      <c r="A257" s="15"/>
      <c r="B257" s="1"/>
      <c r="C257" s="15"/>
      <c r="D257" s="3"/>
      <c r="E257" s="3"/>
      <c r="F257" s="16"/>
      <c r="G257" s="6"/>
      <c r="H257" s="4"/>
      <c r="I257" s="3"/>
      <c r="J257" s="5"/>
    </row>
    <row r="258" spans="1:10" ht="15.75">
      <c r="A258" s="15">
        <v>64</v>
      </c>
      <c r="B258" s="1">
        <v>524</v>
      </c>
      <c r="C258" s="15">
        <v>234</v>
      </c>
      <c r="D258" s="3">
        <v>3.65</v>
      </c>
      <c r="E258" s="3">
        <v>854.1</v>
      </c>
      <c r="F258" s="16">
        <v>854.1</v>
      </c>
      <c r="G258" s="6">
        <v>23563</v>
      </c>
      <c r="H258" s="4">
        <v>42501</v>
      </c>
      <c r="I258" s="3">
        <v>0</v>
      </c>
      <c r="J258" s="5">
        <v>1</v>
      </c>
    </row>
    <row r="259" spans="1:10" ht="15.75">
      <c r="A259" s="15">
        <v>64</v>
      </c>
      <c r="B259" s="1">
        <v>1825</v>
      </c>
      <c r="C259" s="15">
        <v>98</v>
      </c>
      <c r="D259" s="3">
        <v>3.65</v>
      </c>
      <c r="E259" s="3">
        <v>357.7</v>
      </c>
      <c r="F259" s="16"/>
      <c r="G259" s="6"/>
      <c r="H259" s="4"/>
      <c r="I259" s="3">
        <v>357.7</v>
      </c>
      <c r="J259" s="5">
        <v>0</v>
      </c>
    </row>
    <row r="260" spans="1:10" ht="15.75">
      <c r="A260" s="15">
        <v>64</v>
      </c>
      <c r="B260" s="1">
        <v>3095</v>
      </c>
      <c r="C260" s="15">
        <v>225</v>
      </c>
      <c r="D260" s="3">
        <v>3.65</v>
      </c>
      <c r="E260" s="3">
        <v>821.25</v>
      </c>
      <c r="F260" s="16"/>
      <c r="G260" s="6"/>
      <c r="H260" s="4"/>
      <c r="I260" s="3">
        <v>821.25</v>
      </c>
      <c r="J260" s="5">
        <v>0</v>
      </c>
    </row>
    <row r="261" spans="1:10" ht="15.75">
      <c r="A261" s="15">
        <v>64</v>
      </c>
      <c r="B261" s="1">
        <v>3702</v>
      </c>
      <c r="C261" s="15">
        <v>277</v>
      </c>
      <c r="D261" s="3">
        <v>3.65</v>
      </c>
      <c r="E261" s="3">
        <v>1011.05</v>
      </c>
      <c r="F261" s="16">
        <v>1007.68</v>
      </c>
      <c r="G261" s="6">
        <v>8855</v>
      </c>
      <c r="H261" s="4">
        <v>42552</v>
      </c>
      <c r="I261" s="3">
        <v>3.3700000000000045</v>
      </c>
      <c r="J261" s="5">
        <v>0.99666683151179469</v>
      </c>
    </row>
    <row r="262" spans="1:10" ht="15.75">
      <c r="A262" s="15">
        <v>64</v>
      </c>
      <c r="B262" s="1">
        <v>4648</v>
      </c>
      <c r="C262" s="15">
        <v>54</v>
      </c>
      <c r="D262" s="3">
        <v>3.65</v>
      </c>
      <c r="E262" s="3">
        <v>197.1</v>
      </c>
      <c r="F262" s="16"/>
      <c r="G262" s="6"/>
      <c r="H262" s="4"/>
      <c r="I262" s="3">
        <v>197.1</v>
      </c>
      <c r="J262" s="5">
        <v>0</v>
      </c>
    </row>
    <row r="263" spans="1:10" ht="15.75">
      <c r="A263" s="15">
        <v>64</v>
      </c>
      <c r="B263" s="1">
        <v>15090</v>
      </c>
      <c r="C263" s="15">
        <v>43</v>
      </c>
      <c r="D263" s="3">
        <v>3.65</v>
      </c>
      <c r="E263" s="3">
        <v>156.94999999999999</v>
      </c>
      <c r="F263" s="16"/>
      <c r="G263" s="6"/>
      <c r="H263" s="4"/>
      <c r="I263" s="3">
        <v>156.94999999999999</v>
      </c>
      <c r="J263" s="5">
        <v>0</v>
      </c>
    </row>
    <row r="264" spans="1:10" ht="15.75">
      <c r="A264" s="15">
        <v>64</v>
      </c>
      <c r="B264" s="1">
        <v>16171</v>
      </c>
      <c r="C264" s="15">
        <v>24</v>
      </c>
      <c r="D264" s="3">
        <v>3.65</v>
      </c>
      <c r="E264" s="3">
        <v>87.6</v>
      </c>
      <c r="F264" s="16"/>
      <c r="G264" s="6"/>
      <c r="H264" s="4"/>
      <c r="I264" s="3">
        <v>87.6</v>
      </c>
      <c r="J264" s="5">
        <v>0</v>
      </c>
    </row>
    <row r="265" spans="1:10" ht="15.75">
      <c r="A265" s="15"/>
      <c r="B265" s="1"/>
      <c r="C265" s="15"/>
      <c r="D265" s="3"/>
      <c r="E265" s="3"/>
      <c r="F265" s="16"/>
      <c r="G265" s="6"/>
      <c r="H265" s="4"/>
      <c r="I265" s="3"/>
      <c r="J265" s="5"/>
    </row>
    <row r="266" spans="1:10" ht="15.75">
      <c r="A266" s="15">
        <v>65</v>
      </c>
      <c r="B266" s="1">
        <v>1709</v>
      </c>
      <c r="C266" s="15">
        <v>203</v>
      </c>
      <c r="D266" s="3">
        <v>3.65</v>
      </c>
      <c r="E266" s="3">
        <v>740.94999999999993</v>
      </c>
      <c r="F266" s="16">
        <v>711.75</v>
      </c>
      <c r="G266" s="49">
        <v>7957</v>
      </c>
      <c r="H266" s="4">
        <v>42479</v>
      </c>
      <c r="I266" s="3">
        <v>29.199999999999932</v>
      </c>
      <c r="J266" s="5">
        <v>0.96059113300492616</v>
      </c>
    </row>
    <row r="267" spans="1:10" ht="15.75">
      <c r="A267" s="15">
        <v>65</v>
      </c>
      <c r="B267" s="1">
        <v>4614</v>
      </c>
      <c r="C267" s="15">
        <v>56</v>
      </c>
      <c r="D267" s="3">
        <v>3.65</v>
      </c>
      <c r="E267" s="3">
        <v>204.4</v>
      </c>
      <c r="F267" s="16">
        <v>94.95</v>
      </c>
      <c r="G267" s="6">
        <v>1705</v>
      </c>
      <c r="H267" s="4">
        <v>42542</v>
      </c>
      <c r="I267" s="3">
        <v>109.45</v>
      </c>
      <c r="J267" s="5">
        <v>0.46453033268101762</v>
      </c>
    </row>
    <row r="268" spans="1:10" ht="15.75">
      <c r="A268" s="15">
        <v>65</v>
      </c>
      <c r="B268" s="1">
        <v>6719</v>
      </c>
      <c r="C268" s="15">
        <v>48</v>
      </c>
      <c r="D268" s="3">
        <v>3.65</v>
      </c>
      <c r="E268" s="3">
        <v>175.2</v>
      </c>
      <c r="F268" s="16">
        <v>202.4</v>
      </c>
      <c r="G268" s="6">
        <v>362</v>
      </c>
      <c r="H268" s="4">
        <v>42276</v>
      </c>
      <c r="I268" s="3">
        <v>-27.200000000000017</v>
      </c>
      <c r="J268" s="5">
        <v>1.1552511415525115</v>
      </c>
    </row>
    <row r="269" spans="1:10" ht="15.75">
      <c r="A269" s="15">
        <v>65</v>
      </c>
      <c r="B269" s="1">
        <v>13583</v>
      </c>
      <c r="C269" s="15">
        <v>92</v>
      </c>
      <c r="D269" s="3">
        <v>3.65</v>
      </c>
      <c r="E269" s="3">
        <v>335.8</v>
      </c>
      <c r="F269" s="16"/>
      <c r="G269" s="6"/>
      <c r="H269" s="4"/>
      <c r="I269" s="3">
        <v>335.8</v>
      </c>
      <c r="J269" s="5">
        <v>0</v>
      </c>
    </row>
    <row r="270" spans="1:10" ht="15.75">
      <c r="A270" s="15"/>
      <c r="B270" s="1"/>
      <c r="C270" s="15"/>
      <c r="D270" s="3"/>
      <c r="E270" s="3"/>
      <c r="F270" s="16"/>
      <c r="G270" s="6"/>
      <c r="H270" s="4"/>
      <c r="I270" s="3"/>
      <c r="J270" s="5"/>
    </row>
    <row r="271" spans="1:10" ht="15.75">
      <c r="A271" s="15">
        <v>66</v>
      </c>
      <c r="B271" s="1">
        <v>1964</v>
      </c>
      <c r="C271" s="15">
        <v>458</v>
      </c>
      <c r="D271" s="3">
        <v>3.65</v>
      </c>
      <c r="E271" s="3">
        <v>1671.7</v>
      </c>
      <c r="F271" s="16"/>
      <c r="G271" s="6"/>
      <c r="H271" s="4"/>
      <c r="I271" s="3">
        <v>1671.7</v>
      </c>
      <c r="J271" s="5">
        <v>0</v>
      </c>
    </row>
    <row r="272" spans="1:10" ht="15.75">
      <c r="A272" s="15">
        <v>66</v>
      </c>
      <c r="B272" s="1">
        <v>2689</v>
      </c>
      <c r="C272" s="15">
        <v>95</v>
      </c>
      <c r="D272" s="3">
        <v>3.65</v>
      </c>
      <c r="E272" s="3">
        <v>346.75</v>
      </c>
      <c r="F272" s="16"/>
      <c r="G272" s="6"/>
      <c r="H272" s="4"/>
      <c r="I272" s="3">
        <v>346.75</v>
      </c>
      <c r="J272" s="5">
        <v>0</v>
      </c>
    </row>
    <row r="273" spans="1:10" ht="15.75">
      <c r="A273" s="15">
        <v>66</v>
      </c>
      <c r="B273" s="1">
        <v>8817</v>
      </c>
      <c r="C273" s="15">
        <v>72</v>
      </c>
      <c r="D273" s="3">
        <v>3.65</v>
      </c>
      <c r="E273" s="3">
        <v>262.8</v>
      </c>
      <c r="F273" s="16"/>
      <c r="G273" s="6"/>
      <c r="H273" s="4"/>
      <c r="I273" s="3">
        <v>262.8</v>
      </c>
      <c r="J273" s="5">
        <v>0</v>
      </c>
    </row>
    <row r="274" spans="1:10" ht="15.75">
      <c r="A274" s="15">
        <v>66</v>
      </c>
      <c r="B274" s="1">
        <v>12588</v>
      </c>
      <c r="C274" s="15">
        <v>67</v>
      </c>
      <c r="D274" s="3">
        <v>3.65</v>
      </c>
      <c r="E274" s="3">
        <v>244.54999999999998</v>
      </c>
      <c r="F274" s="16">
        <v>267</v>
      </c>
      <c r="G274" s="6">
        <v>913</v>
      </c>
      <c r="H274" s="26">
        <v>42549</v>
      </c>
      <c r="I274" s="3">
        <v>-22.450000000000017</v>
      </c>
      <c r="J274" s="5">
        <v>1.0918012676344306</v>
      </c>
    </row>
    <row r="275" spans="1:10" ht="15.75">
      <c r="A275" s="15">
        <v>66</v>
      </c>
      <c r="B275" s="1">
        <v>12743</v>
      </c>
      <c r="C275" s="15">
        <v>42</v>
      </c>
      <c r="D275" s="3">
        <v>3.65</v>
      </c>
      <c r="E275" s="3">
        <v>153.29999999999998</v>
      </c>
      <c r="F275" s="16">
        <v>195.61</v>
      </c>
      <c r="G275" s="6">
        <v>709</v>
      </c>
      <c r="H275" s="4">
        <v>42508</v>
      </c>
      <c r="I275" s="3">
        <v>-42.310000000000031</v>
      </c>
      <c r="J275" s="5">
        <v>1.2759947814742338</v>
      </c>
    </row>
    <row r="276" spans="1:10" ht="15.75">
      <c r="A276" s="15"/>
      <c r="B276" s="1"/>
      <c r="C276" s="15"/>
      <c r="D276" s="3"/>
      <c r="E276" s="3"/>
      <c r="F276" s="16"/>
      <c r="G276" s="6"/>
      <c r="H276" s="4"/>
      <c r="I276" s="3"/>
      <c r="J276" s="5"/>
    </row>
    <row r="277" spans="1:10" ht="15.75">
      <c r="A277" s="15">
        <v>67</v>
      </c>
      <c r="B277" s="1">
        <v>697</v>
      </c>
      <c r="C277" s="15">
        <v>120</v>
      </c>
      <c r="D277" s="3">
        <v>3.65</v>
      </c>
      <c r="E277" s="3">
        <v>438</v>
      </c>
      <c r="F277" s="16">
        <v>108.95</v>
      </c>
      <c r="G277" s="6">
        <v>1625</v>
      </c>
      <c r="H277" s="4">
        <v>42495</v>
      </c>
      <c r="I277" s="3">
        <v>329.05</v>
      </c>
      <c r="J277" s="5">
        <v>0.24874429223744293</v>
      </c>
    </row>
    <row r="278" spans="1:10" ht="15.75">
      <c r="A278" s="15">
        <v>67</v>
      </c>
      <c r="B278" s="1">
        <v>973</v>
      </c>
      <c r="C278" s="15">
        <v>215</v>
      </c>
      <c r="D278" s="3">
        <v>3.65</v>
      </c>
      <c r="E278" s="3">
        <v>784.75</v>
      </c>
      <c r="F278" s="16">
        <v>307.25</v>
      </c>
      <c r="G278" s="6">
        <v>8334</v>
      </c>
      <c r="H278" s="4">
        <v>42528</v>
      </c>
      <c r="I278" s="3">
        <v>477.5</v>
      </c>
      <c r="J278" s="5">
        <v>0.39152596368270148</v>
      </c>
    </row>
    <row r="279" spans="1:10" ht="15.75">
      <c r="A279" s="15">
        <v>67</v>
      </c>
      <c r="B279" s="1">
        <v>4106</v>
      </c>
      <c r="C279" s="15">
        <v>96</v>
      </c>
      <c r="D279" s="3">
        <v>3.65</v>
      </c>
      <c r="E279" s="3">
        <v>350.4</v>
      </c>
      <c r="F279" s="16">
        <v>427.67</v>
      </c>
      <c r="G279" s="6">
        <v>4799</v>
      </c>
      <c r="H279" s="4">
        <v>42510</v>
      </c>
      <c r="I279" s="3">
        <v>-77.270000000000039</v>
      </c>
      <c r="J279" s="5">
        <v>1.2205194063926943</v>
      </c>
    </row>
    <row r="280" spans="1:10" ht="15.75">
      <c r="A280" s="15">
        <v>67</v>
      </c>
      <c r="B280" s="1">
        <v>4831</v>
      </c>
      <c r="C280" s="15">
        <v>61</v>
      </c>
      <c r="D280" s="3">
        <v>3.65</v>
      </c>
      <c r="E280" s="3">
        <v>222.65</v>
      </c>
      <c r="F280" s="16">
        <v>226.3</v>
      </c>
      <c r="G280" s="6">
        <v>2254</v>
      </c>
      <c r="H280" s="4">
        <v>42370</v>
      </c>
      <c r="I280" s="3">
        <v>-3.6500000000000057</v>
      </c>
      <c r="J280" s="5">
        <v>1.0163934426229508</v>
      </c>
    </row>
    <row r="281" spans="1:10" ht="15.75">
      <c r="A281" s="15">
        <v>67</v>
      </c>
      <c r="B281" s="7">
        <v>14362</v>
      </c>
      <c r="C281" s="15">
        <v>51</v>
      </c>
      <c r="D281" s="3">
        <v>3.65</v>
      </c>
      <c r="E281" s="3">
        <v>186.15</v>
      </c>
      <c r="F281" s="16"/>
      <c r="G281" s="6"/>
      <c r="H281" s="4"/>
      <c r="I281" s="3">
        <v>186.15</v>
      </c>
      <c r="J281" s="5">
        <v>0</v>
      </c>
    </row>
    <row r="282" spans="1:10" ht="15.75">
      <c r="A282" s="15"/>
      <c r="B282" s="7"/>
      <c r="C282" s="15"/>
      <c r="D282" s="3"/>
      <c r="E282" s="3"/>
      <c r="F282" s="16"/>
      <c r="G282" s="6"/>
      <c r="H282" s="4"/>
      <c r="I282" s="3"/>
      <c r="J282" s="5"/>
    </row>
    <row r="283" spans="1:10" ht="15.75">
      <c r="A283" s="15">
        <v>68</v>
      </c>
      <c r="B283" s="1">
        <v>4580</v>
      </c>
      <c r="C283" s="15">
        <v>204</v>
      </c>
      <c r="D283" s="3">
        <v>3.65</v>
      </c>
      <c r="E283" s="3">
        <v>744.6</v>
      </c>
      <c r="F283" s="16"/>
      <c r="G283" s="6"/>
      <c r="H283" s="4"/>
      <c r="I283" s="3">
        <v>744.6</v>
      </c>
      <c r="J283" s="5">
        <v>0</v>
      </c>
    </row>
    <row r="284" spans="1:10" ht="15.75">
      <c r="A284" s="15">
        <v>68</v>
      </c>
      <c r="B284" s="1">
        <v>6448</v>
      </c>
      <c r="C284" s="15">
        <v>91</v>
      </c>
      <c r="D284" s="3">
        <v>3.65</v>
      </c>
      <c r="E284" s="3">
        <v>332.15</v>
      </c>
      <c r="F284" s="16">
        <v>333</v>
      </c>
      <c r="G284" s="6">
        <v>600002</v>
      </c>
      <c r="H284" s="4">
        <v>42538</v>
      </c>
      <c r="I284" s="3">
        <v>-0.85000000000002274</v>
      </c>
      <c r="J284" s="5">
        <v>1.0025590847508656</v>
      </c>
    </row>
    <row r="285" spans="1:10" ht="15.75">
      <c r="A285" s="15">
        <v>68</v>
      </c>
      <c r="B285" s="1">
        <v>6450</v>
      </c>
      <c r="C285" s="15">
        <v>91</v>
      </c>
      <c r="D285" s="8">
        <v>3.65</v>
      </c>
      <c r="E285" s="3">
        <v>332.15</v>
      </c>
      <c r="F285" s="16"/>
      <c r="G285" s="6"/>
      <c r="H285" s="4"/>
      <c r="I285" s="3">
        <v>332.15</v>
      </c>
      <c r="J285" s="5">
        <v>0</v>
      </c>
    </row>
    <row r="286" spans="1:10" ht="15.75">
      <c r="A286" s="15">
        <v>68</v>
      </c>
      <c r="B286" s="1">
        <v>7048</v>
      </c>
      <c r="C286" s="15">
        <v>160</v>
      </c>
      <c r="D286" s="3">
        <v>3.65</v>
      </c>
      <c r="E286" s="3">
        <v>584</v>
      </c>
      <c r="F286" s="16"/>
      <c r="G286" s="6"/>
      <c r="H286" s="4"/>
      <c r="I286" s="3">
        <v>584</v>
      </c>
      <c r="J286" s="5">
        <v>0</v>
      </c>
    </row>
    <row r="287" spans="1:10" ht="15.75">
      <c r="A287" s="15">
        <v>68</v>
      </c>
      <c r="B287" s="1">
        <v>8172</v>
      </c>
      <c r="C287" s="15">
        <v>75</v>
      </c>
      <c r="D287" s="3">
        <v>3.65</v>
      </c>
      <c r="E287" s="3">
        <v>273.75</v>
      </c>
      <c r="F287" s="16">
        <v>288.35000000000002</v>
      </c>
      <c r="G287" s="6">
        <v>2471</v>
      </c>
      <c r="H287" s="4">
        <v>42534</v>
      </c>
      <c r="I287" s="3">
        <v>-14.600000000000023</v>
      </c>
      <c r="J287" s="5">
        <v>1.0533333333333335</v>
      </c>
    </row>
    <row r="288" spans="1:10" ht="15.75">
      <c r="A288" s="15">
        <v>68</v>
      </c>
      <c r="B288" s="1">
        <v>13733</v>
      </c>
      <c r="C288" s="15">
        <v>73</v>
      </c>
      <c r="D288" s="3">
        <v>3.65</v>
      </c>
      <c r="E288" s="3">
        <v>266.45</v>
      </c>
      <c r="F288" s="16">
        <v>271</v>
      </c>
      <c r="G288" s="6">
        <v>1529</v>
      </c>
      <c r="H288" s="4">
        <v>42529</v>
      </c>
      <c r="I288" s="3">
        <v>-4.5500000000000114</v>
      </c>
      <c r="J288" s="5">
        <v>1.0170763745543254</v>
      </c>
    </row>
    <row r="289" spans="1:10" ht="15.75">
      <c r="A289" s="15"/>
      <c r="B289" s="1"/>
      <c r="C289" s="15"/>
      <c r="D289" s="3"/>
      <c r="E289" s="3"/>
      <c r="F289" s="16"/>
      <c r="G289" s="6"/>
      <c r="H289" s="4"/>
      <c r="I289" s="3"/>
      <c r="J289" s="5"/>
    </row>
    <row r="290" spans="1:10" ht="15.75">
      <c r="A290" s="15">
        <v>69</v>
      </c>
      <c r="B290" s="1">
        <v>4520</v>
      </c>
      <c r="C290" s="15">
        <v>85</v>
      </c>
      <c r="D290" s="3">
        <v>3.65</v>
      </c>
      <c r="E290" s="3">
        <v>310.25</v>
      </c>
      <c r="F290" s="16">
        <v>121.55</v>
      </c>
      <c r="G290" s="6">
        <v>5956</v>
      </c>
      <c r="H290" s="4">
        <v>42472</v>
      </c>
      <c r="I290" s="3">
        <v>188.7</v>
      </c>
      <c r="J290" s="5">
        <v>0.39178082191780822</v>
      </c>
    </row>
    <row r="291" spans="1:10" ht="15.75">
      <c r="A291" s="15">
        <v>69</v>
      </c>
      <c r="B291" s="1">
        <v>4706</v>
      </c>
      <c r="C291" s="15">
        <v>72</v>
      </c>
      <c r="D291" s="3">
        <v>3.65</v>
      </c>
      <c r="E291" s="3">
        <v>262.8</v>
      </c>
      <c r="F291" s="16">
        <v>165.15</v>
      </c>
      <c r="G291" s="6">
        <v>3498</v>
      </c>
      <c r="H291" s="4">
        <v>42470</v>
      </c>
      <c r="I291" s="3">
        <v>97.65</v>
      </c>
      <c r="J291" s="5">
        <v>0.62842465753424659</v>
      </c>
    </row>
    <row r="292" spans="1:10" ht="15.75">
      <c r="A292" s="15">
        <v>69</v>
      </c>
      <c r="B292" s="1">
        <v>5438</v>
      </c>
      <c r="C292" s="15">
        <v>87</v>
      </c>
      <c r="D292" s="3">
        <v>3.65</v>
      </c>
      <c r="E292" s="3">
        <v>317.55</v>
      </c>
      <c r="F292" s="16">
        <v>313.89999999999998</v>
      </c>
      <c r="G292" s="6">
        <v>1096</v>
      </c>
      <c r="H292" s="4">
        <v>42444</v>
      </c>
      <c r="I292" s="3">
        <v>3.6500000000000341</v>
      </c>
      <c r="J292" s="5">
        <v>0.98850574712643668</v>
      </c>
    </row>
    <row r="293" spans="1:10" ht="15.75">
      <c r="A293" s="15">
        <v>69</v>
      </c>
      <c r="B293" s="1">
        <v>6646</v>
      </c>
      <c r="C293" s="15">
        <v>111</v>
      </c>
      <c r="D293" s="3">
        <v>3.65</v>
      </c>
      <c r="E293" s="3">
        <v>405.15</v>
      </c>
      <c r="F293" s="16">
        <v>425</v>
      </c>
      <c r="G293" s="6">
        <v>3435</v>
      </c>
      <c r="H293" s="4">
        <v>42473</v>
      </c>
      <c r="I293" s="3">
        <v>-19.850000000000023</v>
      </c>
      <c r="J293" s="5">
        <v>1.0489941996791312</v>
      </c>
    </row>
    <row r="294" spans="1:10" ht="15.75">
      <c r="A294" s="15">
        <v>69</v>
      </c>
      <c r="B294" s="1">
        <v>6883</v>
      </c>
      <c r="C294" s="15">
        <v>43</v>
      </c>
      <c r="D294" s="3">
        <v>3.65</v>
      </c>
      <c r="E294" s="3">
        <v>156.94999999999999</v>
      </c>
      <c r="F294" s="16"/>
      <c r="G294" s="6"/>
      <c r="H294" s="4"/>
      <c r="I294" s="3">
        <v>156.94999999999999</v>
      </c>
      <c r="J294" s="5">
        <v>0</v>
      </c>
    </row>
    <row r="295" spans="1:10" ht="15.75">
      <c r="A295" s="15"/>
      <c r="B295" s="1"/>
      <c r="C295" s="15"/>
      <c r="D295" s="3"/>
      <c r="E295" s="3"/>
      <c r="F295" s="16"/>
      <c r="G295" s="6"/>
      <c r="H295" s="4"/>
      <c r="I295" s="3"/>
      <c r="J295" s="5"/>
    </row>
    <row r="296" spans="1:10" ht="15.75">
      <c r="A296" s="15">
        <v>70</v>
      </c>
      <c r="B296" s="1">
        <v>1578</v>
      </c>
      <c r="C296" s="15">
        <v>103</v>
      </c>
      <c r="D296" s="3">
        <v>3.65</v>
      </c>
      <c r="E296" s="3">
        <v>375.95</v>
      </c>
      <c r="F296" s="16"/>
      <c r="G296" s="6"/>
      <c r="H296" s="4"/>
      <c r="I296" s="3">
        <v>375.95</v>
      </c>
      <c r="J296" s="5">
        <v>0</v>
      </c>
    </row>
    <row r="297" spans="1:10" ht="15.75">
      <c r="A297" s="15">
        <v>70</v>
      </c>
      <c r="B297" s="1">
        <v>1612</v>
      </c>
      <c r="C297" s="15">
        <v>28</v>
      </c>
      <c r="D297" s="3">
        <v>3.65</v>
      </c>
      <c r="E297" s="3">
        <v>102.2</v>
      </c>
      <c r="F297" s="16"/>
      <c r="G297" s="6"/>
      <c r="H297" s="4"/>
      <c r="I297" s="3">
        <v>102.2</v>
      </c>
      <c r="J297" s="5">
        <v>0</v>
      </c>
    </row>
    <row r="298" spans="1:10" ht="15.75">
      <c r="A298" s="15">
        <v>70</v>
      </c>
      <c r="B298" s="1">
        <v>1647</v>
      </c>
      <c r="C298" s="15">
        <v>99</v>
      </c>
      <c r="D298" s="3">
        <v>3.65</v>
      </c>
      <c r="E298" s="3">
        <v>361.34999999999997</v>
      </c>
      <c r="F298" s="16">
        <v>368.65</v>
      </c>
      <c r="G298" s="6">
        <v>5045</v>
      </c>
      <c r="H298" s="4">
        <v>42493</v>
      </c>
      <c r="I298" s="3">
        <v>-7.3000000000000114</v>
      </c>
      <c r="J298" s="5">
        <v>1.0202020202020203</v>
      </c>
    </row>
    <row r="299" spans="1:10" ht="15.75">
      <c r="A299" s="15">
        <v>70</v>
      </c>
      <c r="B299" s="1">
        <v>3464</v>
      </c>
      <c r="C299" s="15">
        <v>152</v>
      </c>
      <c r="D299" s="3">
        <v>3.65</v>
      </c>
      <c r="E299" s="3">
        <v>554.79999999999995</v>
      </c>
      <c r="F299" s="16"/>
      <c r="G299" s="27"/>
      <c r="H299" s="26"/>
      <c r="I299" s="3">
        <v>554.79999999999995</v>
      </c>
      <c r="J299" s="5">
        <v>0</v>
      </c>
    </row>
    <row r="300" spans="1:10" ht="15.75">
      <c r="A300" s="15">
        <v>70</v>
      </c>
      <c r="B300" s="1">
        <v>4579</v>
      </c>
      <c r="C300" s="15">
        <v>127</v>
      </c>
      <c r="D300" s="3">
        <v>3.65</v>
      </c>
      <c r="E300" s="3">
        <v>463.55</v>
      </c>
      <c r="F300" s="16"/>
      <c r="G300" s="6"/>
      <c r="H300" s="4"/>
      <c r="I300" s="3">
        <v>463.55</v>
      </c>
      <c r="J300" s="5">
        <v>0</v>
      </c>
    </row>
    <row r="301" spans="1:10" ht="15.75">
      <c r="A301" s="15"/>
      <c r="B301" s="1"/>
      <c r="C301" s="15"/>
      <c r="D301" s="3"/>
      <c r="E301" s="3"/>
      <c r="F301" s="16"/>
      <c r="G301" s="6"/>
      <c r="H301" s="4"/>
      <c r="I301" s="3"/>
      <c r="J301" s="5"/>
    </row>
    <row r="302" spans="1:10" ht="15.75">
      <c r="A302" s="15">
        <v>71</v>
      </c>
      <c r="B302" s="1">
        <v>1837</v>
      </c>
      <c r="C302" s="15">
        <v>203</v>
      </c>
      <c r="D302" s="3">
        <v>3.65</v>
      </c>
      <c r="E302" s="3">
        <v>740.94999999999993</v>
      </c>
      <c r="F302" s="16">
        <v>740.95</v>
      </c>
      <c r="G302" s="6">
        <v>1196</v>
      </c>
      <c r="H302" s="4">
        <v>42530</v>
      </c>
      <c r="I302" s="3">
        <v>0</v>
      </c>
      <c r="J302" s="5">
        <v>1.0000000000000002</v>
      </c>
    </row>
    <row r="303" spans="1:10" ht="15.75">
      <c r="A303" s="15">
        <v>71</v>
      </c>
      <c r="B303" s="1">
        <v>4877</v>
      </c>
      <c r="C303" s="15">
        <v>134</v>
      </c>
      <c r="D303" s="3">
        <v>3.65</v>
      </c>
      <c r="E303" s="3">
        <v>489.09999999999997</v>
      </c>
      <c r="F303" s="16">
        <v>489.1</v>
      </c>
      <c r="G303" s="6">
        <v>536</v>
      </c>
      <c r="H303" s="4">
        <v>42535</v>
      </c>
      <c r="I303" s="3">
        <v>0</v>
      </c>
      <c r="J303" s="5">
        <v>1.0000000000000002</v>
      </c>
    </row>
    <row r="304" spans="1:10" ht="15.75">
      <c r="A304" s="15">
        <v>71</v>
      </c>
      <c r="B304" s="1">
        <v>4897</v>
      </c>
      <c r="C304" s="15">
        <v>93</v>
      </c>
      <c r="D304" s="3">
        <v>3.65</v>
      </c>
      <c r="E304" s="3">
        <v>339.45</v>
      </c>
      <c r="F304" s="16">
        <v>339.45</v>
      </c>
      <c r="G304" s="6">
        <v>3347</v>
      </c>
      <c r="H304" s="4">
        <v>42500</v>
      </c>
      <c r="I304" s="3">
        <v>0</v>
      </c>
      <c r="J304" s="5">
        <v>1</v>
      </c>
    </row>
    <row r="305" spans="1:10" ht="15.75">
      <c r="A305" s="15">
        <v>71</v>
      </c>
      <c r="B305" s="1">
        <v>12677</v>
      </c>
      <c r="C305" s="15">
        <v>54</v>
      </c>
      <c r="D305" s="3">
        <v>3.65</v>
      </c>
      <c r="E305" s="3">
        <v>197.1</v>
      </c>
      <c r="F305" s="16">
        <v>198</v>
      </c>
      <c r="G305" s="6">
        <v>1003</v>
      </c>
      <c r="H305" s="4">
        <v>42562</v>
      </c>
      <c r="I305" s="3">
        <v>-0.90000000000000568</v>
      </c>
      <c r="J305" s="5">
        <v>1.004566210045662</v>
      </c>
    </row>
    <row r="306" spans="1:10" ht="15.75">
      <c r="A306" s="15">
        <v>71</v>
      </c>
      <c r="B306" s="1">
        <v>14478</v>
      </c>
      <c r="C306" s="15">
        <v>47</v>
      </c>
      <c r="D306" s="3">
        <v>3.65</v>
      </c>
      <c r="E306" s="3">
        <v>171.54999999999998</v>
      </c>
      <c r="F306" s="16">
        <v>171.55</v>
      </c>
      <c r="G306" s="6">
        <v>1322</v>
      </c>
      <c r="H306" s="4">
        <v>42502</v>
      </c>
      <c r="I306" s="3">
        <v>0</v>
      </c>
      <c r="J306" s="5">
        <v>1.0000000000000002</v>
      </c>
    </row>
    <row r="307" spans="1:10" ht="15.75">
      <c r="A307" s="15"/>
      <c r="B307" s="1"/>
      <c r="C307" s="15"/>
      <c r="D307" s="3"/>
      <c r="E307" s="3"/>
      <c r="F307" s="16"/>
      <c r="G307" s="6"/>
      <c r="H307" s="4"/>
      <c r="I307" s="3"/>
      <c r="J307" s="5"/>
    </row>
    <row r="308" spans="1:10" ht="15.75">
      <c r="A308" s="15">
        <v>72</v>
      </c>
      <c r="B308" s="1">
        <v>6554</v>
      </c>
      <c r="C308" s="15">
        <v>52</v>
      </c>
      <c r="D308" s="3">
        <v>3.65</v>
      </c>
      <c r="E308" s="3">
        <v>189.79999999999998</v>
      </c>
      <c r="F308" s="16"/>
      <c r="G308" s="27"/>
      <c r="H308" s="26"/>
      <c r="I308" s="3">
        <v>189.79999999999998</v>
      </c>
      <c r="J308" s="5">
        <v>0</v>
      </c>
    </row>
    <row r="309" spans="1:10" ht="15.75">
      <c r="A309" s="15">
        <v>72</v>
      </c>
      <c r="B309" s="1">
        <v>8108</v>
      </c>
      <c r="C309" s="15">
        <v>32</v>
      </c>
      <c r="D309" s="3">
        <v>3.65</v>
      </c>
      <c r="E309" s="3">
        <v>116.8</v>
      </c>
      <c r="F309" s="16"/>
      <c r="G309" s="6"/>
      <c r="H309" s="4"/>
      <c r="I309" s="3">
        <v>116.8</v>
      </c>
      <c r="J309" s="5">
        <v>0</v>
      </c>
    </row>
    <row r="310" spans="1:10" ht="15.75">
      <c r="A310" s="15">
        <v>72</v>
      </c>
      <c r="B310" s="7">
        <v>15659</v>
      </c>
      <c r="C310" s="15">
        <v>77</v>
      </c>
      <c r="D310" s="3">
        <v>3.65</v>
      </c>
      <c r="E310" s="3">
        <v>281.05</v>
      </c>
      <c r="F310" s="16"/>
      <c r="G310" s="6"/>
      <c r="H310" s="4"/>
      <c r="I310" s="3">
        <v>281.05</v>
      </c>
      <c r="J310" s="5">
        <v>0</v>
      </c>
    </row>
    <row r="311" spans="1:10" ht="15.75">
      <c r="A311" s="15">
        <v>72</v>
      </c>
      <c r="B311" s="7">
        <v>15665</v>
      </c>
      <c r="C311" s="15">
        <v>55</v>
      </c>
      <c r="D311" s="3">
        <v>3.65</v>
      </c>
      <c r="E311" s="3">
        <v>200.75</v>
      </c>
      <c r="F311" s="16">
        <v>219</v>
      </c>
      <c r="G311" s="6">
        <v>1393</v>
      </c>
      <c r="H311" s="4">
        <v>42534</v>
      </c>
      <c r="I311" s="3">
        <v>-18.25</v>
      </c>
      <c r="J311" s="5">
        <v>1.0909090909090908</v>
      </c>
    </row>
    <row r="312" spans="1:10" ht="15.75">
      <c r="A312" s="15">
        <v>72</v>
      </c>
      <c r="B312" s="1">
        <v>16022</v>
      </c>
      <c r="C312" s="15">
        <v>35</v>
      </c>
      <c r="D312" s="3">
        <v>3.65</v>
      </c>
      <c r="E312" s="3">
        <v>127.75</v>
      </c>
      <c r="F312" s="16">
        <v>168</v>
      </c>
      <c r="G312" s="6">
        <v>1021</v>
      </c>
      <c r="H312" s="4">
        <v>42550</v>
      </c>
      <c r="I312" s="3">
        <v>-40.25</v>
      </c>
      <c r="J312" s="5">
        <v>1.3150684931506849</v>
      </c>
    </row>
    <row r="313" spans="1:10" ht="15.75">
      <c r="A313" s="15"/>
      <c r="B313" s="1"/>
      <c r="C313" s="15" t="s">
        <v>316</v>
      </c>
      <c r="D313" s="3"/>
      <c r="E313" s="3"/>
      <c r="F313" s="16">
        <v>11058.95</v>
      </c>
      <c r="G313" s="6"/>
      <c r="H313" s="4"/>
      <c r="I313" s="3"/>
      <c r="J313" s="5"/>
    </row>
    <row r="314" spans="1:10" ht="15.75">
      <c r="A314" s="15"/>
      <c r="B314" s="1"/>
      <c r="C314" s="15"/>
      <c r="D314" s="3"/>
      <c r="E314" s="3"/>
      <c r="F314" s="16"/>
      <c r="G314" s="6"/>
      <c r="H314" s="4"/>
      <c r="I314" s="3"/>
      <c r="J314" s="5"/>
    </row>
    <row r="315" spans="1:10" ht="15.75">
      <c r="A315" s="15"/>
      <c r="B315" s="1"/>
      <c r="C315" s="15"/>
      <c r="D315" s="3"/>
      <c r="E315" s="3"/>
      <c r="F315" s="16"/>
      <c r="G315" s="6"/>
      <c r="H315" s="4"/>
      <c r="I315" s="3"/>
      <c r="J315" s="5"/>
    </row>
    <row r="316" spans="1:10" ht="15.75">
      <c r="A316" s="15">
        <v>80</v>
      </c>
      <c r="B316" s="1">
        <v>669</v>
      </c>
      <c r="C316" s="15">
        <v>53</v>
      </c>
      <c r="D316" s="3">
        <v>3.65</v>
      </c>
      <c r="E316" s="3">
        <v>193.45</v>
      </c>
      <c r="F316" s="16"/>
      <c r="G316" s="6"/>
      <c r="H316" s="4"/>
      <c r="I316" s="3">
        <v>193.45</v>
      </c>
      <c r="J316" s="5">
        <v>0</v>
      </c>
    </row>
    <row r="317" spans="1:10" ht="15.75">
      <c r="A317" s="15">
        <v>80</v>
      </c>
      <c r="B317" s="1">
        <v>832</v>
      </c>
      <c r="C317" s="15">
        <v>130</v>
      </c>
      <c r="D317" s="3">
        <v>3.65</v>
      </c>
      <c r="E317" s="3">
        <v>474.5</v>
      </c>
      <c r="F317" s="16"/>
      <c r="G317" s="6"/>
      <c r="H317" s="4"/>
      <c r="I317" s="3">
        <v>474.5</v>
      </c>
      <c r="J317" s="5">
        <v>0</v>
      </c>
    </row>
    <row r="318" spans="1:10" ht="15.75">
      <c r="A318" s="15">
        <v>80</v>
      </c>
      <c r="B318" s="1">
        <v>6702</v>
      </c>
      <c r="C318" s="15">
        <v>47</v>
      </c>
      <c r="D318" s="3">
        <v>3.65</v>
      </c>
      <c r="E318" s="3">
        <v>171.54999999999998</v>
      </c>
      <c r="F318" s="16"/>
      <c r="G318" s="6"/>
      <c r="H318" s="4"/>
      <c r="I318" s="3">
        <v>171.54999999999998</v>
      </c>
      <c r="J318" s="5">
        <v>0</v>
      </c>
    </row>
    <row r="319" spans="1:10" ht="15.75">
      <c r="A319" s="15">
        <v>80</v>
      </c>
      <c r="B319" s="1">
        <v>6786</v>
      </c>
      <c r="C319" s="15">
        <v>28</v>
      </c>
      <c r="D319" s="3">
        <v>3.65</v>
      </c>
      <c r="E319" s="3">
        <v>102.2</v>
      </c>
      <c r="F319" s="16"/>
      <c r="G319" s="6"/>
      <c r="H319" s="4"/>
      <c r="I319" s="3">
        <v>102.2</v>
      </c>
      <c r="J319" s="5">
        <v>0</v>
      </c>
    </row>
    <row r="320" spans="1:10" ht="15.75">
      <c r="A320" s="15"/>
      <c r="B320" s="1"/>
      <c r="C320" s="15"/>
      <c r="D320" s="3"/>
      <c r="E320" s="3"/>
      <c r="F320" s="16"/>
      <c r="G320" s="6"/>
      <c r="H320" s="4"/>
      <c r="I320" s="3"/>
      <c r="J320" s="5"/>
    </row>
    <row r="321" spans="1:10" ht="15.75">
      <c r="A321" s="15">
        <v>81</v>
      </c>
      <c r="B321" s="1">
        <v>1762</v>
      </c>
      <c r="C321" s="15">
        <v>328</v>
      </c>
      <c r="D321" s="3">
        <v>3.65</v>
      </c>
      <c r="E321" s="3">
        <v>1197.2</v>
      </c>
      <c r="F321" s="16">
        <v>1197.2</v>
      </c>
      <c r="G321" s="6">
        <v>7570</v>
      </c>
      <c r="H321" s="4">
        <v>42534</v>
      </c>
      <c r="I321" s="3">
        <v>0</v>
      </c>
      <c r="J321" s="5">
        <v>1</v>
      </c>
    </row>
    <row r="322" spans="1:10" ht="15.75">
      <c r="A322" s="15">
        <v>81</v>
      </c>
      <c r="B322" s="1">
        <v>4902</v>
      </c>
      <c r="C322" s="15">
        <v>191</v>
      </c>
      <c r="D322" s="3">
        <v>3.65</v>
      </c>
      <c r="E322" s="3">
        <v>697.15</v>
      </c>
      <c r="F322" s="16">
        <v>483.05</v>
      </c>
      <c r="G322" s="6">
        <v>6867</v>
      </c>
      <c r="H322" s="4">
        <v>42534</v>
      </c>
      <c r="I322" s="3">
        <v>214.09999999999997</v>
      </c>
      <c r="J322" s="5">
        <v>0.69289249085562654</v>
      </c>
    </row>
    <row r="323" spans="1:10" ht="15.75">
      <c r="A323" s="15">
        <v>81</v>
      </c>
      <c r="B323" s="1">
        <v>4954</v>
      </c>
      <c r="C323" s="15">
        <v>120</v>
      </c>
      <c r="D323" s="3">
        <v>3.65</v>
      </c>
      <c r="E323" s="3">
        <v>438</v>
      </c>
      <c r="F323" s="16"/>
      <c r="G323" s="6"/>
      <c r="H323" s="4"/>
      <c r="I323" s="3">
        <v>438</v>
      </c>
      <c r="J323" s="5">
        <v>0</v>
      </c>
    </row>
    <row r="324" spans="1:10" ht="15.75">
      <c r="A324" s="15">
        <v>81</v>
      </c>
      <c r="B324" s="1">
        <v>7030</v>
      </c>
      <c r="C324" s="15">
        <v>84</v>
      </c>
      <c r="D324" s="3">
        <v>3.65</v>
      </c>
      <c r="E324" s="3">
        <v>306.59999999999997</v>
      </c>
      <c r="F324" s="16">
        <v>400</v>
      </c>
      <c r="G324" s="6">
        <v>2897</v>
      </c>
      <c r="H324" s="4">
        <v>42522</v>
      </c>
      <c r="I324" s="3">
        <v>-93.400000000000034</v>
      </c>
      <c r="J324" s="5">
        <v>1.3046314416177431</v>
      </c>
    </row>
    <row r="325" spans="1:10" ht="15.75">
      <c r="A325" s="15">
        <v>81</v>
      </c>
      <c r="B325" s="1">
        <v>15711</v>
      </c>
      <c r="C325" s="15">
        <v>21</v>
      </c>
      <c r="D325" s="3">
        <v>3.65</v>
      </c>
      <c r="E325" s="3">
        <v>76.649999999999991</v>
      </c>
      <c r="F325" s="16"/>
      <c r="G325" s="6"/>
      <c r="H325" s="4"/>
      <c r="I325" s="3">
        <v>76.649999999999991</v>
      </c>
      <c r="J325" s="5">
        <v>0</v>
      </c>
    </row>
    <row r="326" spans="1:10" ht="15.75">
      <c r="A326" s="15"/>
      <c r="B326" s="1"/>
      <c r="C326" s="15"/>
      <c r="D326" s="3"/>
      <c r="E326" s="3"/>
      <c r="F326" s="16"/>
      <c r="G326" s="6"/>
      <c r="H326" s="4"/>
      <c r="I326" s="3"/>
      <c r="J326" s="5"/>
    </row>
    <row r="327" spans="1:10" ht="15.75">
      <c r="A327" s="15">
        <v>83</v>
      </c>
      <c r="B327" s="1">
        <v>2137</v>
      </c>
      <c r="C327" s="15">
        <v>171</v>
      </c>
      <c r="D327" s="3">
        <v>3.65</v>
      </c>
      <c r="E327" s="3">
        <v>624.15</v>
      </c>
      <c r="F327" s="16"/>
      <c r="G327" s="6"/>
      <c r="H327" s="4"/>
      <c r="I327" s="3">
        <v>624.15</v>
      </c>
      <c r="J327" s="5">
        <v>0</v>
      </c>
    </row>
    <row r="328" spans="1:10" ht="15.75">
      <c r="A328" s="15">
        <v>83</v>
      </c>
      <c r="B328" s="1">
        <v>2481</v>
      </c>
      <c r="C328" s="15">
        <v>207</v>
      </c>
      <c r="D328" s="3">
        <v>3.65</v>
      </c>
      <c r="E328" s="3">
        <v>755.55</v>
      </c>
      <c r="F328" s="16">
        <v>817</v>
      </c>
      <c r="G328" s="6">
        <v>2864</v>
      </c>
      <c r="H328" s="4">
        <v>42522</v>
      </c>
      <c r="I328" s="3">
        <v>-61.450000000000045</v>
      </c>
      <c r="J328" s="5">
        <v>1.0813314803785323</v>
      </c>
    </row>
    <row r="329" spans="1:10" ht="15.75">
      <c r="A329" s="15">
        <v>83</v>
      </c>
      <c r="B329" s="1">
        <v>7319</v>
      </c>
      <c r="C329" s="15">
        <v>57</v>
      </c>
      <c r="D329" s="3">
        <v>3.65</v>
      </c>
      <c r="E329" s="3">
        <v>208.04999999999998</v>
      </c>
      <c r="F329" s="16">
        <v>210.84</v>
      </c>
      <c r="G329" s="6">
        <v>1479</v>
      </c>
      <c r="H329" s="4">
        <v>42529</v>
      </c>
      <c r="I329" s="3">
        <v>-2.7900000000000205</v>
      </c>
      <c r="J329" s="5">
        <v>1.0134102379235761</v>
      </c>
    </row>
    <row r="330" spans="1:10" ht="15.75">
      <c r="A330" s="15">
        <v>83</v>
      </c>
      <c r="B330" s="1">
        <v>9546</v>
      </c>
      <c r="C330" s="15">
        <v>38</v>
      </c>
      <c r="D330" s="3">
        <v>3.65</v>
      </c>
      <c r="E330" s="3">
        <v>138.69999999999999</v>
      </c>
      <c r="F330" s="16"/>
      <c r="G330" s="6"/>
      <c r="H330" s="4"/>
      <c r="I330" s="3">
        <v>138.69999999999999</v>
      </c>
      <c r="J330" s="5">
        <v>0</v>
      </c>
    </row>
    <row r="331" spans="1:10" ht="15.75">
      <c r="A331" s="15"/>
      <c r="B331" s="1"/>
      <c r="C331" s="15"/>
      <c r="D331" s="3"/>
      <c r="E331" s="3"/>
      <c r="F331" s="16"/>
      <c r="G331" s="6"/>
      <c r="H331" s="4"/>
      <c r="I331" s="3"/>
      <c r="J331" s="5"/>
    </row>
    <row r="332" spans="1:10" ht="15.75">
      <c r="A332" s="15">
        <v>85</v>
      </c>
      <c r="B332" s="1">
        <v>2032</v>
      </c>
      <c r="C332" s="15">
        <v>173</v>
      </c>
      <c r="D332" s="3">
        <v>3.65</v>
      </c>
      <c r="E332" s="3">
        <v>631.44999999999993</v>
      </c>
      <c r="F332" s="16">
        <v>78</v>
      </c>
      <c r="G332" s="6">
        <v>6853</v>
      </c>
      <c r="H332" s="4">
        <v>42562</v>
      </c>
      <c r="I332" s="3">
        <v>553.44999999999993</v>
      </c>
      <c r="J332" s="5">
        <v>0.12352521973236204</v>
      </c>
    </row>
    <row r="333" spans="1:10" ht="15.75">
      <c r="A333" s="15">
        <v>85</v>
      </c>
      <c r="B333" s="1">
        <v>2066</v>
      </c>
      <c r="C333" s="15">
        <v>81</v>
      </c>
      <c r="D333" s="3">
        <v>3.65</v>
      </c>
      <c r="E333" s="3">
        <v>295.64999999999998</v>
      </c>
      <c r="F333" s="16"/>
      <c r="G333" s="6"/>
      <c r="H333" s="4"/>
      <c r="I333" s="3">
        <v>295.64999999999998</v>
      </c>
      <c r="J333" s="5">
        <v>0</v>
      </c>
    </row>
    <row r="334" spans="1:10" ht="15.75">
      <c r="A334" s="15">
        <v>85</v>
      </c>
      <c r="B334" s="1">
        <v>3557</v>
      </c>
      <c r="C334" s="15">
        <v>35</v>
      </c>
      <c r="D334" s="3">
        <v>3.65</v>
      </c>
      <c r="E334" s="3">
        <v>127.75</v>
      </c>
      <c r="F334" s="16"/>
      <c r="G334" s="6"/>
      <c r="H334" s="26"/>
      <c r="I334" s="3">
        <v>127.75</v>
      </c>
      <c r="J334" s="5">
        <v>0</v>
      </c>
    </row>
    <row r="335" spans="1:10" ht="15.75">
      <c r="A335" s="15">
        <v>85</v>
      </c>
      <c r="B335" s="1">
        <v>5415</v>
      </c>
      <c r="C335" s="15">
        <v>53</v>
      </c>
      <c r="D335" s="3">
        <v>3.65</v>
      </c>
      <c r="E335" s="3">
        <v>193.45</v>
      </c>
      <c r="F335" s="16"/>
      <c r="G335" s="6"/>
      <c r="H335" s="4"/>
      <c r="I335" s="3">
        <v>193.45</v>
      </c>
      <c r="J335" s="5">
        <v>0</v>
      </c>
    </row>
    <row r="336" spans="1:10" ht="15.75">
      <c r="A336" s="15">
        <v>85</v>
      </c>
      <c r="B336" s="1">
        <v>7228</v>
      </c>
      <c r="C336" s="15">
        <v>31</v>
      </c>
      <c r="D336" s="3">
        <v>3.65</v>
      </c>
      <c r="E336" s="3">
        <v>113.14999999999999</v>
      </c>
      <c r="F336" s="16"/>
      <c r="G336" s="6"/>
      <c r="H336" s="4"/>
      <c r="I336" s="3">
        <v>113.14999999999999</v>
      </c>
      <c r="J336" s="5">
        <v>0</v>
      </c>
    </row>
    <row r="337" spans="1:10" ht="15.75">
      <c r="A337" s="15">
        <v>85</v>
      </c>
      <c r="B337" s="1">
        <v>7827</v>
      </c>
      <c r="C337" s="15">
        <v>160</v>
      </c>
      <c r="D337" s="3">
        <v>3.65</v>
      </c>
      <c r="E337" s="3">
        <v>584</v>
      </c>
      <c r="F337" s="16"/>
      <c r="G337" s="6"/>
      <c r="H337" s="4"/>
      <c r="I337" s="3">
        <v>584</v>
      </c>
      <c r="J337" s="5">
        <v>0</v>
      </c>
    </row>
    <row r="338" spans="1:10" ht="15.75">
      <c r="A338" s="15"/>
      <c r="B338" s="1"/>
      <c r="C338" s="15"/>
      <c r="D338" s="3"/>
      <c r="E338" s="3"/>
      <c r="F338" s="16"/>
      <c r="G338" s="6"/>
      <c r="H338" s="4"/>
      <c r="I338" s="3"/>
      <c r="J338" s="5"/>
    </row>
    <row r="339" spans="1:10" ht="15.75">
      <c r="A339" s="15">
        <v>86</v>
      </c>
      <c r="B339" s="1">
        <v>2639</v>
      </c>
      <c r="C339" s="15">
        <v>100</v>
      </c>
      <c r="D339" s="3">
        <v>3.65</v>
      </c>
      <c r="E339" s="3">
        <v>365</v>
      </c>
      <c r="F339" s="16">
        <v>157.41</v>
      </c>
      <c r="G339" s="6">
        <v>3162</v>
      </c>
      <c r="H339" s="4">
        <v>42446</v>
      </c>
      <c r="I339" s="3">
        <v>207.59</v>
      </c>
      <c r="J339" s="5">
        <v>0.43126027397260275</v>
      </c>
    </row>
    <row r="340" spans="1:10" ht="15.75">
      <c r="A340" s="15">
        <v>86</v>
      </c>
      <c r="B340" s="1">
        <v>2963</v>
      </c>
      <c r="C340" s="15">
        <v>99</v>
      </c>
      <c r="D340" s="3">
        <v>3.65</v>
      </c>
      <c r="E340" s="3">
        <v>361.34999999999997</v>
      </c>
      <c r="F340" s="16">
        <v>98.55</v>
      </c>
      <c r="G340" s="6">
        <v>2548</v>
      </c>
      <c r="H340" s="4">
        <v>42530</v>
      </c>
      <c r="I340" s="3">
        <v>262.79999999999995</v>
      </c>
      <c r="J340" s="5">
        <v>0.27272727272727276</v>
      </c>
    </row>
    <row r="341" spans="1:10" ht="15.75">
      <c r="A341" s="15">
        <v>86</v>
      </c>
      <c r="B341" s="1">
        <v>7132</v>
      </c>
      <c r="C341" s="15">
        <v>76</v>
      </c>
      <c r="D341" s="3">
        <v>3.65</v>
      </c>
      <c r="E341" s="3">
        <v>277.39999999999998</v>
      </c>
      <c r="F341" s="16"/>
      <c r="G341" s="6"/>
      <c r="H341" s="4"/>
      <c r="I341" s="3">
        <v>277.39999999999998</v>
      </c>
      <c r="J341" s="5">
        <v>0</v>
      </c>
    </row>
    <row r="342" spans="1:10" ht="15.75">
      <c r="A342" s="15"/>
      <c r="B342" s="1"/>
      <c r="C342" s="15"/>
      <c r="D342" s="3"/>
      <c r="E342" s="3"/>
      <c r="F342" s="16"/>
      <c r="G342" s="6"/>
      <c r="H342" s="4"/>
      <c r="I342" s="3"/>
      <c r="J342" s="5"/>
    </row>
    <row r="343" spans="1:10" ht="15.75">
      <c r="A343" s="15">
        <v>87</v>
      </c>
      <c r="B343" s="1">
        <v>5397</v>
      </c>
      <c r="C343" s="15">
        <v>157</v>
      </c>
      <c r="D343" s="3">
        <v>3.65</v>
      </c>
      <c r="E343" s="3">
        <v>573.04999999999995</v>
      </c>
      <c r="F343" s="16">
        <v>573.04999999999995</v>
      </c>
      <c r="G343" s="6">
        <v>5094</v>
      </c>
      <c r="H343" s="4">
        <v>42534</v>
      </c>
      <c r="I343" s="3">
        <v>0</v>
      </c>
      <c r="J343" s="5">
        <v>1</v>
      </c>
    </row>
    <row r="344" spans="1:10" ht="15.75">
      <c r="A344" s="15">
        <v>87</v>
      </c>
      <c r="B344" s="1">
        <v>6370</v>
      </c>
      <c r="C344" s="15">
        <v>87</v>
      </c>
      <c r="D344" s="3">
        <v>3.65</v>
      </c>
      <c r="E344" s="3">
        <v>317.55</v>
      </c>
      <c r="F344" s="16"/>
      <c r="G344" s="6"/>
      <c r="H344" s="4"/>
      <c r="I344" s="3">
        <v>317.55</v>
      </c>
      <c r="J344" s="5">
        <v>0</v>
      </c>
    </row>
    <row r="345" spans="1:10" ht="15.75">
      <c r="A345" s="15">
        <v>87</v>
      </c>
      <c r="B345" s="1">
        <v>8985</v>
      </c>
      <c r="C345" s="15">
        <v>41</v>
      </c>
      <c r="D345" s="3">
        <v>3.65</v>
      </c>
      <c r="E345" s="3">
        <v>149.65</v>
      </c>
      <c r="F345" s="16"/>
      <c r="G345" s="6"/>
      <c r="H345" s="4"/>
      <c r="I345" s="3">
        <v>149.65</v>
      </c>
      <c r="J345" s="5">
        <v>0</v>
      </c>
    </row>
    <row r="346" spans="1:10" ht="15.75">
      <c r="A346" s="15">
        <v>87</v>
      </c>
      <c r="B346" s="1">
        <v>12609</v>
      </c>
      <c r="C346" s="15">
        <v>69</v>
      </c>
      <c r="D346" s="3">
        <v>3.65</v>
      </c>
      <c r="E346" s="3">
        <v>251.85</v>
      </c>
      <c r="F346" s="16">
        <v>219</v>
      </c>
      <c r="G346" s="6">
        <v>1779</v>
      </c>
      <c r="H346" s="4">
        <v>42522</v>
      </c>
      <c r="I346" s="3">
        <v>32.849999999999994</v>
      </c>
      <c r="J346" s="5">
        <v>0.86956521739130432</v>
      </c>
    </row>
    <row r="347" spans="1:10" ht="15.75">
      <c r="A347" s="15">
        <v>87</v>
      </c>
      <c r="B347" s="1">
        <v>16298</v>
      </c>
      <c r="C347" s="15">
        <v>26</v>
      </c>
      <c r="D347" s="3">
        <v>3.65</v>
      </c>
      <c r="E347" s="3">
        <v>94.899999999999991</v>
      </c>
      <c r="F347" s="16"/>
      <c r="G347" s="6"/>
      <c r="H347" s="4"/>
      <c r="I347" s="3">
        <v>94.899999999999991</v>
      </c>
      <c r="J347" s="5">
        <v>0</v>
      </c>
    </row>
    <row r="348" spans="1:10" ht="15.75">
      <c r="A348" s="15"/>
      <c r="B348" s="1"/>
      <c r="C348" s="15"/>
      <c r="D348" s="3"/>
      <c r="E348" s="3"/>
      <c r="F348" s="16"/>
      <c r="G348" s="6"/>
      <c r="H348" s="4"/>
      <c r="I348" s="3"/>
      <c r="J348" s="5"/>
    </row>
    <row r="349" spans="1:10" ht="15.75">
      <c r="A349" s="15">
        <v>88</v>
      </c>
      <c r="B349" s="1">
        <v>2845</v>
      </c>
      <c r="C349" s="15">
        <v>306</v>
      </c>
      <c r="D349" s="3">
        <v>3.65</v>
      </c>
      <c r="E349" s="3">
        <v>1116.8999999999999</v>
      </c>
      <c r="F349" s="16">
        <v>391.1</v>
      </c>
      <c r="G349" s="6">
        <v>7187</v>
      </c>
      <c r="H349" s="4">
        <v>42535</v>
      </c>
      <c r="I349" s="3">
        <v>725.79999999999984</v>
      </c>
      <c r="J349" s="5">
        <v>0.35016563703106818</v>
      </c>
    </row>
    <row r="350" spans="1:10" ht="15.75">
      <c r="A350" s="15">
        <v>88</v>
      </c>
      <c r="B350" s="1">
        <v>6567</v>
      </c>
      <c r="C350" s="15">
        <v>75</v>
      </c>
      <c r="D350" s="3">
        <v>3.65</v>
      </c>
      <c r="E350" s="3">
        <v>273.75</v>
      </c>
      <c r="F350" s="16">
        <v>155.65</v>
      </c>
      <c r="G350" s="6">
        <v>2428</v>
      </c>
      <c r="H350" s="4">
        <v>42506</v>
      </c>
      <c r="I350" s="3">
        <v>118.1</v>
      </c>
      <c r="J350" s="5">
        <v>0.56858447488584474</v>
      </c>
    </row>
    <row r="351" spans="1:10" ht="15.75">
      <c r="A351" s="15">
        <v>88</v>
      </c>
      <c r="B351" s="1">
        <v>6759</v>
      </c>
      <c r="C351" s="15">
        <v>151</v>
      </c>
      <c r="D351" s="3">
        <v>3.65</v>
      </c>
      <c r="E351" s="3">
        <v>551.15</v>
      </c>
      <c r="F351" s="16"/>
      <c r="G351" s="6"/>
      <c r="H351" s="4"/>
      <c r="I351" s="3">
        <v>551.15</v>
      </c>
      <c r="J351" s="5">
        <v>0</v>
      </c>
    </row>
    <row r="352" spans="1:10" ht="15.75">
      <c r="A352" s="15"/>
      <c r="B352" s="1"/>
      <c r="C352" s="15"/>
      <c r="D352" s="3"/>
      <c r="E352" s="3"/>
      <c r="F352" s="16"/>
      <c r="G352" s="6"/>
      <c r="H352" s="4"/>
      <c r="I352" s="3"/>
      <c r="J352" s="5"/>
    </row>
    <row r="353" spans="1:10" ht="15.75">
      <c r="A353" s="15">
        <v>89</v>
      </c>
      <c r="B353" s="1">
        <v>6051</v>
      </c>
      <c r="C353" s="15">
        <v>122</v>
      </c>
      <c r="D353" s="3">
        <v>3.65</v>
      </c>
      <c r="E353" s="3">
        <v>445.3</v>
      </c>
      <c r="F353" s="16"/>
      <c r="G353" s="6"/>
      <c r="H353" s="4"/>
      <c r="I353" s="3">
        <v>445.3</v>
      </c>
      <c r="J353" s="5">
        <v>0</v>
      </c>
    </row>
    <row r="354" spans="1:10" ht="15.75">
      <c r="A354" s="15">
        <v>89</v>
      </c>
      <c r="B354" s="1">
        <v>6754</v>
      </c>
      <c r="C354" s="15">
        <v>53</v>
      </c>
      <c r="D354" s="3">
        <v>3.65</v>
      </c>
      <c r="E354" s="3">
        <v>193.45</v>
      </c>
      <c r="F354" s="16"/>
      <c r="G354" s="27"/>
      <c r="H354" s="4"/>
      <c r="I354" s="3">
        <v>193.45</v>
      </c>
      <c r="J354" s="5">
        <v>0</v>
      </c>
    </row>
    <row r="355" spans="1:10" ht="15.75">
      <c r="A355" s="15">
        <v>89</v>
      </c>
      <c r="B355" s="1">
        <v>7022</v>
      </c>
      <c r="C355" s="15">
        <v>49</v>
      </c>
      <c r="D355" s="3">
        <v>3.65</v>
      </c>
      <c r="E355" s="3">
        <v>178.85</v>
      </c>
      <c r="F355" s="16"/>
      <c r="G355" s="27"/>
      <c r="H355" s="4"/>
      <c r="I355" s="3">
        <v>178.85</v>
      </c>
      <c r="J355" s="5">
        <v>0</v>
      </c>
    </row>
    <row r="356" spans="1:10" ht="15.75">
      <c r="A356" s="15">
        <v>89</v>
      </c>
      <c r="B356" s="1">
        <v>7848</v>
      </c>
      <c r="C356" s="15">
        <v>48</v>
      </c>
      <c r="D356" s="3">
        <v>3.65</v>
      </c>
      <c r="E356" s="3">
        <v>175.2</v>
      </c>
      <c r="F356" s="16">
        <v>414.1</v>
      </c>
      <c r="G356" s="27" t="s">
        <v>453</v>
      </c>
      <c r="H356" s="4">
        <v>42464</v>
      </c>
      <c r="I356" s="3">
        <v>-238.90000000000003</v>
      </c>
      <c r="J356" s="5">
        <v>2.3635844748858452</v>
      </c>
    </row>
    <row r="357" spans="1:10" ht="15.75">
      <c r="A357" s="15">
        <v>89</v>
      </c>
      <c r="B357" s="1">
        <v>9371</v>
      </c>
      <c r="C357" s="15">
        <v>32</v>
      </c>
      <c r="D357" s="3">
        <v>3.65</v>
      </c>
      <c r="E357" s="3">
        <v>116.8</v>
      </c>
      <c r="F357" s="16"/>
      <c r="G357" s="27"/>
      <c r="H357" s="4"/>
      <c r="I357" s="3">
        <v>116.8</v>
      </c>
      <c r="J357" s="5">
        <v>0</v>
      </c>
    </row>
    <row r="358" spans="1:10" ht="15.75">
      <c r="A358" s="15"/>
      <c r="B358" s="1"/>
      <c r="C358" s="15"/>
      <c r="D358" s="3"/>
      <c r="E358" s="3"/>
      <c r="F358" s="16"/>
      <c r="G358" s="27"/>
      <c r="H358" s="4"/>
      <c r="I358" s="3"/>
      <c r="J358" s="5"/>
    </row>
    <row r="359" spans="1:10" ht="15.75">
      <c r="A359" s="15">
        <v>90</v>
      </c>
      <c r="B359" s="1">
        <v>1133</v>
      </c>
      <c r="C359" s="15">
        <v>111</v>
      </c>
      <c r="D359" s="3">
        <v>3.65</v>
      </c>
      <c r="E359" s="3">
        <v>405.15</v>
      </c>
      <c r="F359" s="16"/>
      <c r="G359" s="27"/>
      <c r="H359" s="4"/>
      <c r="I359" s="3">
        <v>405.15</v>
      </c>
      <c r="J359" s="5">
        <v>0</v>
      </c>
    </row>
    <row r="360" spans="1:10" ht="15.75">
      <c r="A360" s="15">
        <v>90</v>
      </c>
      <c r="B360" s="1">
        <v>1744</v>
      </c>
      <c r="C360" s="15">
        <v>198</v>
      </c>
      <c r="D360" s="3">
        <v>3.65</v>
      </c>
      <c r="E360" s="3">
        <v>722.69999999999993</v>
      </c>
      <c r="F360" s="16">
        <v>120.24</v>
      </c>
      <c r="G360" s="27">
        <v>1586</v>
      </c>
      <c r="H360" s="4">
        <v>42543</v>
      </c>
      <c r="I360" s="3">
        <v>602.45999999999992</v>
      </c>
      <c r="J360" s="5">
        <v>0.16637608966376091</v>
      </c>
    </row>
    <row r="361" spans="1:10" ht="15.75">
      <c r="A361" s="15">
        <v>90</v>
      </c>
      <c r="B361" s="1">
        <v>6560</v>
      </c>
      <c r="C361" s="15">
        <v>79</v>
      </c>
      <c r="D361" s="3">
        <v>3.65</v>
      </c>
      <c r="E361" s="3">
        <v>288.34999999999997</v>
      </c>
      <c r="F361" s="16"/>
      <c r="G361" s="27"/>
      <c r="H361" s="4"/>
      <c r="I361" s="3">
        <v>288.34999999999997</v>
      </c>
      <c r="J361" s="5">
        <v>0</v>
      </c>
    </row>
    <row r="362" spans="1:10" ht="15.75">
      <c r="A362" s="15">
        <v>90</v>
      </c>
      <c r="B362" s="1">
        <v>9608</v>
      </c>
      <c r="C362" s="15">
        <v>60</v>
      </c>
      <c r="D362" s="3">
        <v>3.65</v>
      </c>
      <c r="E362" s="3">
        <v>219</v>
      </c>
      <c r="F362" s="16"/>
      <c r="G362" s="27"/>
      <c r="H362" s="4"/>
      <c r="I362" s="3">
        <v>219</v>
      </c>
      <c r="J362" s="5">
        <v>0</v>
      </c>
    </row>
    <row r="363" spans="1:10" ht="15.75">
      <c r="A363" s="15"/>
      <c r="B363" s="1"/>
      <c r="C363" s="15"/>
      <c r="D363" s="3"/>
      <c r="E363" s="3"/>
      <c r="F363" s="16"/>
      <c r="G363" s="27"/>
      <c r="H363" s="4"/>
      <c r="I363" s="3"/>
      <c r="J363" s="5"/>
    </row>
    <row r="364" spans="1:10" ht="15.75">
      <c r="A364" s="15">
        <v>91</v>
      </c>
      <c r="B364" s="1">
        <v>499</v>
      </c>
      <c r="C364" s="15">
        <v>120</v>
      </c>
      <c r="D364" s="3">
        <v>3.65</v>
      </c>
      <c r="E364" s="3">
        <v>438</v>
      </c>
      <c r="F364" s="16">
        <v>511.05</v>
      </c>
      <c r="G364" s="27">
        <v>1814</v>
      </c>
      <c r="H364" s="4">
        <v>42467</v>
      </c>
      <c r="I364" s="3">
        <v>-73.050000000000011</v>
      </c>
      <c r="J364" s="5">
        <v>1.1667808219178082</v>
      </c>
    </row>
    <row r="365" spans="1:10" ht="15.75">
      <c r="A365" s="15">
        <v>91</v>
      </c>
      <c r="B365" s="1">
        <v>6587</v>
      </c>
      <c r="C365" s="15">
        <v>81</v>
      </c>
      <c r="D365" s="3">
        <v>3.65</v>
      </c>
      <c r="E365" s="3">
        <v>295.64999999999998</v>
      </c>
      <c r="F365" s="16">
        <v>198.85</v>
      </c>
      <c r="G365" s="27">
        <v>1817</v>
      </c>
      <c r="H365" s="26">
        <v>42558</v>
      </c>
      <c r="I365" s="3">
        <v>96.799999999999983</v>
      </c>
      <c r="J365" s="5">
        <v>0.67258582783696941</v>
      </c>
    </row>
    <row r="366" spans="1:10" ht="15.75">
      <c r="A366" s="15">
        <v>91</v>
      </c>
      <c r="B366" s="1">
        <v>7106</v>
      </c>
      <c r="C366" s="15">
        <v>58</v>
      </c>
      <c r="D366" s="3">
        <v>3.65</v>
      </c>
      <c r="E366" s="3">
        <v>211.7</v>
      </c>
      <c r="F366" s="16"/>
      <c r="G366" s="27"/>
      <c r="H366" s="4"/>
      <c r="I366" s="3">
        <v>211.7</v>
      </c>
      <c r="J366" s="5">
        <v>0</v>
      </c>
    </row>
    <row r="367" spans="1:10" ht="15.75">
      <c r="A367" s="15">
        <v>91</v>
      </c>
      <c r="B367" s="1">
        <v>12738</v>
      </c>
      <c r="C367" s="15">
        <v>45</v>
      </c>
      <c r="D367" s="3">
        <v>3.65</v>
      </c>
      <c r="E367" s="3">
        <v>164.25</v>
      </c>
      <c r="F367" s="16">
        <v>153.30000000000001</v>
      </c>
      <c r="G367" s="27">
        <v>1847</v>
      </c>
      <c r="H367" s="4">
        <v>42506</v>
      </c>
      <c r="I367" s="3">
        <v>10.949999999999989</v>
      </c>
      <c r="J367" s="5">
        <v>0.93333333333333335</v>
      </c>
    </row>
    <row r="368" spans="1:10" ht="15.75">
      <c r="A368" s="15"/>
      <c r="B368" s="1"/>
      <c r="C368" s="15" t="s">
        <v>317</v>
      </c>
      <c r="D368" s="3"/>
      <c r="E368" s="3"/>
      <c r="F368" s="16">
        <v>6178.3900000000012</v>
      </c>
      <c r="G368" s="27"/>
      <c r="H368" s="4"/>
      <c r="I368" s="3"/>
      <c r="J368" s="5"/>
    </row>
    <row r="369" spans="1:10" ht="15.75">
      <c r="A369" s="15"/>
      <c r="B369" s="1"/>
      <c r="C369" s="15"/>
      <c r="D369" s="3"/>
      <c r="E369" s="3"/>
      <c r="F369" s="16"/>
      <c r="G369" s="27"/>
      <c r="H369" s="4"/>
      <c r="I369" s="3"/>
      <c r="J369" s="5"/>
    </row>
    <row r="370" spans="1:10" ht="15.75">
      <c r="A370" s="15"/>
      <c r="B370" s="1"/>
      <c r="C370" s="15"/>
      <c r="D370" s="3"/>
      <c r="E370" s="3"/>
      <c r="F370" s="16"/>
      <c r="G370" s="27"/>
      <c r="H370" s="4"/>
      <c r="I370" s="3"/>
      <c r="J370" s="5"/>
    </row>
    <row r="371" spans="1:10" ht="15.75">
      <c r="A371" s="15">
        <v>101</v>
      </c>
      <c r="B371" s="1">
        <v>4419</v>
      </c>
      <c r="C371" s="15">
        <v>22</v>
      </c>
      <c r="D371" s="3">
        <v>3.65</v>
      </c>
      <c r="E371" s="3">
        <v>80.3</v>
      </c>
      <c r="F371" s="16"/>
      <c r="G371" s="6"/>
      <c r="H371" s="4"/>
      <c r="I371" s="3">
        <v>80.3</v>
      </c>
      <c r="J371" s="5">
        <v>0</v>
      </c>
    </row>
    <row r="372" spans="1:10" ht="15.75">
      <c r="A372" s="15">
        <v>101</v>
      </c>
      <c r="B372" s="1">
        <v>6586</v>
      </c>
      <c r="C372" s="15">
        <v>17</v>
      </c>
      <c r="D372" s="3">
        <v>3.65</v>
      </c>
      <c r="E372" s="3">
        <v>62.05</v>
      </c>
      <c r="F372" s="16"/>
      <c r="G372" s="30"/>
      <c r="H372" s="4"/>
      <c r="I372" s="3">
        <v>0</v>
      </c>
      <c r="J372" s="5">
        <v>0</v>
      </c>
    </row>
    <row r="373" spans="1:10">
      <c r="A373" s="15">
        <v>101</v>
      </c>
      <c r="B373" s="14">
        <v>8061</v>
      </c>
      <c r="C373" s="15">
        <v>63</v>
      </c>
      <c r="D373" s="16">
        <v>3.65</v>
      </c>
      <c r="E373" s="16">
        <v>229.95</v>
      </c>
      <c r="F373" s="16"/>
      <c r="G373" s="19"/>
      <c r="H373" s="17"/>
      <c r="I373" s="16">
        <v>229.95</v>
      </c>
      <c r="J373" s="18">
        <v>0</v>
      </c>
    </row>
    <row r="374" spans="1:10" ht="15.75">
      <c r="A374" s="15">
        <v>101</v>
      </c>
      <c r="B374" s="1">
        <v>9078</v>
      </c>
      <c r="C374" s="15">
        <v>10</v>
      </c>
      <c r="D374" s="3">
        <v>3.65</v>
      </c>
      <c r="E374" s="3">
        <v>36.5</v>
      </c>
      <c r="F374" s="16"/>
      <c r="G374" s="6"/>
      <c r="H374" s="4"/>
      <c r="I374" s="3">
        <v>36.5</v>
      </c>
      <c r="J374" s="5">
        <v>0</v>
      </c>
    </row>
    <row r="375" spans="1:10" ht="15.75">
      <c r="A375" s="15">
        <v>101</v>
      </c>
      <c r="B375" s="1">
        <v>10675</v>
      </c>
      <c r="C375" s="15">
        <v>26</v>
      </c>
      <c r="D375" s="3">
        <v>3.65</v>
      </c>
      <c r="E375" s="3">
        <v>94.899999999999991</v>
      </c>
      <c r="F375" s="16"/>
      <c r="G375" s="27"/>
      <c r="H375" s="4"/>
      <c r="I375" s="3">
        <v>94.899999999999991</v>
      </c>
      <c r="J375" s="5">
        <v>0</v>
      </c>
    </row>
    <row r="376" spans="1:10" ht="15.75">
      <c r="A376" s="15"/>
      <c r="B376" s="1"/>
      <c r="C376" s="15"/>
      <c r="D376" s="3"/>
      <c r="E376" s="3"/>
      <c r="F376" s="16"/>
      <c r="G376" s="27"/>
      <c r="H376" s="4"/>
      <c r="I376" s="3"/>
      <c r="J376" s="5"/>
    </row>
    <row r="377" spans="1:10" ht="15.75">
      <c r="A377" s="15"/>
      <c r="B377" s="1"/>
      <c r="C377" s="15"/>
      <c r="D377" s="3"/>
      <c r="E377" s="3"/>
      <c r="F377" s="16"/>
      <c r="G377" s="27"/>
      <c r="H377" s="4"/>
      <c r="I377" s="3"/>
      <c r="J377" s="5"/>
    </row>
    <row r="378" spans="1:10" ht="15.75">
      <c r="A378" s="15"/>
      <c r="B378" s="1"/>
      <c r="C378" s="15"/>
      <c r="D378" s="3"/>
      <c r="E378" s="3" t="s">
        <v>304</v>
      </c>
      <c r="F378" s="16">
        <v>48287.8</v>
      </c>
      <c r="G378" s="27"/>
      <c r="H378" s="4"/>
      <c r="I378" s="3"/>
      <c r="J378" s="5"/>
    </row>
    <row r="379" spans="1:10">
      <c r="A379" s="31"/>
      <c r="B379" s="14"/>
      <c r="C379" s="15"/>
      <c r="D379" s="16"/>
      <c r="E379" s="16"/>
      <c r="F379" s="32"/>
      <c r="G379" s="19"/>
      <c r="H379" s="17"/>
      <c r="I379" s="16"/>
      <c r="J379" s="18"/>
    </row>
    <row r="380" spans="1:10">
      <c r="A380" s="14"/>
      <c r="B380" s="14"/>
      <c r="C380" s="15"/>
      <c r="D380" s="16"/>
      <c r="E380" s="16"/>
      <c r="F380" s="32"/>
      <c r="G380" s="19"/>
      <c r="H380" s="17"/>
      <c r="I380" s="16"/>
      <c r="J380" s="18"/>
    </row>
    <row r="381" spans="1:10" ht="15.75">
      <c r="A381" s="14"/>
      <c r="D381" s="38" t="s">
        <v>319</v>
      </c>
      <c r="E381" s="38" t="s">
        <v>320</v>
      </c>
      <c r="F381" s="38" t="s">
        <v>321</v>
      </c>
      <c r="H381" s="39" t="s">
        <v>322</v>
      </c>
      <c r="I381" s="38" t="s">
        <v>323</v>
      </c>
    </row>
    <row r="382" spans="1:10" ht="16.5" thickBot="1">
      <c r="A382" s="14"/>
      <c r="B382" t="s">
        <v>304</v>
      </c>
      <c r="C382" t="s">
        <v>324</v>
      </c>
      <c r="D382" s="40">
        <f>D383/$J$383</f>
        <v>0.19325005487928626</v>
      </c>
      <c r="E382" s="40">
        <f>E383/$J$383</f>
        <v>0.24183147710187661</v>
      </c>
      <c r="F382" s="40">
        <f>F383/$J$383</f>
        <v>0.20794755611148155</v>
      </c>
      <c r="H382" s="40">
        <f>H383/$J$383</f>
        <v>0.22902161622604467</v>
      </c>
      <c r="I382" s="40">
        <f>I383/$J$383</f>
        <v>0.12794929568131083</v>
      </c>
      <c r="J382" s="46">
        <f>SUM(D382:I382)</f>
        <v>0.99999999999999989</v>
      </c>
    </row>
    <row r="383" spans="1:10">
      <c r="A383" s="14"/>
      <c r="B383" s="41" t="s">
        <v>325</v>
      </c>
      <c r="D383" s="45">
        <f>F85</f>
        <v>9331.619999999999</v>
      </c>
      <c r="E383" s="45">
        <f>F154</f>
        <v>11677.509999999998</v>
      </c>
      <c r="F383" s="45">
        <f>F232</f>
        <v>10041.33</v>
      </c>
      <c r="H383" s="45">
        <f>F313</f>
        <v>11058.95</v>
      </c>
      <c r="I383" s="45">
        <f>F368</f>
        <v>6178.3900000000012</v>
      </c>
      <c r="J383" s="28">
        <f>SUM(D383:I383)</f>
        <v>48287.8</v>
      </c>
    </row>
    <row r="384" spans="1:10">
      <c r="A384" s="14"/>
      <c r="C384" t="s">
        <v>325</v>
      </c>
      <c r="D384" s="42"/>
      <c r="E384" s="42"/>
      <c r="F384" s="42"/>
      <c r="G384" s="43"/>
      <c r="H384" s="42"/>
      <c r="I384" s="42"/>
    </row>
    <row r="385" spans="1:10">
      <c r="A385" s="14"/>
      <c r="B385" t="s">
        <v>326</v>
      </c>
      <c r="C385" s="41"/>
      <c r="D385" s="47">
        <f>$C$385*D382</f>
        <v>0</v>
      </c>
      <c r="E385" s="47">
        <f>$C$385*E382</f>
        <v>0</v>
      </c>
      <c r="F385" s="47">
        <f>$C$385*F382</f>
        <v>0</v>
      </c>
      <c r="G385" s="37"/>
      <c r="H385" s="47">
        <f>$C$385*H382</f>
        <v>0</v>
      </c>
      <c r="I385" s="47">
        <f>$C$385*I382</f>
        <v>0</v>
      </c>
      <c r="J385" s="37">
        <f>SUM(D385:I385)</f>
        <v>0</v>
      </c>
    </row>
    <row r="386" spans="1:10">
      <c r="A386" s="14"/>
      <c r="B386" t="s">
        <v>327</v>
      </c>
      <c r="C386" s="43">
        <v>-275.16000000000003</v>
      </c>
      <c r="D386" s="44">
        <f>$C$386*D382</f>
        <v>-53.174685100584412</v>
      </c>
      <c r="E386" s="44">
        <f>$C$386*E382</f>
        <v>-66.542349239352376</v>
      </c>
      <c r="F386" s="44">
        <f>$C$386*F382</f>
        <v>-57.218849539635272</v>
      </c>
      <c r="G386" s="37"/>
      <c r="H386" s="44">
        <f>$C$386*H382</f>
        <v>-63.017587920758459</v>
      </c>
      <c r="I386" s="44">
        <f>$C$386*I382</f>
        <v>-35.206528199669492</v>
      </c>
      <c r="J386" s="37">
        <f>SUM(D386:I386)</f>
        <v>-275.16000000000003</v>
      </c>
    </row>
    <row r="387" spans="1:10">
      <c r="A387" s="14"/>
      <c r="B387" t="s">
        <v>328</v>
      </c>
      <c r="C387">
        <v>0</v>
      </c>
      <c r="D387" s="44">
        <f>$C$387*D382</f>
        <v>0</v>
      </c>
      <c r="E387" s="44">
        <f>$C$387*E382</f>
        <v>0</v>
      </c>
      <c r="F387" s="44">
        <f>$C$387*F382</f>
        <v>0</v>
      </c>
      <c r="G387" s="37"/>
      <c r="H387" s="44">
        <f>$C$387*H382</f>
        <v>0</v>
      </c>
      <c r="I387" s="44">
        <f>$C$387*I382</f>
        <v>0</v>
      </c>
      <c r="J387" s="37">
        <f>SUM(D387:I387)</f>
        <v>0</v>
      </c>
    </row>
    <row r="388" spans="1:10">
      <c r="A388" s="14"/>
      <c r="B388" s="29">
        <v>2.5000000000000001E-2</v>
      </c>
      <c r="C388" s="28">
        <f>ROUNDUP(J383*B388,2)</f>
        <v>1207.2</v>
      </c>
      <c r="D388" s="37">
        <f>-$C$388*D382</f>
        <v>-233.29146625027437</v>
      </c>
      <c r="E388" s="37">
        <f>-$C$388*E382</f>
        <v>-291.93895915738545</v>
      </c>
      <c r="F388" s="37">
        <f>-$C$388*F382</f>
        <v>-251.03428973778054</v>
      </c>
      <c r="G388" s="37"/>
      <c r="H388" s="37">
        <f>-$C$388*H382</f>
        <v>-276.47489510808111</v>
      </c>
      <c r="I388" s="37">
        <f>-$C$388*I382</f>
        <v>-154.46038974647846</v>
      </c>
      <c r="J388" s="37">
        <f>SUM(D388:I388)</f>
        <v>-1207.2</v>
      </c>
    </row>
    <row r="389" spans="1:10">
      <c r="A389" s="14"/>
      <c r="D389" s="28">
        <f>SUM(D383:D388)</f>
        <v>9045.1538486491409</v>
      </c>
      <c r="E389" s="28">
        <f>SUM(E383:E388)</f>
        <v>11319.02869160326</v>
      </c>
      <c r="F389" s="28">
        <f>SUM(F383:F388)</f>
        <v>9733.0768607225837</v>
      </c>
      <c r="H389" s="28">
        <f>SUM(H383:H388)</f>
        <v>10719.457516971161</v>
      </c>
      <c r="I389" s="28">
        <f>SUM(I383:I388)</f>
        <v>5988.7230820538534</v>
      </c>
      <c r="J389" s="28">
        <f>SUM(J383:J388)</f>
        <v>46805.440000000002</v>
      </c>
    </row>
    <row r="390" spans="1:10">
      <c r="A390" s="14"/>
      <c r="J390" s="28">
        <f>SUM(D389:I389)</f>
        <v>46805.440000000002</v>
      </c>
    </row>
    <row r="391" spans="1:10">
      <c r="A391" s="14"/>
      <c r="B391" s="14"/>
      <c r="C391" s="15"/>
      <c r="D391" s="16"/>
      <c r="E391" s="16"/>
      <c r="F391" s="16"/>
      <c r="G391" s="19"/>
      <c r="H391" s="17"/>
      <c r="I391" s="16"/>
      <c r="J391" s="18"/>
    </row>
    <row r="392" spans="1:10" ht="15.75">
      <c r="A392" s="1"/>
      <c r="B392" s="1"/>
      <c r="C392" s="15"/>
      <c r="D392" s="3"/>
      <c r="E392" s="3"/>
      <c r="F392" s="32"/>
      <c r="G392" s="6"/>
      <c r="H392" s="4"/>
      <c r="I392" s="3"/>
      <c r="J392" s="5"/>
    </row>
    <row r="393" spans="1:10" ht="15.75">
      <c r="A393" s="1"/>
      <c r="B393" s="1"/>
      <c r="C393" s="15"/>
      <c r="D393" s="3"/>
      <c r="E393" s="3"/>
      <c r="F393" s="32"/>
      <c r="G393" s="6"/>
      <c r="H393" s="4"/>
      <c r="I393" s="3"/>
      <c r="J393" s="5"/>
    </row>
    <row r="394" spans="1:10" ht="15.75">
      <c r="A394" s="1"/>
      <c r="B394" s="1"/>
      <c r="C394" s="15"/>
      <c r="D394" s="3"/>
      <c r="E394" s="3"/>
      <c r="F394" s="32"/>
      <c r="G394" s="6"/>
      <c r="H394" s="4"/>
      <c r="I394" s="3"/>
      <c r="J394" s="5"/>
    </row>
    <row r="395" spans="1:10" ht="15.75">
      <c r="A395" s="1"/>
      <c r="B395" s="1"/>
      <c r="C395" s="15"/>
      <c r="D395" s="3"/>
      <c r="E395" s="3"/>
      <c r="F395" s="32"/>
      <c r="G395" s="6"/>
      <c r="H395" s="4"/>
      <c r="I395" s="3"/>
      <c r="J395" s="5"/>
    </row>
    <row r="396" spans="1:10" ht="15.75">
      <c r="A396" s="1"/>
      <c r="B396" s="1"/>
      <c r="C396" s="15"/>
      <c r="D396" s="3"/>
      <c r="E396" s="3"/>
      <c r="F396" s="32"/>
      <c r="G396" s="6"/>
      <c r="H396" s="4"/>
      <c r="I396" s="3"/>
      <c r="J396" s="5"/>
    </row>
    <row r="397" spans="1:10" ht="15.75">
      <c r="A397" s="1"/>
      <c r="B397" s="1"/>
      <c r="C397" s="15"/>
      <c r="D397" s="3"/>
      <c r="E397" s="3"/>
      <c r="F397" s="32"/>
      <c r="G397" s="6"/>
      <c r="H397" s="4"/>
      <c r="I397" s="3"/>
      <c r="J397" s="5"/>
    </row>
    <row r="398" spans="1:10" ht="15.75">
      <c r="A398" s="1"/>
      <c r="B398" s="1"/>
      <c r="C398" s="15"/>
      <c r="D398" s="3"/>
      <c r="E398" s="3"/>
      <c r="F398" s="32"/>
      <c r="G398" s="6"/>
      <c r="H398" s="4"/>
      <c r="I398" s="3"/>
      <c r="J398" s="5"/>
    </row>
    <row r="399" spans="1:10" ht="15.75">
      <c r="A399" s="1"/>
      <c r="B399" s="1"/>
      <c r="C399" s="15"/>
      <c r="D399" s="3"/>
      <c r="E399" s="3"/>
      <c r="F399" s="32"/>
      <c r="G399" s="6"/>
      <c r="H399" s="4"/>
      <c r="I399" s="3"/>
      <c r="J399" s="5"/>
    </row>
    <row r="400" spans="1:10" ht="15.75">
      <c r="A400" s="1"/>
      <c r="B400" s="1"/>
      <c r="C400" s="15"/>
      <c r="D400" s="3"/>
      <c r="E400" s="3"/>
      <c r="F400" s="32"/>
      <c r="G400" s="6"/>
      <c r="H400" s="4"/>
      <c r="I400" s="3"/>
      <c r="J400" s="5"/>
    </row>
    <row r="401" spans="1:10" ht="15.75">
      <c r="A401" s="1"/>
      <c r="B401" s="1"/>
      <c r="C401" s="15"/>
      <c r="D401" s="3"/>
      <c r="E401" s="3"/>
      <c r="F401" s="32"/>
      <c r="G401" s="6"/>
      <c r="H401" s="4"/>
      <c r="I401" s="3"/>
      <c r="J401" s="5"/>
    </row>
    <row r="402" spans="1:10" ht="15.75">
      <c r="A402" s="1"/>
      <c r="B402" s="1"/>
      <c r="C402" s="15"/>
      <c r="D402" s="3"/>
      <c r="E402" s="3"/>
      <c r="F402" s="16"/>
      <c r="G402" s="6"/>
      <c r="H402" s="4"/>
      <c r="I402" s="3"/>
      <c r="J402" s="5"/>
    </row>
    <row r="403" spans="1:10" ht="15.75">
      <c r="A403" s="1"/>
      <c r="B403" s="1"/>
      <c r="C403" s="15"/>
      <c r="D403" s="3"/>
      <c r="E403" s="3"/>
      <c r="F403" s="32"/>
      <c r="G403" s="6"/>
      <c r="H403" s="4"/>
      <c r="I403" s="3"/>
      <c r="J403" s="5"/>
    </row>
    <row r="404" spans="1:10" ht="15.75">
      <c r="A404" s="1"/>
      <c r="B404" s="1"/>
      <c r="C404" s="15"/>
      <c r="D404" s="3"/>
      <c r="E404" s="3"/>
      <c r="F404" s="32"/>
      <c r="G404" s="6"/>
      <c r="H404" s="4"/>
      <c r="I404" s="3"/>
      <c r="J404" s="5"/>
    </row>
    <row r="405" spans="1:10" ht="15.75">
      <c r="A405" s="1"/>
      <c r="B405" s="1"/>
      <c r="C405" s="15"/>
      <c r="D405" s="3"/>
      <c r="E405" s="3"/>
      <c r="F405" s="32"/>
      <c r="G405" s="6"/>
      <c r="H405" s="4"/>
      <c r="I405" s="3"/>
      <c r="J405" s="5"/>
    </row>
    <row r="406" spans="1:10" ht="15.75">
      <c r="A406" s="1"/>
      <c r="B406" s="1"/>
      <c r="C406" s="15"/>
      <c r="D406" s="3"/>
      <c r="E406" s="3"/>
      <c r="F406" s="32"/>
      <c r="G406" s="6"/>
      <c r="H406" s="4"/>
      <c r="I406" s="3"/>
      <c r="J406" s="5"/>
    </row>
    <row r="407" spans="1:10" ht="15.75">
      <c r="A407" s="1"/>
      <c r="B407" s="1"/>
      <c r="C407" s="15"/>
      <c r="D407" s="3"/>
      <c r="E407" s="3"/>
      <c r="F407" s="32"/>
      <c r="G407" s="6"/>
      <c r="H407" s="4"/>
      <c r="I407" s="3"/>
      <c r="J407" s="5"/>
    </row>
    <row r="408" spans="1:10" ht="15.75">
      <c r="A408" s="1"/>
      <c r="B408" s="1"/>
      <c r="C408" s="15"/>
      <c r="D408" s="3"/>
      <c r="E408" s="3"/>
      <c r="F408" s="32"/>
      <c r="G408" s="6"/>
      <c r="H408" s="4"/>
      <c r="I408" s="3"/>
      <c r="J408" s="5"/>
    </row>
    <row r="409" spans="1:10" ht="15.75">
      <c r="A409" s="1"/>
      <c r="B409" s="1"/>
      <c r="C409" s="15"/>
      <c r="D409" s="3"/>
      <c r="E409" s="3"/>
      <c r="F409" s="32"/>
      <c r="G409" s="6"/>
      <c r="H409" s="4"/>
      <c r="I409" s="3"/>
      <c r="J409" s="5"/>
    </row>
    <row r="410" spans="1:10" ht="15.75">
      <c r="A410" s="1"/>
      <c r="B410" s="1"/>
      <c r="C410" s="15"/>
      <c r="D410" s="3"/>
      <c r="E410" s="3"/>
      <c r="F410" s="32"/>
      <c r="G410" s="6"/>
      <c r="H410" s="4"/>
      <c r="I410" s="3"/>
      <c r="J410" s="5"/>
    </row>
    <row r="411" spans="1:10" ht="15.75">
      <c r="A411" s="1"/>
      <c r="B411" s="1"/>
      <c r="C411" s="15"/>
      <c r="D411" s="3"/>
      <c r="E411" s="3"/>
      <c r="F411" s="32"/>
      <c r="G411" s="6"/>
      <c r="H411" s="4"/>
      <c r="I411" s="3"/>
      <c r="J411" s="5"/>
    </row>
    <row r="412" spans="1:10" ht="15.75">
      <c r="A412" s="1"/>
      <c r="B412" s="1"/>
      <c r="C412" s="15"/>
      <c r="D412" s="3"/>
      <c r="E412" s="3"/>
      <c r="F412" s="32"/>
      <c r="G412" s="6"/>
      <c r="H412" s="4"/>
      <c r="I412" s="3"/>
      <c r="J412" s="5"/>
    </row>
    <row r="413" spans="1:10" ht="15.75">
      <c r="A413" s="1"/>
      <c r="B413" s="1"/>
      <c r="C413" s="15"/>
      <c r="D413" s="3"/>
      <c r="E413" s="3"/>
      <c r="F413" s="32"/>
      <c r="G413" s="6"/>
      <c r="H413" s="4"/>
      <c r="I413" s="3"/>
      <c r="J413" s="5"/>
    </row>
    <row r="414" spans="1:10" ht="15.75">
      <c r="A414" s="1"/>
      <c r="B414" s="1"/>
      <c r="C414" s="15"/>
      <c r="D414" s="3"/>
      <c r="E414" s="3"/>
      <c r="F414" s="32"/>
      <c r="G414" s="6"/>
      <c r="H414" s="4"/>
      <c r="I414" s="3"/>
      <c r="J414" s="5"/>
    </row>
    <row r="415" spans="1:10" ht="15.75">
      <c r="A415" s="1"/>
      <c r="B415" s="1"/>
      <c r="C415" s="15"/>
      <c r="D415" s="3"/>
      <c r="E415" s="3"/>
      <c r="F415" s="16"/>
      <c r="G415" s="6"/>
      <c r="H415" s="4"/>
      <c r="I415" s="3"/>
      <c r="J415" s="5"/>
    </row>
    <row r="416" spans="1:10" ht="15.75">
      <c r="A416" s="1"/>
      <c r="B416" s="1"/>
      <c r="C416" s="15"/>
      <c r="D416" s="3"/>
      <c r="E416" s="3"/>
      <c r="F416" s="32"/>
      <c r="G416" s="6"/>
      <c r="H416" s="4"/>
      <c r="I416" s="3"/>
      <c r="J416" s="5"/>
    </row>
    <row r="417" spans="1:10" ht="15.75">
      <c r="A417" s="1"/>
      <c r="B417" s="1"/>
      <c r="C417" s="15"/>
      <c r="D417" s="3"/>
      <c r="E417" s="3"/>
      <c r="F417" s="32"/>
      <c r="G417" s="6"/>
      <c r="H417" s="4"/>
      <c r="I417" s="3"/>
      <c r="J417" s="5"/>
    </row>
    <row r="418" spans="1:10" ht="15.75">
      <c r="A418" s="1"/>
      <c r="B418" s="1"/>
      <c r="C418" s="15"/>
      <c r="D418" s="3"/>
      <c r="E418" s="3"/>
      <c r="F418" s="32"/>
      <c r="G418" s="6"/>
      <c r="H418" s="4"/>
      <c r="I418" s="3"/>
      <c r="J418" s="5"/>
    </row>
    <row r="419" spans="1:10" ht="15.75">
      <c r="A419" s="1"/>
      <c r="B419" s="1"/>
      <c r="C419" s="15"/>
      <c r="D419" s="3"/>
      <c r="E419" s="3"/>
      <c r="F419" s="32"/>
      <c r="G419" s="6"/>
      <c r="H419" s="4"/>
      <c r="I419" s="3"/>
      <c r="J419" s="5"/>
    </row>
    <row r="420" spans="1:10" ht="15.75">
      <c r="A420" s="1"/>
      <c r="B420" s="1"/>
      <c r="C420" s="15"/>
      <c r="D420" s="3"/>
      <c r="E420" s="3"/>
      <c r="F420" s="32"/>
      <c r="G420" s="6"/>
      <c r="H420" s="4"/>
      <c r="I420" s="3"/>
      <c r="J420" s="5"/>
    </row>
    <row r="421" spans="1:10" ht="15.75">
      <c r="A421" s="1"/>
      <c r="B421" s="1"/>
      <c r="C421" s="15"/>
      <c r="D421" s="3"/>
      <c r="E421" s="3"/>
      <c r="F421" s="32"/>
      <c r="G421" s="6"/>
      <c r="H421" s="4"/>
      <c r="I421" s="3"/>
      <c r="J421" s="5"/>
    </row>
    <row r="422" spans="1:10" ht="15.75">
      <c r="A422" s="1"/>
      <c r="B422" s="1"/>
      <c r="C422" s="15"/>
      <c r="D422" s="3"/>
      <c r="E422" s="3"/>
      <c r="F422" s="32"/>
      <c r="G422" s="6"/>
      <c r="H422" s="4"/>
      <c r="I422" s="3"/>
      <c r="J422" s="5"/>
    </row>
    <row r="423" spans="1:10" ht="15.75">
      <c r="A423" s="7"/>
      <c r="B423" s="7"/>
      <c r="C423" s="15"/>
      <c r="D423" s="3"/>
      <c r="E423" s="3"/>
      <c r="F423" s="32"/>
      <c r="G423" s="6"/>
      <c r="H423" s="4"/>
      <c r="I423" s="3"/>
      <c r="J423" s="5"/>
    </row>
    <row r="424" spans="1:10" ht="15.75">
      <c r="A424" s="1"/>
      <c r="B424" s="1"/>
      <c r="C424" s="15"/>
      <c r="D424" s="3"/>
      <c r="E424" s="3"/>
      <c r="F424" s="32"/>
      <c r="G424" s="6"/>
      <c r="H424" s="4"/>
      <c r="I424" s="3"/>
      <c r="J424" s="5"/>
    </row>
    <row r="425" spans="1:10" ht="15.75">
      <c r="A425" s="1"/>
      <c r="B425" s="1"/>
      <c r="C425" s="15"/>
      <c r="D425" s="3"/>
      <c r="E425" s="3"/>
      <c r="F425" s="32"/>
      <c r="G425" s="6"/>
      <c r="H425" s="4"/>
      <c r="I425" s="3"/>
      <c r="J425" s="5"/>
    </row>
    <row r="426" spans="1:10" ht="15.75">
      <c r="A426" s="1"/>
      <c r="B426" s="1"/>
      <c r="C426" s="15"/>
      <c r="D426" s="3"/>
      <c r="E426" s="3"/>
      <c r="F426" s="32"/>
      <c r="G426" s="6"/>
      <c r="H426" s="4"/>
      <c r="I426" s="3"/>
      <c r="J426" s="5"/>
    </row>
    <row r="427" spans="1:10" ht="15.75">
      <c r="A427" s="1"/>
      <c r="B427" s="1"/>
      <c r="C427" s="15"/>
      <c r="D427" s="3"/>
      <c r="E427" s="3"/>
      <c r="F427" s="16"/>
      <c r="G427" s="6"/>
      <c r="H427" s="4"/>
      <c r="I427" s="3"/>
      <c r="J427" s="5"/>
    </row>
    <row r="428" spans="1:10" ht="15.75">
      <c r="A428" s="1"/>
      <c r="B428" s="1"/>
      <c r="C428" s="15"/>
      <c r="D428" s="3"/>
      <c r="E428" s="3"/>
      <c r="F428" s="32"/>
      <c r="G428" s="6"/>
      <c r="H428" s="4"/>
      <c r="I428" s="3"/>
      <c r="J428" s="5"/>
    </row>
    <row r="429" spans="1:10" ht="15.75">
      <c r="A429" s="1"/>
      <c r="B429" s="1"/>
      <c r="C429" s="15"/>
      <c r="D429" s="3"/>
      <c r="E429" s="3"/>
      <c r="F429" s="32"/>
      <c r="G429" s="6"/>
      <c r="H429" s="4"/>
      <c r="I429" s="3"/>
      <c r="J429" s="5"/>
    </row>
    <row r="430" spans="1:10" ht="15.75">
      <c r="A430" s="1"/>
      <c r="B430" s="1"/>
      <c r="C430" s="15"/>
      <c r="D430" s="3"/>
      <c r="E430" s="3"/>
      <c r="F430" s="32"/>
      <c r="G430" s="6"/>
      <c r="H430" s="4"/>
      <c r="I430" s="3"/>
      <c r="J430" s="5"/>
    </row>
    <row r="431" spans="1:10" ht="15.75">
      <c r="A431" s="1"/>
      <c r="B431" s="1"/>
      <c r="C431" s="15"/>
      <c r="D431" s="3"/>
      <c r="E431" s="3"/>
      <c r="F431" s="32"/>
      <c r="G431" s="6"/>
      <c r="H431" s="4"/>
      <c r="I431" s="3"/>
      <c r="J431" s="5"/>
    </row>
    <row r="432" spans="1:10" ht="15.75">
      <c r="A432" s="1"/>
      <c r="B432" s="1"/>
      <c r="C432" s="15"/>
      <c r="D432" s="3"/>
      <c r="E432" s="3"/>
      <c r="F432" s="32"/>
      <c r="G432" s="6"/>
      <c r="H432" s="4"/>
      <c r="I432" s="3"/>
      <c r="J432" s="5"/>
    </row>
    <row r="433" spans="1:10" ht="15.75">
      <c r="A433" s="1"/>
      <c r="B433" s="1"/>
      <c r="C433" s="15"/>
      <c r="D433" s="3"/>
      <c r="E433" s="3"/>
      <c r="F433" s="32"/>
      <c r="G433" s="6"/>
      <c r="H433" s="4"/>
      <c r="I433" s="3"/>
      <c r="J433" s="5"/>
    </row>
    <row r="434" spans="1:10" ht="15.75">
      <c r="A434" s="1"/>
      <c r="B434" s="1"/>
      <c r="C434" s="15"/>
      <c r="D434" s="3"/>
      <c r="E434" s="3"/>
      <c r="F434" s="32"/>
      <c r="G434" s="6"/>
      <c r="H434" s="4"/>
      <c r="I434" s="3"/>
      <c r="J434" s="5"/>
    </row>
    <row r="435" spans="1:10" ht="15.75">
      <c r="A435" s="1"/>
      <c r="B435" s="1"/>
      <c r="C435" s="15"/>
      <c r="D435" s="3"/>
      <c r="E435" s="3"/>
      <c r="F435" s="32"/>
      <c r="G435" s="27"/>
      <c r="H435" s="4"/>
      <c r="I435" s="3"/>
      <c r="J435" s="5"/>
    </row>
    <row r="436" spans="1:10" ht="15.75">
      <c r="A436" s="1"/>
      <c r="B436" s="1"/>
      <c r="C436" s="15"/>
      <c r="D436" s="3"/>
      <c r="E436" s="3"/>
      <c r="F436" s="32"/>
      <c r="G436" s="27"/>
      <c r="H436" s="4"/>
      <c r="I436" s="3"/>
      <c r="J436" s="5"/>
    </row>
    <row r="437" spans="1:10" ht="15.75">
      <c r="A437" s="1"/>
      <c r="B437" s="1"/>
      <c r="C437" s="2"/>
      <c r="D437" s="3"/>
      <c r="E437" s="3"/>
      <c r="F437" s="16"/>
      <c r="G437" s="27"/>
      <c r="H437" s="4"/>
      <c r="I437" s="3"/>
      <c r="J437" s="5"/>
    </row>
    <row r="438" spans="1:10" ht="15.75">
      <c r="A438" s="1"/>
      <c r="B438" s="1"/>
      <c r="C438" s="2"/>
      <c r="D438" s="3"/>
      <c r="E438" s="3"/>
      <c r="F438" s="16"/>
      <c r="G438" s="6"/>
      <c r="H438" s="4"/>
      <c r="I438" s="3"/>
      <c r="J438" s="5"/>
    </row>
    <row r="439" spans="1:10" ht="15.75">
      <c r="A439" s="1"/>
      <c r="B439" s="1"/>
      <c r="C439" s="2"/>
      <c r="D439" s="3"/>
      <c r="E439" s="3"/>
      <c r="F439" s="33"/>
      <c r="G439" s="6"/>
      <c r="H439" s="4"/>
      <c r="I439" s="3"/>
      <c r="J439" s="5"/>
    </row>
    <row r="440" spans="1:10" ht="15.75">
      <c r="A440" s="1"/>
      <c r="B440" s="1"/>
      <c r="C440" s="2"/>
      <c r="D440" s="3"/>
      <c r="E440" s="3"/>
      <c r="F440" s="16"/>
      <c r="G440" s="6"/>
      <c r="H440" s="4"/>
      <c r="I440" s="3"/>
      <c r="J440" s="5"/>
    </row>
    <row r="454" spans="11:11">
      <c r="K454" s="466"/>
    </row>
  </sheetData>
  <autoFilter ref="A4:J441" xr:uid="{00000000-0009-0000-0000-000007000000}"/>
  <mergeCells count="1">
    <mergeCell ref="A1:J1"/>
  </mergeCells>
  <printOptions horizontalCentered="1" gridLines="1"/>
  <pageMargins left="0.2" right="0.2" top="0.5" bottom="0.25" header="0.3" footer="0.3"/>
  <pageSetup scale="98" fitToHeight="22" orientation="portrait" r:id="rId1"/>
  <rowBreaks count="4" manualBreakCount="4">
    <brk id="86" max="9" man="1"/>
    <brk id="155" max="9" man="1"/>
    <brk id="233" max="9" man="1"/>
    <brk id="314" max="9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47"/>
  <sheetViews>
    <sheetView workbookViewId="0">
      <pane ySplit="4" topLeftCell="A367" activePane="bottomLeft" state="frozen"/>
      <selection pane="bottomLeft" activeCell="C11" sqref="C11"/>
    </sheetView>
  </sheetViews>
  <sheetFormatPr defaultRowHeight="15"/>
  <cols>
    <col min="1" max="1" width="4" customWidth="1"/>
    <col min="2" max="2" width="7.28515625" customWidth="1"/>
    <col min="3" max="3" width="13.28515625" customWidth="1"/>
    <col min="4" max="4" width="11.28515625" customWidth="1"/>
    <col min="5" max="5" width="11.42578125" customWidth="1"/>
    <col min="6" max="6" width="12.28515625" customWidth="1"/>
    <col min="7" max="7" width="8.5703125" customWidth="1"/>
    <col min="8" max="8" width="11.85546875" style="23" customWidth="1"/>
    <col min="9" max="9" width="11.42578125" customWidth="1"/>
    <col min="10" max="10" width="11.5703125" customWidth="1"/>
    <col min="11" max="11" width="11.85546875" customWidth="1"/>
  </cols>
  <sheetData>
    <row r="1" spans="1:11" ht="18.75">
      <c r="A1" s="479" t="s">
        <v>454</v>
      </c>
      <c r="B1" s="480"/>
      <c r="C1" s="480"/>
      <c r="D1" s="480"/>
      <c r="E1" s="480"/>
      <c r="F1" s="480"/>
      <c r="G1" s="480"/>
      <c r="H1" s="480"/>
      <c r="I1" s="480"/>
      <c r="J1" s="480"/>
      <c r="K1" s="35"/>
    </row>
    <row r="2" spans="1:11" ht="18.75">
      <c r="A2" s="9"/>
    </row>
    <row r="3" spans="1:11">
      <c r="A3" s="10"/>
      <c r="B3" s="10"/>
      <c r="C3" s="10" t="s">
        <v>305</v>
      </c>
      <c r="D3" s="10" t="s">
        <v>306</v>
      </c>
      <c r="E3" s="10"/>
      <c r="F3" s="13">
        <v>42215</v>
      </c>
      <c r="G3" s="10"/>
      <c r="H3" s="24"/>
      <c r="I3" s="10"/>
      <c r="J3" s="10"/>
    </row>
    <row r="4" spans="1:11">
      <c r="A4" s="21" t="s">
        <v>307</v>
      </c>
      <c r="B4" s="21" t="s">
        <v>3</v>
      </c>
      <c r="C4" s="20">
        <v>41821</v>
      </c>
      <c r="D4" s="12"/>
      <c r="E4" s="11">
        <v>1</v>
      </c>
      <c r="F4" s="22" t="s">
        <v>308</v>
      </c>
      <c r="G4" s="22" t="s">
        <v>309</v>
      </c>
      <c r="H4" s="25" t="s">
        <v>310</v>
      </c>
      <c r="I4" s="12" t="s">
        <v>311</v>
      </c>
      <c r="J4" s="12" t="s">
        <v>312</v>
      </c>
    </row>
    <row r="5" spans="1:11">
      <c r="A5" s="15">
        <f>LOOKUP(B5,Membership!$D$2:$D$320,Membership!$C$2:$C$320)</f>
        <v>1</v>
      </c>
      <c r="B5" s="14">
        <v>2847</v>
      </c>
      <c r="C5" s="15">
        <v>71</v>
      </c>
      <c r="D5" s="16">
        <v>3.65</v>
      </c>
      <c r="E5" s="16">
        <f>C5*D5</f>
        <v>259.14999999999998</v>
      </c>
      <c r="F5" s="16"/>
      <c r="G5" s="15"/>
      <c r="H5" s="17"/>
      <c r="I5" s="16">
        <f>E5-F5</f>
        <v>259.14999999999998</v>
      </c>
      <c r="J5" s="18">
        <f>F5/E5</f>
        <v>0</v>
      </c>
    </row>
    <row r="6" spans="1:11">
      <c r="A6" s="15">
        <f>LOOKUP(B6,Membership!$D$2:$D$320,Membership!$C$2:$C$320)</f>
        <v>1</v>
      </c>
      <c r="B6" s="14">
        <v>4671</v>
      </c>
      <c r="C6" s="15">
        <v>72</v>
      </c>
      <c r="D6" s="16">
        <v>3.65</v>
      </c>
      <c r="E6" s="16">
        <f>C6*D6</f>
        <v>262.8</v>
      </c>
      <c r="F6" s="16"/>
      <c r="G6" s="19"/>
      <c r="H6" s="17"/>
      <c r="I6" s="16">
        <f>E6-F6</f>
        <v>262.8</v>
      </c>
      <c r="J6" s="18">
        <f>F6/E6</f>
        <v>0</v>
      </c>
    </row>
    <row r="7" spans="1:11">
      <c r="A7" s="15">
        <f>LOOKUP(B7,Membership!$D$2:$D$320,Membership!$C$2:$C$320)</f>
        <v>1</v>
      </c>
      <c r="B7" s="14">
        <v>4932</v>
      </c>
      <c r="C7" s="15">
        <v>38</v>
      </c>
      <c r="D7" s="16">
        <v>3.65</v>
      </c>
      <c r="E7" s="16">
        <f>C7*D7</f>
        <v>138.69999999999999</v>
      </c>
      <c r="F7" s="16"/>
      <c r="G7" s="15"/>
      <c r="H7" s="17"/>
      <c r="I7" s="16">
        <f>E7-F7</f>
        <v>138.69999999999999</v>
      </c>
      <c r="J7" s="18">
        <f>F7/E7</f>
        <v>0</v>
      </c>
    </row>
    <row r="8" spans="1:11">
      <c r="A8" s="15">
        <f>LOOKUP(B8,Membership!$D$2:$D$320,Membership!$C$2:$C$320)</f>
        <v>25</v>
      </c>
      <c r="B8" s="14">
        <v>9406</v>
      </c>
      <c r="C8" s="15">
        <v>32</v>
      </c>
      <c r="D8" s="16">
        <v>3.65</v>
      </c>
      <c r="E8" s="16">
        <f>C8*D8</f>
        <v>116.8</v>
      </c>
      <c r="F8" s="16"/>
      <c r="G8" s="19"/>
      <c r="H8" s="17"/>
      <c r="I8" s="16">
        <f>E8-F8</f>
        <v>116.8</v>
      </c>
      <c r="J8" s="18">
        <f>F8/E8</f>
        <v>0</v>
      </c>
    </row>
    <row r="9" spans="1:11">
      <c r="A9" s="15"/>
      <c r="B9" s="14"/>
      <c r="C9" s="15"/>
      <c r="D9" s="16"/>
      <c r="E9" s="16"/>
      <c r="F9" s="16"/>
      <c r="G9" s="19"/>
      <c r="H9" s="17"/>
      <c r="I9" s="16"/>
      <c r="J9" s="18"/>
    </row>
    <row r="10" spans="1:11">
      <c r="A10" s="15">
        <f>LOOKUP(B10,Membership!$D$2:$D$320,Membership!$C$2:$C$320)</f>
        <v>2</v>
      </c>
      <c r="B10" s="14">
        <v>719</v>
      </c>
      <c r="C10" s="15">
        <v>204</v>
      </c>
      <c r="D10" s="16">
        <v>3.65</v>
      </c>
      <c r="E10" s="16">
        <f>C10*D10</f>
        <v>744.6</v>
      </c>
      <c r="F10" s="16"/>
      <c r="G10" s="19"/>
      <c r="H10" s="17"/>
      <c r="I10" s="16">
        <f>E10-F10</f>
        <v>744.6</v>
      </c>
      <c r="J10" s="18">
        <f>F10/E10</f>
        <v>0</v>
      </c>
    </row>
    <row r="11" spans="1:11">
      <c r="A11" s="15">
        <f>LOOKUP(B11,Membership!$D$2:$D$320,Membership!$C$2:$C$320)</f>
        <v>2</v>
      </c>
      <c r="B11" s="14">
        <v>1475</v>
      </c>
      <c r="C11" s="15">
        <v>106</v>
      </c>
      <c r="D11" s="16">
        <v>3.65</v>
      </c>
      <c r="E11" s="16">
        <f>C11*D11</f>
        <v>386.9</v>
      </c>
      <c r="F11" s="16">
        <v>163.15</v>
      </c>
      <c r="G11" s="19" t="s">
        <v>455</v>
      </c>
      <c r="H11" s="17">
        <v>42163</v>
      </c>
      <c r="I11" s="16">
        <f>E11-F11</f>
        <v>223.74999999999997</v>
      </c>
      <c r="J11" s="18">
        <f>F11/E11</f>
        <v>0.4216851899715689</v>
      </c>
    </row>
    <row r="12" spans="1:11">
      <c r="A12" s="15">
        <f>LOOKUP(B12,Membership!$D$2:$D$320,Membership!$C$2:$C$320)</f>
        <v>2</v>
      </c>
      <c r="B12" s="14">
        <v>4869</v>
      </c>
      <c r="C12" s="15">
        <v>76</v>
      </c>
      <c r="D12" s="16">
        <v>3.65</v>
      </c>
      <c r="E12" s="16">
        <f>C12*D12</f>
        <v>277.39999999999998</v>
      </c>
      <c r="F12" s="16">
        <v>169.8</v>
      </c>
      <c r="G12" s="19" t="s">
        <v>456</v>
      </c>
      <c r="H12" s="17" t="s">
        <v>457</v>
      </c>
      <c r="I12" s="16">
        <f>E12-F12</f>
        <v>107.59999999999997</v>
      </c>
      <c r="J12" s="18">
        <f>F12/E12</f>
        <v>0.61211247296323013</v>
      </c>
    </row>
    <row r="13" spans="1:11">
      <c r="A13" s="15">
        <f>LOOKUP(B13,Membership!$D$2:$D$320,Membership!$C$2:$C$320)</f>
        <v>2</v>
      </c>
      <c r="B13" s="14">
        <v>6689</v>
      </c>
      <c r="C13" s="15">
        <v>87</v>
      </c>
      <c r="D13" s="16">
        <v>3.65</v>
      </c>
      <c r="E13" s="16">
        <f>C13*D13</f>
        <v>317.55</v>
      </c>
      <c r="F13" s="16">
        <v>120.9</v>
      </c>
      <c r="G13" s="19">
        <v>1941</v>
      </c>
      <c r="H13" s="17">
        <v>42136</v>
      </c>
      <c r="I13" s="16">
        <f>E13-F13</f>
        <v>196.65</v>
      </c>
      <c r="J13" s="18">
        <f>F13/E13</f>
        <v>0.38072744449692963</v>
      </c>
    </row>
    <row r="14" spans="1:11">
      <c r="A14" s="15">
        <f>LOOKUP(B14,Membership!$D$2:$D$320,Membership!$C$2:$C$320)</f>
        <v>2</v>
      </c>
      <c r="B14" s="14">
        <v>6926</v>
      </c>
      <c r="C14" s="15">
        <v>84</v>
      </c>
      <c r="D14" s="16">
        <v>3.65</v>
      </c>
      <c r="E14" s="16">
        <f>C14*D14</f>
        <v>306.59999999999997</v>
      </c>
      <c r="F14" s="16"/>
      <c r="G14" s="19"/>
      <c r="H14" s="17"/>
      <c r="I14" s="16">
        <f>E14-F14</f>
        <v>306.59999999999997</v>
      </c>
      <c r="J14" s="18">
        <f>F14/E14</f>
        <v>0</v>
      </c>
    </row>
    <row r="15" spans="1:11">
      <c r="A15" s="15"/>
      <c r="B15" s="14"/>
      <c r="C15" s="15"/>
      <c r="D15" s="16"/>
      <c r="E15" s="16"/>
      <c r="F15" s="16"/>
      <c r="G15" s="19"/>
      <c r="H15" s="17"/>
      <c r="I15" s="16"/>
      <c r="J15" s="18"/>
    </row>
    <row r="16" spans="1:11">
      <c r="A16" s="15">
        <f>LOOKUP(B16,Membership!$D$2:$D$320,Membership!$C$2:$C$320)</f>
        <v>3</v>
      </c>
      <c r="B16" s="14">
        <v>1002</v>
      </c>
      <c r="C16" s="15">
        <v>201</v>
      </c>
      <c r="D16" s="16">
        <v>3.65</v>
      </c>
      <c r="E16" s="16">
        <f>C16*D16</f>
        <v>733.65</v>
      </c>
      <c r="F16" s="16"/>
      <c r="G16" s="19"/>
      <c r="H16" s="17"/>
      <c r="I16" s="16">
        <f>E16-F16</f>
        <v>733.65</v>
      </c>
      <c r="J16" s="18">
        <f>F16/E16</f>
        <v>0</v>
      </c>
    </row>
    <row r="17" spans="1:10">
      <c r="A17" s="15">
        <f>LOOKUP(B17,Membership!$D$2:$D$320,Membership!$C$2:$C$320)</f>
        <v>3</v>
      </c>
      <c r="B17" s="14">
        <v>1922</v>
      </c>
      <c r="C17" s="15">
        <v>61</v>
      </c>
      <c r="D17" s="16">
        <v>3.65</v>
      </c>
      <c r="E17" s="16">
        <f>C17*D17</f>
        <v>222.65</v>
      </c>
      <c r="F17" s="16"/>
      <c r="G17" s="19"/>
      <c r="H17" s="17"/>
      <c r="I17" s="16">
        <f>E17-F17</f>
        <v>222.65</v>
      </c>
      <c r="J17" s="18">
        <f>F17/E17</f>
        <v>0</v>
      </c>
    </row>
    <row r="18" spans="1:10">
      <c r="A18" s="15">
        <f>LOOKUP(B18,Membership!$D$2:$D$320,Membership!$C$2:$C$320)</f>
        <v>3</v>
      </c>
      <c r="B18" s="14">
        <v>2836</v>
      </c>
      <c r="C18" s="15">
        <v>109</v>
      </c>
      <c r="D18" s="16">
        <v>3.65</v>
      </c>
      <c r="E18" s="16">
        <f>C18*D18</f>
        <v>397.84999999999997</v>
      </c>
      <c r="F18" s="16"/>
      <c r="G18" s="19"/>
      <c r="H18" s="17"/>
      <c r="I18" s="16">
        <f>E18-F18</f>
        <v>397.84999999999997</v>
      </c>
      <c r="J18" s="18">
        <f>F18/E18</f>
        <v>0</v>
      </c>
    </row>
    <row r="19" spans="1:10">
      <c r="A19" s="15">
        <f>LOOKUP(B19,Membership!$D$2:$D$320,Membership!$C$2:$C$320)</f>
        <v>3</v>
      </c>
      <c r="B19" s="14">
        <v>5008</v>
      </c>
      <c r="C19" s="15">
        <v>76</v>
      </c>
      <c r="D19" s="16">
        <v>3.65</v>
      </c>
      <c r="E19" s="16">
        <f>C19*D19</f>
        <v>277.39999999999998</v>
      </c>
      <c r="F19" s="16">
        <v>300</v>
      </c>
      <c r="G19" s="19">
        <v>959</v>
      </c>
      <c r="H19" s="17">
        <v>42100</v>
      </c>
      <c r="I19" s="16">
        <f>E19-F19</f>
        <v>-22.600000000000023</v>
      </c>
      <c r="J19" s="18">
        <f>F19/E19</f>
        <v>1.0814708002883924</v>
      </c>
    </row>
    <row r="20" spans="1:10">
      <c r="A20" s="15">
        <f>LOOKUP(B20,Membership!$D$2:$D$320,Membership!$C$2:$C$320)</f>
        <v>3</v>
      </c>
      <c r="B20" s="14">
        <v>12185</v>
      </c>
      <c r="C20" s="15">
        <v>36</v>
      </c>
      <c r="D20" s="16">
        <v>3.65</v>
      </c>
      <c r="E20" s="16">
        <f>C20*D20</f>
        <v>131.4</v>
      </c>
      <c r="F20" s="16"/>
      <c r="G20" s="19"/>
      <c r="H20" s="17"/>
      <c r="I20" s="16">
        <f>E20-F20</f>
        <v>131.4</v>
      </c>
      <c r="J20" s="18">
        <f>F20/E20</f>
        <v>0</v>
      </c>
    </row>
    <row r="21" spans="1:10">
      <c r="A21" s="15"/>
      <c r="B21" s="14"/>
      <c r="C21" s="15"/>
      <c r="D21" s="16"/>
      <c r="E21" s="16"/>
      <c r="F21" s="16"/>
      <c r="G21" s="19"/>
      <c r="H21" s="17"/>
      <c r="I21" s="16"/>
      <c r="J21" s="18"/>
    </row>
    <row r="22" spans="1:10">
      <c r="A22" s="15">
        <f>LOOKUP(B22,Membership!$D$2:$D$320,Membership!$C$2:$C$320)</f>
        <v>4</v>
      </c>
      <c r="B22" s="14">
        <v>2210</v>
      </c>
      <c r="C22" s="15">
        <v>91</v>
      </c>
      <c r="D22" s="16">
        <v>3.65</v>
      </c>
      <c r="E22" s="16">
        <f t="shared" ref="E22:E27" si="0">C22*D22</f>
        <v>332.15</v>
      </c>
      <c r="F22" s="16">
        <v>350</v>
      </c>
      <c r="G22" s="19">
        <v>1307</v>
      </c>
      <c r="H22" s="17">
        <v>42193</v>
      </c>
      <c r="I22" s="16">
        <f t="shared" ref="I22:I27" si="1">E22-F22</f>
        <v>-17.850000000000023</v>
      </c>
      <c r="J22" s="18">
        <f t="shared" ref="J22:J27" si="2">F22/E22</f>
        <v>1.053740779768177</v>
      </c>
    </row>
    <row r="23" spans="1:10">
      <c r="A23" s="15">
        <f>LOOKUP(B23,Membership!$D$2:$D$320,Membership!$C$2:$C$320)</f>
        <v>4</v>
      </c>
      <c r="B23" s="14">
        <v>2478</v>
      </c>
      <c r="C23" s="15">
        <v>123</v>
      </c>
      <c r="D23" s="16">
        <v>3.65</v>
      </c>
      <c r="E23" s="16">
        <f t="shared" si="0"/>
        <v>448.95</v>
      </c>
      <c r="F23" s="16">
        <v>530.03</v>
      </c>
      <c r="G23" s="19">
        <v>453</v>
      </c>
      <c r="H23" s="26">
        <v>42122</v>
      </c>
      <c r="I23" s="16">
        <f t="shared" si="1"/>
        <v>-81.079999999999984</v>
      </c>
      <c r="J23" s="18">
        <f t="shared" si="2"/>
        <v>1.1805991758547723</v>
      </c>
    </row>
    <row r="24" spans="1:10">
      <c r="A24" s="15">
        <f>LOOKUP(B24,Membership!$D$2:$D$320,Membership!$C$2:$C$320)</f>
        <v>4</v>
      </c>
      <c r="B24" s="14">
        <v>2984</v>
      </c>
      <c r="C24" s="15">
        <v>100</v>
      </c>
      <c r="D24" s="16">
        <v>3.65</v>
      </c>
      <c r="E24" s="16">
        <f t="shared" si="0"/>
        <v>365</v>
      </c>
      <c r="F24" s="16"/>
      <c r="G24" s="19"/>
      <c r="H24" s="17"/>
      <c r="I24" s="16">
        <f t="shared" si="1"/>
        <v>365</v>
      </c>
      <c r="J24" s="18">
        <f t="shared" si="2"/>
        <v>0</v>
      </c>
    </row>
    <row r="25" spans="1:10">
      <c r="A25" s="15">
        <f>LOOKUP(B25,Membership!$D$2:$D$320,Membership!$C$2:$C$320)</f>
        <v>4</v>
      </c>
      <c r="B25" s="14">
        <v>4896</v>
      </c>
      <c r="C25" s="15">
        <v>60</v>
      </c>
      <c r="D25" s="16">
        <v>3.65</v>
      </c>
      <c r="E25" s="16">
        <f t="shared" si="0"/>
        <v>219</v>
      </c>
      <c r="F25" s="16">
        <v>100</v>
      </c>
      <c r="G25" s="19">
        <v>2822</v>
      </c>
      <c r="H25" s="17">
        <v>42070</v>
      </c>
      <c r="I25" s="16">
        <f t="shared" si="1"/>
        <v>119</v>
      </c>
      <c r="J25" s="18">
        <f t="shared" si="2"/>
        <v>0.45662100456621002</v>
      </c>
    </row>
    <row r="26" spans="1:10">
      <c r="A26" s="15">
        <f>LOOKUP(B26,Membership!$D$2:$D$320,Membership!$C$2:$C$320)</f>
        <v>13</v>
      </c>
      <c r="B26" s="14">
        <v>5844</v>
      </c>
      <c r="C26" s="15">
        <v>102</v>
      </c>
      <c r="D26" s="16">
        <v>3.65</v>
      </c>
      <c r="E26" s="16">
        <f t="shared" si="0"/>
        <v>372.3</v>
      </c>
      <c r="F26" s="16"/>
      <c r="G26" s="19"/>
      <c r="H26" s="17"/>
      <c r="I26" s="16">
        <f t="shared" si="1"/>
        <v>372.3</v>
      </c>
      <c r="J26" s="18">
        <f t="shared" si="2"/>
        <v>0</v>
      </c>
    </row>
    <row r="27" spans="1:10">
      <c r="A27" s="15">
        <f>LOOKUP(B27,Membership!$D$2:$D$320,Membership!$C$2:$C$320)</f>
        <v>4</v>
      </c>
      <c r="B27" s="14">
        <v>6444</v>
      </c>
      <c r="C27" s="15">
        <v>42</v>
      </c>
      <c r="D27" s="16">
        <v>3.65</v>
      </c>
      <c r="E27" s="16">
        <f t="shared" si="0"/>
        <v>153.29999999999998</v>
      </c>
      <c r="F27" s="16"/>
      <c r="G27" s="19"/>
      <c r="H27" s="17"/>
      <c r="I27" s="16">
        <f t="shared" si="1"/>
        <v>153.29999999999998</v>
      </c>
      <c r="J27" s="18">
        <f t="shared" si="2"/>
        <v>0</v>
      </c>
    </row>
    <row r="28" spans="1:10">
      <c r="A28" s="15"/>
      <c r="B28" s="14"/>
      <c r="C28" s="15"/>
      <c r="D28" s="16"/>
      <c r="E28" s="16"/>
      <c r="F28" s="16"/>
      <c r="G28" s="19"/>
      <c r="H28" s="17"/>
      <c r="I28" s="16"/>
      <c r="J28" s="18"/>
    </row>
    <row r="29" spans="1:10">
      <c r="A29" s="15">
        <f>LOOKUP(B29,Membership!$D$2:$D$320,Membership!$C$2:$C$320)</f>
        <v>5</v>
      </c>
      <c r="B29" s="14">
        <v>1797</v>
      </c>
      <c r="C29" s="15">
        <v>139</v>
      </c>
      <c r="D29" s="16">
        <v>3.65</v>
      </c>
      <c r="E29" s="16">
        <f>C29*D29</f>
        <v>507.34999999999997</v>
      </c>
      <c r="F29" s="16"/>
      <c r="G29" s="19"/>
      <c r="H29" s="17"/>
      <c r="I29" s="16">
        <f>E29-F29</f>
        <v>507.34999999999997</v>
      </c>
      <c r="J29" s="18">
        <f>F29/E29</f>
        <v>0</v>
      </c>
    </row>
    <row r="30" spans="1:10">
      <c r="A30" s="15">
        <f>LOOKUP(B30,Membership!$D$2:$D$320,Membership!$C$2:$C$320)</f>
        <v>5</v>
      </c>
      <c r="B30" s="14">
        <v>2990</v>
      </c>
      <c r="C30" s="15">
        <v>103</v>
      </c>
      <c r="D30" s="16">
        <v>3.65</v>
      </c>
      <c r="E30" s="16">
        <f>C30*D30</f>
        <v>375.95</v>
      </c>
      <c r="F30" s="16"/>
      <c r="G30" s="19"/>
      <c r="H30" s="17"/>
      <c r="I30" s="16">
        <f>E30-F30</f>
        <v>375.95</v>
      </c>
      <c r="J30" s="18">
        <f>F30/E30</f>
        <v>0</v>
      </c>
    </row>
    <row r="31" spans="1:10">
      <c r="A31" s="15">
        <f>LOOKUP(B31,Membership!$D$2:$D$320,Membership!$C$2:$C$320)</f>
        <v>5</v>
      </c>
      <c r="B31" s="14">
        <v>7895</v>
      </c>
      <c r="C31" s="15">
        <v>151</v>
      </c>
      <c r="D31" s="16">
        <v>3.65</v>
      </c>
      <c r="E31" s="16">
        <f>C31*D31</f>
        <v>551.15</v>
      </c>
      <c r="F31" s="16">
        <v>375.95</v>
      </c>
      <c r="G31" s="27">
        <v>1727</v>
      </c>
      <c r="H31" s="17">
        <v>42177</v>
      </c>
      <c r="I31" s="16">
        <f>E31-F31</f>
        <v>175.2</v>
      </c>
      <c r="J31" s="18">
        <f>F31/E31</f>
        <v>0.68211920529801329</v>
      </c>
    </row>
    <row r="32" spans="1:10">
      <c r="A32" s="15">
        <f>LOOKUP(B32,Membership!$D$2:$D$320,Membership!$C$2:$C$320)</f>
        <v>15</v>
      </c>
      <c r="B32" s="14">
        <v>12596</v>
      </c>
      <c r="C32" s="15">
        <v>47</v>
      </c>
      <c r="D32" s="16">
        <v>3.65</v>
      </c>
      <c r="E32" s="16">
        <f>C32*D32</f>
        <v>171.54999999999998</v>
      </c>
      <c r="F32" s="16"/>
      <c r="G32" s="19"/>
      <c r="H32" s="17"/>
      <c r="I32" s="16">
        <f>E32-F32</f>
        <v>171.54999999999998</v>
      </c>
      <c r="J32" s="18">
        <f>F32/E32</f>
        <v>0</v>
      </c>
    </row>
    <row r="33" spans="1:10">
      <c r="A33" s="15"/>
      <c r="B33" s="14"/>
      <c r="C33" s="15"/>
      <c r="D33" s="16"/>
      <c r="E33" s="16"/>
      <c r="F33" s="16"/>
      <c r="G33" s="19"/>
      <c r="H33" s="17"/>
      <c r="I33" s="16"/>
      <c r="J33" s="18"/>
    </row>
    <row r="34" spans="1:10">
      <c r="A34" s="15">
        <f>LOOKUP(B34,Membership!$D$2:$D$320,Membership!$C$2:$C$320)</f>
        <v>6</v>
      </c>
      <c r="B34" s="14">
        <v>4439</v>
      </c>
      <c r="C34" s="15">
        <v>283</v>
      </c>
      <c r="D34" s="16">
        <v>3.65</v>
      </c>
      <c r="E34" s="16">
        <f>C34*D34</f>
        <v>1032.95</v>
      </c>
      <c r="F34" s="16">
        <v>452.95</v>
      </c>
      <c r="G34" s="27" t="s">
        <v>458</v>
      </c>
      <c r="H34" s="26" t="s">
        <v>459</v>
      </c>
      <c r="I34" s="16">
        <f>E34-F34</f>
        <v>580</v>
      </c>
      <c r="J34" s="18">
        <f>F34/E34</f>
        <v>0.43850137954402435</v>
      </c>
    </row>
    <row r="35" spans="1:10">
      <c r="A35" s="15">
        <f>LOOKUP(B35,Membership!$D$2:$D$320,Membership!$C$2:$C$320)</f>
        <v>6</v>
      </c>
      <c r="B35" s="14">
        <v>6279</v>
      </c>
      <c r="C35" s="15">
        <v>138</v>
      </c>
      <c r="D35" s="16">
        <v>3.65</v>
      </c>
      <c r="E35" s="16">
        <f>C35*D35</f>
        <v>503.7</v>
      </c>
      <c r="F35" s="16">
        <v>775</v>
      </c>
      <c r="G35" s="19">
        <v>3947</v>
      </c>
      <c r="H35" s="17">
        <v>42184</v>
      </c>
      <c r="I35" s="16">
        <f>E35-F35</f>
        <v>-271.3</v>
      </c>
      <c r="J35" s="18">
        <f>F35/E35</f>
        <v>1.5386142545165773</v>
      </c>
    </row>
    <row r="36" spans="1:10">
      <c r="A36" s="15">
        <f>LOOKUP(B36,Membership!$D$2:$D$320,Membership!$C$2:$C$320)</f>
        <v>6</v>
      </c>
      <c r="B36" s="14">
        <v>6764</v>
      </c>
      <c r="C36" s="15">
        <v>76</v>
      </c>
      <c r="D36" s="16">
        <v>3.65</v>
      </c>
      <c r="E36" s="16">
        <f>C36*D36</f>
        <v>277.39999999999998</v>
      </c>
      <c r="F36" s="16"/>
      <c r="G36" s="19"/>
      <c r="H36" s="17"/>
      <c r="I36" s="16">
        <f>E36-F36</f>
        <v>277.39999999999998</v>
      </c>
      <c r="J36" s="18">
        <f>F36/E36</f>
        <v>0</v>
      </c>
    </row>
    <row r="37" spans="1:10">
      <c r="A37" s="15">
        <f>LOOKUP(B37,Membership!$D$2:$D$320,Membership!$C$2:$C$320)</f>
        <v>6</v>
      </c>
      <c r="B37" s="14">
        <v>10260</v>
      </c>
      <c r="C37" s="15">
        <v>64</v>
      </c>
      <c r="D37" s="16">
        <v>3.65</v>
      </c>
      <c r="E37" s="16">
        <f>C37*D37</f>
        <v>233.6</v>
      </c>
      <c r="F37" s="16"/>
      <c r="G37" s="19"/>
      <c r="H37" s="17"/>
      <c r="I37" s="16">
        <f>E37-F37</f>
        <v>233.6</v>
      </c>
      <c r="J37" s="18">
        <f>F37/E37</f>
        <v>0</v>
      </c>
    </row>
    <row r="38" spans="1:10">
      <c r="A38" s="15"/>
      <c r="B38" s="14"/>
      <c r="C38" s="15"/>
      <c r="D38" s="16"/>
      <c r="E38" s="16"/>
      <c r="F38" s="16"/>
      <c r="G38" s="19"/>
      <c r="H38" s="17"/>
      <c r="I38" s="16"/>
      <c r="J38" s="18"/>
    </row>
    <row r="39" spans="1:10">
      <c r="A39" s="15">
        <f>LOOKUP(B39,Membership!$D$2:$D$320,Membership!$C$2:$C$320)</f>
        <v>7</v>
      </c>
      <c r="B39" s="14">
        <v>617</v>
      </c>
      <c r="C39" s="15">
        <v>147</v>
      </c>
      <c r="D39" s="16">
        <v>3.65</v>
      </c>
      <c r="E39" s="16">
        <f>C39*D39</f>
        <v>536.54999999999995</v>
      </c>
      <c r="F39" s="16"/>
      <c r="G39" s="19"/>
      <c r="H39" s="17"/>
      <c r="I39" s="16">
        <f>E39-F39</f>
        <v>536.54999999999995</v>
      </c>
      <c r="J39" s="18">
        <f>F39/E39</f>
        <v>0</v>
      </c>
    </row>
    <row r="40" spans="1:10">
      <c r="A40" s="15">
        <f>LOOKUP(B40,Membership!$D$2:$D$320,Membership!$C$2:$C$320)</f>
        <v>7</v>
      </c>
      <c r="B40" s="14">
        <v>5382</v>
      </c>
      <c r="C40" s="15">
        <v>114</v>
      </c>
      <c r="D40" s="16">
        <v>3.65</v>
      </c>
      <c r="E40" s="16">
        <f>C40*D40</f>
        <v>416.09999999999997</v>
      </c>
      <c r="F40" s="16">
        <v>500</v>
      </c>
      <c r="G40" s="19">
        <v>5034</v>
      </c>
      <c r="H40" s="17">
        <v>42166</v>
      </c>
      <c r="I40" s="16">
        <f>E40-F40</f>
        <v>-83.900000000000034</v>
      </c>
      <c r="J40" s="18">
        <f>F40/E40</f>
        <v>1.2016342225426582</v>
      </c>
    </row>
    <row r="41" spans="1:10">
      <c r="A41" s="15">
        <f>LOOKUP(B41,Membership!$D$2:$D$320,Membership!$C$2:$C$320)</f>
        <v>7</v>
      </c>
      <c r="B41" s="14">
        <v>6464</v>
      </c>
      <c r="C41" s="15">
        <v>121</v>
      </c>
      <c r="D41" s="16">
        <v>3.65</v>
      </c>
      <c r="E41" s="16">
        <f>C41*D41</f>
        <v>441.65</v>
      </c>
      <c r="F41" s="16"/>
      <c r="G41" s="19"/>
      <c r="H41" s="17"/>
      <c r="I41" s="16">
        <f>E41-F41</f>
        <v>441.65</v>
      </c>
      <c r="J41" s="18">
        <f>F41/E41</f>
        <v>0</v>
      </c>
    </row>
    <row r="42" spans="1:10">
      <c r="A42" s="15">
        <f>LOOKUP(B42,Membership!$D$2:$D$320,Membership!$C$2:$C$320)</f>
        <v>7</v>
      </c>
      <c r="B42" s="14">
        <v>11834</v>
      </c>
      <c r="C42" s="15">
        <v>99</v>
      </c>
      <c r="D42" s="16">
        <v>3.65</v>
      </c>
      <c r="E42" s="16">
        <f>C42*D42</f>
        <v>361.34999999999997</v>
      </c>
      <c r="F42" s="16"/>
      <c r="G42" s="19"/>
      <c r="H42" s="17"/>
      <c r="I42" s="16">
        <f>E42-F42</f>
        <v>361.34999999999997</v>
      </c>
      <c r="J42" s="18">
        <f>F42/E42</f>
        <v>0</v>
      </c>
    </row>
    <row r="43" spans="1:10">
      <c r="A43" s="15"/>
      <c r="B43" s="14"/>
      <c r="C43" s="15"/>
      <c r="D43" s="16"/>
      <c r="E43" s="16"/>
      <c r="F43" s="16"/>
      <c r="G43" s="19"/>
      <c r="H43" s="17"/>
      <c r="I43" s="16"/>
      <c r="J43" s="18"/>
    </row>
    <row r="44" spans="1:10">
      <c r="A44" s="15">
        <f>LOOKUP(B44,Membership!$D$2:$D$320,Membership!$C$2:$C$320)</f>
        <v>8</v>
      </c>
      <c r="B44" s="14">
        <v>3955</v>
      </c>
      <c r="C44" s="15">
        <v>443</v>
      </c>
      <c r="D44" s="16">
        <v>3.65</v>
      </c>
      <c r="E44" s="16">
        <f>C44*D44</f>
        <v>1616.95</v>
      </c>
      <c r="F44" s="16">
        <v>1616.95</v>
      </c>
      <c r="G44" s="19">
        <v>1154</v>
      </c>
      <c r="H44" s="17">
        <v>42100</v>
      </c>
      <c r="I44" s="16">
        <f>E44-F44</f>
        <v>0</v>
      </c>
      <c r="J44" s="18">
        <f>F44/E44</f>
        <v>1</v>
      </c>
    </row>
    <row r="45" spans="1:10">
      <c r="A45" s="15">
        <f>LOOKUP(B45,Membership!$D$2:$D$320,Membership!$C$2:$C$320)</f>
        <v>101</v>
      </c>
      <c r="B45" s="14">
        <v>4692</v>
      </c>
      <c r="C45" s="15">
        <v>37</v>
      </c>
      <c r="D45" s="16">
        <v>3.65</v>
      </c>
      <c r="E45" s="16">
        <f>C45*D45</f>
        <v>135.04999999999998</v>
      </c>
      <c r="F45" s="16"/>
      <c r="G45" s="19"/>
      <c r="H45" s="17"/>
      <c r="I45" s="16">
        <f>E45-F45</f>
        <v>135.04999999999998</v>
      </c>
      <c r="J45" s="18">
        <f>F45/E45</f>
        <v>0</v>
      </c>
    </row>
    <row r="46" spans="1:10">
      <c r="A46" s="15">
        <f>LOOKUP(B46,Membership!$D$2:$D$320,Membership!$C$2:$C$320)</f>
        <v>8</v>
      </c>
      <c r="B46" s="14">
        <v>7498</v>
      </c>
      <c r="C46" s="15">
        <v>194</v>
      </c>
      <c r="D46" s="16">
        <v>3.65</v>
      </c>
      <c r="E46" s="16">
        <f>C46*D46</f>
        <v>708.1</v>
      </c>
      <c r="F46" s="16"/>
      <c r="G46" s="19"/>
      <c r="H46" s="17"/>
      <c r="I46" s="16">
        <f>E46-F46</f>
        <v>708.1</v>
      </c>
      <c r="J46" s="18">
        <f>F46/E46</f>
        <v>0</v>
      </c>
    </row>
    <row r="47" spans="1:10">
      <c r="A47" s="15">
        <f>LOOKUP(B47,Membership!$D$2:$D$320,Membership!$C$2:$C$320)</f>
        <v>8</v>
      </c>
      <c r="B47" s="14">
        <v>10714</v>
      </c>
      <c r="C47" s="15">
        <v>66</v>
      </c>
      <c r="D47" s="16">
        <v>3.65</v>
      </c>
      <c r="E47" s="16">
        <f>C47*D47</f>
        <v>240.9</v>
      </c>
      <c r="F47" s="16">
        <v>211.7</v>
      </c>
      <c r="G47" s="19">
        <v>1778</v>
      </c>
      <c r="H47" s="17">
        <v>42163</v>
      </c>
      <c r="I47" s="16">
        <f>E47-F47</f>
        <v>29.200000000000017</v>
      </c>
      <c r="J47" s="18">
        <f>F47/E47</f>
        <v>0.87878787878787867</v>
      </c>
    </row>
    <row r="48" spans="1:10">
      <c r="A48" s="15">
        <f>LOOKUP(B48,Membership!$D$2:$D$320,Membership!$C$2:$C$320)</f>
        <v>101</v>
      </c>
      <c r="B48" s="14">
        <v>14677</v>
      </c>
      <c r="C48" s="15">
        <v>40</v>
      </c>
      <c r="D48" s="16">
        <v>3.65</v>
      </c>
      <c r="E48" s="16">
        <f>C48*D48</f>
        <v>146</v>
      </c>
      <c r="F48" s="16"/>
      <c r="G48" s="19"/>
      <c r="H48" s="17"/>
      <c r="I48" s="16">
        <f>E48-F48</f>
        <v>146</v>
      </c>
      <c r="J48" s="18">
        <f>F48/E48</f>
        <v>0</v>
      </c>
    </row>
    <row r="49" spans="1:10">
      <c r="A49" s="15"/>
      <c r="B49" s="14"/>
      <c r="C49" s="15"/>
      <c r="D49" s="16"/>
      <c r="E49" s="16"/>
      <c r="F49" s="16"/>
      <c r="G49" s="19"/>
      <c r="H49" s="17"/>
      <c r="I49" s="16"/>
      <c r="J49" s="18"/>
    </row>
    <row r="50" spans="1:10">
      <c r="A50" s="15">
        <f>LOOKUP(B50,Membership!$D$2:$D$320,Membership!$C$2:$C$320)</f>
        <v>15</v>
      </c>
      <c r="B50" s="14">
        <v>607</v>
      </c>
      <c r="C50" s="15">
        <v>273</v>
      </c>
      <c r="D50" s="16">
        <v>3.65</v>
      </c>
      <c r="E50" s="16">
        <f>C50*D50</f>
        <v>996.44999999999993</v>
      </c>
      <c r="F50" s="16">
        <v>821.06</v>
      </c>
      <c r="G50" s="19">
        <v>2803</v>
      </c>
      <c r="H50" s="17">
        <v>41948</v>
      </c>
      <c r="I50" s="16">
        <f>E50-F50</f>
        <v>175.39</v>
      </c>
      <c r="J50" s="18">
        <f>F50/E50</f>
        <v>0.82398514727281846</v>
      </c>
    </row>
    <row r="51" spans="1:10">
      <c r="A51" s="15">
        <f>LOOKUP(B51,Membership!$D$2:$D$320,Membership!$C$2:$C$320)</f>
        <v>9</v>
      </c>
      <c r="B51" s="14">
        <v>1033</v>
      </c>
      <c r="C51" s="15">
        <v>126</v>
      </c>
      <c r="D51" s="16">
        <v>3.65</v>
      </c>
      <c r="E51" s="16">
        <f>C51*D51</f>
        <v>459.9</v>
      </c>
      <c r="F51" s="16"/>
      <c r="G51" s="19"/>
      <c r="H51" s="17"/>
      <c r="I51" s="16">
        <f>E51-F51</f>
        <v>459.9</v>
      </c>
      <c r="J51" s="18">
        <f>F51/E51</f>
        <v>0</v>
      </c>
    </row>
    <row r="52" spans="1:10">
      <c r="A52" s="15">
        <f>LOOKUP(B52,Membership!$D$2:$D$320,Membership!$C$2:$C$320)</f>
        <v>9</v>
      </c>
      <c r="B52" s="14">
        <v>4489</v>
      </c>
      <c r="C52" s="15">
        <v>128</v>
      </c>
      <c r="D52" s="16">
        <v>3.65</v>
      </c>
      <c r="E52" s="16">
        <f>C52*D52</f>
        <v>467.2</v>
      </c>
      <c r="F52" s="16">
        <v>467.28</v>
      </c>
      <c r="G52" s="19">
        <v>1153</v>
      </c>
      <c r="H52" s="17">
        <v>42165</v>
      </c>
      <c r="I52" s="16">
        <f>E52-F52</f>
        <v>-7.9999999999984084E-2</v>
      </c>
      <c r="J52" s="18">
        <f>F52/E52</f>
        <v>1.0001712328767123</v>
      </c>
    </row>
    <row r="53" spans="1:10">
      <c r="A53" s="15">
        <f>LOOKUP(B53,Membership!$D$2:$D$320,Membership!$C$2:$C$320)</f>
        <v>9</v>
      </c>
      <c r="B53" s="14">
        <v>10919</v>
      </c>
      <c r="C53" s="15">
        <v>96</v>
      </c>
      <c r="D53" s="16">
        <v>3.65</v>
      </c>
      <c r="E53" s="16">
        <f>C53*D53</f>
        <v>350.4</v>
      </c>
      <c r="F53" s="16">
        <v>350.4</v>
      </c>
      <c r="G53" s="19">
        <v>1980</v>
      </c>
      <c r="H53" s="17">
        <v>42163</v>
      </c>
      <c r="I53" s="16">
        <f>E53-F53</f>
        <v>0</v>
      </c>
      <c r="J53" s="18">
        <f>F53/E53</f>
        <v>1</v>
      </c>
    </row>
    <row r="54" spans="1:10">
      <c r="A54" s="15">
        <f>LOOKUP(B54,Membership!$D$2:$D$320,Membership!$C$2:$C$320)</f>
        <v>15</v>
      </c>
      <c r="B54" s="14">
        <v>12269</v>
      </c>
      <c r="C54" s="15">
        <v>72</v>
      </c>
      <c r="D54" s="16">
        <v>3.65</v>
      </c>
      <c r="E54" s="16">
        <f>C54*D54</f>
        <v>262.8</v>
      </c>
      <c r="F54" s="16">
        <v>521.45000000000005</v>
      </c>
      <c r="G54" s="19">
        <v>2733</v>
      </c>
      <c r="H54" s="17">
        <v>42122</v>
      </c>
      <c r="I54" s="16">
        <f>E54-F54</f>
        <v>-258.65000000000003</v>
      </c>
      <c r="J54" s="18">
        <f>F54/E54</f>
        <v>1.9842085235920852</v>
      </c>
    </row>
    <row r="55" spans="1:10">
      <c r="A55" s="15"/>
      <c r="B55" s="14"/>
      <c r="C55" s="15"/>
      <c r="D55" s="16"/>
      <c r="E55" s="16"/>
      <c r="F55" s="16"/>
      <c r="G55" s="19"/>
      <c r="H55" s="17"/>
      <c r="I55" s="16"/>
      <c r="J55" s="18"/>
    </row>
    <row r="56" spans="1:10">
      <c r="A56" s="15">
        <f>LOOKUP(B56,Membership!$D$2:$D$320,Membership!$C$2:$C$320)</f>
        <v>10</v>
      </c>
      <c r="B56" s="14">
        <v>614</v>
      </c>
      <c r="C56" s="15">
        <v>151</v>
      </c>
      <c r="D56" s="16">
        <v>3.65</v>
      </c>
      <c r="E56" s="16">
        <f>C56*D56</f>
        <v>551.15</v>
      </c>
      <c r="F56" s="16">
        <v>551.15</v>
      </c>
      <c r="G56" s="19">
        <v>3023</v>
      </c>
      <c r="H56" s="17">
        <v>42163</v>
      </c>
      <c r="I56" s="16">
        <f>E56-F56</f>
        <v>0</v>
      </c>
      <c r="J56" s="18">
        <f>F56/E56</f>
        <v>1</v>
      </c>
    </row>
    <row r="57" spans="1:10">
      <c r="A57" s="15">
        <f>LOOKUP(B57,Membership!$D$2:$D$320,Membership!$C$2:$C$320)</f>
        <v>10</v>
      </c>
      <c r="B57" s="14">
        <v>1838</v>
      </c>
      <c r="C57" s="15">
        <v>214</v>
      </c>
      <c r="D57" s="16">
        <v>3.65</v>
      </c>
      <c r="E57" s="16">
        <f>C57*D57</f>
        <v>781.1</v>
      </c>
      <c r="F57" s="16">
        <v>781.1</v>
      </c>
      <c r="G57" s="19">
        <v>4651</v>
      </c>
      <c r="H57" s="17">
        <v>42171</v>
      </c>
      <c r="I57" s="16">
        <f>E57-F57</f>
        <v>0</v>
      </c>
      <c r="J57" s="18">
        <f>F57/E57</f>
        <v>1</v>
      </c>
    </row>
    <row r="58" spans="1:10">
      <c r="A58" s="15">
        <f>LOOKUP(B58,Membership!$D$2:$D$320,Membership!$C$2:$C$320)</f>
        <v>10</v>
      </c>
      <c r="B58" s="14">
        <v>5514</v>
      </c>
      <c r="C58" s="15">
        <v>163</v>
      </c>
      <c r="D58" s="16">
        <v>3.65</v>
      </c>
      <c r="E58" s="16">
        <f>C58*D58</f>
        <v>594.94999999999993</v>
      </c>
      <c r="F58" s="16">
        <v>594.95000000000005</v>
      </c>
      <c r="G58" s="19">
        <v>7179</v>
      </c>
      <c r="H58" s="17">
        <v>42180</v>
      </c>
      <c r="I58" s="16">
        <f>E58-F58</f>
        <v>0</v>
      </c>
      <c r="J58" s="18">
        <f>F58/E58</f>
        <v>1.0000000000000002</v>
      </c>
    </row>
    <row r="59" spans="1:10">
      <c r="A59" s="15">
        <f>LOOKUP(B59,Membership!$D$2:$D$320,Membership!$C$2:$C$320)</f>
        <v>10</v>
      </c>
      <c r="B59" s="14">
        <v>8810</v>
      </c>
      <c r="C59" s="15">
        <v>121</v>
      </c>
      <c r="D59" s="16">
        <v>3.65</v>
      </c>
      <c r="E59" s="16">
        <f>C59*D59</f>
        <v>441.65</v>
      </c>
      <c r="F59" s="16">
        <v>441.65</v>
      </c>
      <c r="G59" s="19">
        <v>2416</v>
      </c>
      <c r="H59" s="17">
        <v>42111</v>
      </c>
      <c r="I59" s="16">
        <f>E59-F59</f>
        <v>0</v>
      </c>
      <c r="J59" s="18">
        <f>F59/E59</f>
        <v>1</v>
      </c>
    </row>
    <row r="60" spans="1:10">
      <c r="A60" s="15">
        <f>LOOKUP(B60,Membership!$D$2:$D$320,Membership!$C$2:$C$320)</f>
        <v>10</v>
      </c>
      <c r="B60" s="14">
        <v>11305</v>
      </c>
      <c r="C60" s="15">
        <v>153</v>
      </c>
      <c r="D60" s="16">
        <v>3.65</v>
      </c>
      <c r="E60" s="16">
        <f>C60*D60</f>
        <v>558.44999999999993</v>
      </c>
      <c r="F60" s="16"/>
      <c r="G60" s="19"/>
      <c r="H60" s="17"/>
      <c r="I60" s="16">
        <f>E60-F60</f>
        <v>558.44999999999993</v>
      </c>
      <c r="J60" s="18">
        <f>F60/E60</f>
        <v>0</v>
      </c>
    </row>
    <row r="61" spans="1:10">
      <c r="A61" s="15"/>
      <c r="B61" s="14"/>
      <c r="C61" s="15"/>
      <c r="D61" s="16"/>
      <c r="E61" s="16"/>
      <c r="F61" s="16"/>
      <c r="G61" s="19"/>
      <c r="H61" s="17"/>
      <c r="I61" s="16"/>
      <c r="J61" s="18"/>
    </row>
    <row r="62" spans="1:10">
      <c r="A62" s="15">
        <f>LOOKUP(B62,Membership!$D$2:$D$320,Membership!$C$2:$C$320)</f>
        <v>11</v>
      </c>
      <c r="B62" s="14">
        <v>2556</v>
      </c>
      <c r="C62" s="15">
        <v>154</v>
      </c>
      <c r="D62" s="16">
        <v>3.65</v>
      </c>
      <c r="E62" s="16">
        <f>C62*D62</f>
        <v>562.1</v>
      </c>
      <c r="F62" s="16">
        <v>365</v>
      </c>
      <c r="G62" s="27">
        <v>804</v>
      </c>
      <c r="H62" s="26">
        <v>42142</v>
      </c>
      <c r="I62" s="16">
        <f>E62-F62</f>
        <v>197.10000000000002</v>
      </c>
      <c r="J62" s="18">
        <f>F62/E62</f>
        <v>0.64935064935064934</v>
      </c>
    </row>
    <row r="63" spans="1:10">
      <c r="A63" s="15">
        <f>LOOKUP(B63,Membership!$D$2:$D$320,Membership!$C$2:$C$320)</f>
        <v>11</v>
      </c>
      <c r="B63" s="14">
        <v>5539</v>
      </c>
      <c r="C63" s="15">
        <v>72</v>
      </c>
      <c r="D63" s="16">
        <v>3.65</v>
      </c>
      <c r="E63" s="16">
        <f>C63*D63</f>
        <v>262.8</v>
      </c>
      <c r="F63" s="16"/>
      <c r="G63" s="19"/>
      <c r="H63" s="17"/>
      <c r="I63" s="16">
        <f>E63-F63</f>
        <v>262.8</v>
      </c>
      <c r="J63" s="18">
        <f>F63/E63</f>
        <v>0</v>
      </c>
    </row>
    <row r="64" spans="1:10">
      <c r="A64" s="15">
        <f>LOOKUP(B64,Membership!$D$2:$D$320,Membership!$C$2:$C$320)</f>
        <v>11</v>
      </c>
      <c r="B64" s="14">
        <v>7732</v>
      </c>
      <c r="C64" s="15">
        <v>98</v>
      </c>
      <c r="D64" s="16">
        <v>3.65</v>
      </c>
      <c r="E64" s="16">
        <f>C64*D64</f>
        <v>357.7</v>
      </c>
      <c r="F64" s="16">
        <v>361.35</v>
      </c>
      <c r="G64" s="19">
        <v>2920</v>
      </c>
      <c r="H64" s="17">
        <v>42135</v>
      </c>
      <c r="I64" s="16">
        <f>E64-F64</f>
        <v>-3.6500000000000341</v>
      </c>
      <c r="J64" s="18">
        <f>F64/E64</f>
        <v>1.0102040816326532</v>
      </c>
    </row>
    <row r="65" spans="1:10">
      <c r="A65" s="15">
        <f>LOOKUP(B65,Membership!$D$2:$D$320,Membership!$C$2:$C$320)</f>
        <v>11</v>
      </c>
      <c r="B65" s="14">
        <v>12393</v>
      </c>
      <c r="C65" s="15">
        <v>54</v>
      </c>
      <c r="D65" s="16">
        <v>3.65</v>
      </c>
      <c r="E65" s="16">
        <f>C65*D65</f>
        <v>197.1</v>
      </c>
      <c r="F65" s="16"/>
      <c r="G65" s="19"/>
      <c r="H65" s="17"/>
      <c r="I65" s="16">
        <f>E65-F65</f>
        <v>197.1</v>
      </c>
      <c r="J65" s="18">
        <f>F65/E65</f>
        <v>0</v>
      </c>
    </row>
    <row r="66" spans="1:10">
      <c r="A66" s="15"/>
      <c r="B66" s="14"/>
      <c r="C66" s="15"/>
      <c r="D66" s="16"/>
      <c r="E66" s="16"/>
      <c r="F66" s="16"/>
      <c r="G66" s="19"/>
      <c r="H66" s="17"/>
      <c r="I66" s="16"/>
      <c r="J66" s="18"/>
    </row>
    <row r="67" spans="1:10">
      <c r="A67" s="15">
        <f>LOOKUP(B67,Membership!$D$2:$D$320,Membership!$C$2:$C$320)</f>
        <v>12</v>
      </c>
      <c r="B67" s="14">
        <v>710</v>
      </c>
      <c r="C67" s="15">
        <v>178</v>
      </c>
      <c r="D67" s="16">
        <v>3.65</v>
      </c>
      <c r="E67" s="16">
        <f>C67*D67</f>
        <v>649.69999999999993</v>
      </c>
      <c r="F67" s="16">
        <v>88.65</v>
      </c>
      <c r="G67" s="19">
        <v>9466</v>
      </c>
      <c r="H67" s="17">
        <v>42171</v>
      </c>
      <c r="I67" s="16">
        <f>E67-F67</f>
        <v>561.04999999999995</v>
      </c>
      <c r="J67" s="18">
        <f>F67/E67</f>
        <v>0.13644759119593661</v>
      </c>
    </row>
    <row r="68" spans="1:10">
      <c r="A68" s="15">
        <f>LOOKUP(B68,Membership!$D$2:$D$320,Membership!$C$2:$C$320)</f>
        <v>12</v>
      </c>
      <c r="B68" s="14">
        <v>1957</v>
      </c>
      <c r="C68" s="15">
        <v>151</v>
      </c>
      <c r="D68" s="16">
        <v>3.65</v>
      </c>
      <c r="E68" s="16">
        <f>C68*D68</f>
        <v>551.15</v>
      </c>
      <c r="F68" s="16">
        <v>217.45</v>
      </c>
      <c r="G68" s="19">
        <v>2177</v>
      </c>
      <c r="H68" s="17">
        <v>42172</v>
      </c>
      <c r="I68" s="16">
        <f>E68-F68</f>
        <v>333.7</v>
      </c>
      <c r="J68" s="18">
        <f>F68/E68</f>
        <v>0.39453869182618162</v>
      </c>
    </row>
    <row r="69" spans="1:10">
      <c r="A69" s="15">
        <f>LOOKUP(B69,Membership!$D$2:$D$320,Membership!$C$2:$C$320)</f>
        <v>12</v>
      </c>
      <c r="B69" s="14">
        <v>4807</v>
      </c>
      <c r="C69" s="15">
        <v>109</v>
      </c>
      <c r="D69" s="16">
        <v>3.65</v>
      </c>
      <c r="E69" s="16">
        <f>C69*D69</f>
        <v>397.84999999999997</v>
      </c>
      <c r="F69" s="16">
        <v>171.55</v>
      </c>
      <c r="G69" s="19">
        <v>1018</v>
      </c>
      <c r="H69" s="17">
        <v>42122</v>
      </c>
      <c r="I69" s="16">
        <f>E69-F69</f>
        <v>226.29999999999995</v>
      </c>
      <c r="J69" s="18">
        <f>F69/E69</f>
        <v>0.4311926605504588</v>
      </c>
    </row>
    <row r="70" spans="1:10">
      <c r="A70" s="15">
        <f>LOOKUP(B70,Membership!$D$2:$D$320,Membership!$C$2:$C$320)</f>
        <v>12</v>
      </c>
      <c r="B70" s="14">
        <v>5798</v>
      </c>
      <c r="C70" s="15">
        <v>149</v>
      </c>
      <c r="D70" s="16">
        <v>3.65</v>
      </c>
      <c r="E70" s="16">
        <f>C70*D70</f>
        <v>543.85</v>
      </c>
      <c r="F70" s="16"/>
      <c r="G70" s="19"/>
      <c r="H70" s="17"/>
      <c r="I70" s="16">
        <f>E70-F70</f>
        <v>543.85</v>
      </c>
      <c r="J70" s="18">
        <f>F70/E70</f>
        <v>0</v>
      </c>
    </row>
    <row r="71" spans="1:10">
      <c r="A71" s="15"/>
      <c r="B71" s="14"/>
      <c r="C71" s="15"/>
      <c r="D71" s="16"/>
      <c r="E71" s="16"/>
      <c r="F71" s="16"/>
      <c r="G71" s="19"/>
      <c r="H71" s="17"/>
      <c r="I71" s="16"/>
      <c r="J71" s="18"/>
    </row>
    <row r="72" spans="1:10">
      <c r="A72" s="15">
        <f>LOOKUP(B72,Membership!$D$2:$D$320,Membership!$C$2:$C$320)</f>
        <v>8</v>
      </c>
      <c r="B72" s="14">
        <v>4505</v>
      </c>
      <c r="C72" s="15">
        <v>77</v>
      </c>
      <c r="D72" s="16">
        <v>3.65</v>
      </c>
      <c r="E72" s="16">
        <f>C72*D72</f>
        <v>281.05</v>
      </c>
      <c r="F72" s="16">
        <v>281.05</v>
      </c>
      <c r="G72" s="19" t="s">
        <v>460</v>
      </c>
      <c r="H72" s="17">
        <v>42167</v>
      </c>
      <c r="I72" s="16">
        <f>E72-F72</f>
        <v>0</v>
      </c>
      <c r="J72" s="18">
        <f>F72/E72</f>
        <v>1</v>
      </c>
    </row>
    <row r="73" spans="1:10">
      <c r="A73" s="15">
        <f>LOOKUP(B73,Membership!$D$2:$D$320,Membership!$C$2:$C$320)</f>
        <v>13</v>
      </c>
      <c r="B73" s="14">
        <v>4735</v>
      </c>
      <c r="C73" s="15">
        <v>153</v>
      </c>
      <c r="D73" s="16">
        <v>3.65</v>
      </c>
      <c r="E73" s="16">
        <f>C73*D73</f>
        <v>558.44999999999993</v>
      </c>
      <c r="F73" s="16">
        <v>558.45000000000005</v>
      </c>
      <c r="G73" s="27">
        <v>2699</v>
      </c>
      <c r="H73" s="26">
        <v>42143</v>
      </c>
      <c r="I73" s="16">
        <f>E73-F73</f>
        <v>0</v>
      </c>
      <c r="J73" s="18">
        <f>F73/E73</f>
        <v>1.0000000000000002</v>
      </c>
    </row>
    <row r="74" spans="1:10">
      <c r="A74" s="15">
        <f>LOOKUP(B74,Membership!$D$2:$D$320,Membership!$C$2:$C$320)</f>
        <v>13</v>
      </c>
      <c r="B74" s="14">
        <v>10243</v>
      </c>
      <c r="C74" s="15">
        <v>141</v>
      </c>
      <c r="D74" s="16">
        <v>3.65</v>
      </c>
      <c r="E74" s="16">
        <f>C74*D74</f>
        <v>514.65</v>
      </c>
      <c r="F74" s="16">
        <v>401.5</v>
      </c>
      <c r="G74" s="19" t="s">
        <v>461</v>
      </c>
      <c r="H74" s="17">
        <v>41983</v>
      </c>
      <c r="I74" s="16">
        <f>E74-F74</f>
        <v>113.14999999999998</v>
      </c>
      <c r="J74" s="18">
        <f>F74/E74</f>
        <v>0.78014184397163122</v>
      </c>
    </row>
    <row r="75" spans="1:10">
      <c r="A75" s="15">
        <f>LOOKUP(B75,Membership!$D$2:$D$320,Membership!$C$2:$C$320)</f>
        <v>7</v>
      </c>
      <c r="B75" s="14">
        <v>10552</v>
      </c>
      <c r="C75" s="15">
        <v>147</v>
      </c>
      <c r="D75" s="16">
        <v>3.65</v>
      </c>
      <c r="E75" s="16">
        <f>C75*D75</f>
        <v>536.54999999999995</v>
      </c>
      <c r="F75" s="16"/>
      <c r="G75" s="19"/>
      <c r="H75" s="17"/>
      <c r="I75" s="16">
        <f>E75-F75</f>
        <v>536.54999999999995</v>
      </c>
      <c r="J75" s="18">
        <f>F75/E75</f>
        <v>0</v>
      </c>
    </row>
    <row r="76" spans="1:10">
      <c r="A76" s="15"/>
      <c r="B76" s="14"/>
      <c r="C76" s="15"/>
      <c r="D76" s="16"/>
      <c r="E76" s="16"/>
      <c r="F76" s="16"/>
      <c r="G76" s="19"/>
      <c r="H76" s="17"/>
      <c r="I76" s="16"/>
      <c r="J76" s="18"/>
    </row>
    <row r="77" spans="1:10">
      <c r="A77" s="15">
        <f>LOOKUP(B77,Membership!$D$2:$D$320,Membership!$C$2:$C$320)</f>
        <v>14</v>
      </c>
      <c r="B77" s="14">
        <v>3432</v>
      </c>
      <c r="C77" s="15">
        <v>137</v>
      </c>
      <c r="D77" s="16">
        <v>3.65</v>
      </c>
      <c r="E77" s="16">
        <f>C77*D77</f>
        <v>500.05</v>
      </c>
      <c r="F77" s="16">
        <v>248.65</v>
      </c>
      <c r="G77" s="19">
        <v>4641</v>
      </c>
      <c r="H77" s="17">
        <v>42121</v>
      </c>
      <c r="I77" s="16">
        <f>E77-F77</f>
        <v>251.4</v>
      </c>
      <c r="J77" s="18">
        <f>F77/E77</f>
        <v>0.49725027497250274</v>
      </c>
    </row>
    <row r="78" spans="1:10">
      <c r="A78" s="15">
        <f>LOOKUP(B78,Membership!$D$2:$D$320,Membership!$C$2:$C$320)</f>
        <v>14</v>
      </c>
      <c r="B78" s="14">
        <v>6228</v>
      </c>
      <c r="C78" s="15">
        <v>86</v>
      </c>
      <c r="D78" s="16">
        <v>3.65</v>
      </c>
      <c r="E78" s="16">
        <f>C78*D78</f>
        <v>313.89999999999998</v>
      </c>
      <c r="F78" s="16">
        <v>328.5</v>
      </c>
      <c r="G78" s="15">
        <v>2522</v>
      </c>
      <c r="H78" s="17">
        <v>42215</v>
      </c>
      <c r="I78" s="16">
        <f>E78-F78</f>
        <v>-14.600000000000023</v>
      </c>
      <c r="J78" s="18">
        <f>F78/E78</f>
        <v>1.0465116279069768</v>
      </c>
    </row>
    <row r="79" spans="1:10">
      <c r="A79" s="15">
        <f>LOOKUP(B79,Membership!$D$2:$D$320,Membership!$C$2:$C$320)</f>
        <v>14</v>
      </c>
      <c r="B79" s="14">
        <v>12793</v>
      </c>
      <c r="C79" s="15">
        <v>55</v>
      </c>
      <c r="D79" s="16">
        <v>3.65</v>
      </c>
      <c r="E79" s="16">
        <f>C79*D79</f>
        <v>200.75</v>
      </c>
      <c r="F79" s="16">
        <v>185.2</v>
      </c>
      <c r="G79" s="19">
        <v>1889</v>
      </c>
      <c r="H79" s="17">
        <v>42124</v>
      </c>
      <c r="I79" s="16">
        <f>E79-F79</f>
        <v>15.550000000000011</v>
      </c>
      <c r="J79" s="18">
        <f>F79/E79</f>
        <v>0.92254047322540467</v>
      </c>
    </row>
    <row r="80" spans="1:10">
      <c r="A80" s="15">
        <f>LOOKUP(B80,Membership!$D$2:$D$320,Membership!$C$2:$C$320)</f>
        <v>14</v>
      </c>
      <c r="B80" s="14">
        <v>13083</v>
      </c>
      <c r="C80" s="15">
        <v>44</v>
      </c>
      <c r="D80" s="16">
        <v>3.65</v>
      </c>
      <c r="E80" s="16">
        <f>C80*D80</f>
        <v>160.6</v>
      </c>
      <c r="F80" s="16"/>
      <c r="G80" s="27"/>
      <c r="H80" s="17"/>
      <c r="I80" s="16">
        <f>E80-F80</f>
        <v>160.6</v>
      </c>
      <c r="J80" s="18">
        <f>F80/E80</f>
        <v>0</v>
      </c>
    </row>
    <row r="81" spans="1:10">
      <c r="A81" s="15">
        <f>LOOKUP(B81,Membership!$D$2:$D$320,Membership!$C$2:$C$320)</f>
        <v>14</v>
      </c>
      <c r="B81" s="14">
        <v>13702</v>
      </c>
      <c r="C81" s="15">
        <v>44</v>
      </c>
      <c r="D81" s="16">
        <v>3.65</v>
      </c>
      <c r="E81" s="16">
        <f>C81*D81</f>
        <v>160.6</v>
      </c>
      <c r="F81" s="16"/>
      <c r="G81" s="19"/>
      <c r="H81" s="17"/>
      <c r="I81" s="16">
        <f>E81-F81</f>
        <v>160.6</v>
      </c>
      <c r="J81" s="18">
        <f>F81/E81</f>
        <v>0</v>
      </c>
    </row>
    <row r="82" spans="1:10">
      <c r="A82" s="15"/>
      <c r="B82" s="14"/>
      <c r="C82" s="15" t="s">
        <v>313</v>
      </c>
      <c r="D82" s="16"/>
      <c r="E82" s="16"/>
      <c r="F82" s="16">
        <f>SUM(F5:F81)</f>
        <v>13402.82</v>
      </c>
      <c r="G82" s="19"/>
      <c r="H82" s="17"/>
      <c r="I82" s="16"/>
      <c r="J82" s="18"/>
    </row>
    <row r="83" spans="1:10">
      <c r="A83" s="15"/>
      <c r="B83" s="14"/>
      <c r="C83" s="15"/>
      <c r="D83" s="16"/>
      <c r="E83" s="16"/>
      <c r="F83" s="16"/>
      <c r="G83" s="19"/>
      <c r="H83" s="17"/>
      <c r="I83" s="16"/>
      <c r="J83" s="18"/>
    </row>
    <row r="84" spans="1:10">
      <c r="A84" s="15"/>
      <c r="B84" s="14"/>
      <c r="C84" s="15"/>
      <c r="D84" s="16"/>
      <c r="E84" s="16"/>
      <c r="F84" s="16"/>
      <c r="G84" s="19"/>
      <c r="H84" s="17"/>
      <c r="I84" s="16"/>
      <c r="J84" s="18"/>
    </row>
    <row r="85" spans="1:10" ht="15.75">
      <c r="A85" s="15">
        <f>LOOKUP(B85,Membership!$D$2:$D$320,Membership!$C$2:$C$320)</f>
        <v>20</v>
      </c>
      <c r="B85" s="7">
        <v>2770</v>
      </c>
      <c r="C85" s="15">
        <v>108</v>
      </c>
      <c r="D85" s="3">
        <v>3.65</v>
      </c>
      <c r="E85" s="3">
        <f>C85*D85</f>
        <v>394.2</v>
      </c>
      <c r="F85" s="16"/>
      <c r="G85" s="6"/>
      <c r="H85" s="4"/>
      <c r="I85" s="3">
        <f>E85-F85</f>
        <v>394.2</v>
      </c>
      <c r="J85" s="5">
        <f>F85/E85</f>
        <v>0</v>
      </c>
    </row>
    <row r="86" spans="1:10" ht="15.75">
      <c r="A86" s="15">
        <f>LOOKUP(B86,Membership!$D$2:$D$320,Membership!$C$2:$C$320)</f>
        <v>20</v>
      </c>
      <c r="B86" s="1">
        <v>4295</v>
      </c>
      <c r="C86" s="15">
        <v>108</v>
      </c>
      <c r="D86" s="3">
        <v>3.65</v>
      </c>
      <c r="E86" s="3">
        <f>C86*D86</f>
        <v>394.2</v>
      </c>
      <c r="F86" s="16"/>
      <c r="G86" s="6"/>
      <c r="H86" s="4"/>
      <c r="I86" s="3">
        <f>E86-F86</f>
        <v>394.2</v>
      </c>
      <c r="J86" s="5">
        <f>F86/E86</f>
        <v>0</v>
      </c>
    </row>
    <row r="87" spans="1:10" ht="15.75">
      <c r="A87" s="15">
        <f>LOOKUP(B87,Membership!$D$2:$D$320,Membership!$C$2:$C$320)</f>
        <v>20</v>
      </c>
      <c r="B87" s="1">
        <v>7096</v>
      </c>
      <c r="C87" s="15">
        <v>84</v>
      </c>
      <c r="D87" s="3">
        <v>3.65</v>
      </c>
      <c r="E87" s="3">
        <f>C87*D87</f>
        <v>306.59999999999997</v>
      </c>
      <c r="F87" s="16">
        <v>273.75</v>
      </c>
      <c r="G87" s="6">
        <v>2131</v>
      </c>
      <c r="H87" s="4">
        <v>42153</v>
      </c>
      <c r="I87" s="3">
        <f>E87-F87</f>
        <v>32.849999999999966</v>
      </c>
      <c r="J87" s="5">
        <f>F87/E87</f>
        <v>0.8928571428571429</v>
      </c>
    </row>
    <row r="88" spans="1:10" ht="15.75">
      <c r="A88" s="15">
        <f>LOOKUP(B88,Membership!$D$2:$D$320,Membership!$C$2:$C$320)</f>
        <v>20</v>
      </c>
      <c r="B88" s="1">
        <v>9070</v>
      </c>
      <c r="C88" s="15">
        <v>68</v>
      </c>
      <c r="D88" s="3">
        <v>3.65</v>
      </c>
      <c r="E88" s="3">
        <f>C88*D88</f>
        <v>248.2</v>
      </c>
      <c r="F88" s="16"/>
      <c r="G88" s="6"/>
      <c r="H88" s="4"/>
      <c r="I88" s="3">
        <f>E88-F88</f>
        <v>248.2</v>
      </c>
      <c r="J88" s="5">
        <f>F88/E88</f>
        <v>0</v>
      </c>
    </row>
    <row r="89" spans="1:10" ht="15.75">
      <c r="A89" s="15">
        <f>LOOKUP(B89,Membership!$D$2:$D$320,Membership!$C$2:$C$320)</f>
        <v>23</v>
      </c>
      <c r="B89" s="1">
        <v>10158</v>
      </c>
      <c r="C89" s="15">
        <v>44</v>
      </c>
      <c r="D89" s="3">
        <v>3.65</v>
      </c>
      <c r="E89" s="3">
        <f>C89*D89</f>
        <v>160.6</v>
      </c>
      <c r="F89" s="16"/>
      <c r="G89" s="6"/>
      <c r="H89" s="4"/>
      <c r="I89" s="3">
        <f>E89-F89</f>
        <v>160.6</v>
      </c>
      <c r="J89" s="5">
        <f>F89/E89</f>
        <v>0</v>
      </c>
    </row>
    <row r="90" spans="1:10" ht="15.75">
      <c r="A90" s="15"/>
      <c r="B90" s="1"/>
      <c r="C90" s="15"/>
      <c r="D90" s="3"/>
      <c r="E90" s="3"/>
      <c r="F90" s="16"/>
      <c r="G90" s="6"/>
      <c r="H90" s="4"/>
      <c r="I90" s="3"/>
      <c r="J90" s="5"/>
    </row>
    <row r="91" spans="1:10" ht="15.75">
      <c r="A91" s="15">
        <f>LOOKUP(B91,Membership!$D$2:$D$320,Membership!$C$2:$C$320)</f>
        <v>21</v>
      </c>
      <c r="B91" s="1">
        <v>2055</v>
      </c>
      <c r="C91" s="15">
        <v>140</v>
      </c>
      <c r="D91" s="3">
        <v>3.65</v>
      </c>
      <c r="E91" s="3">
        <f>C91*D91</f>
        <v>511</v>
      </c>
      <c r="F91" s="16">
        <v>421.16</v>
      </c>
      <c r="G91" s="6">
        <v>7740</v>
      </c>
      <c r="H91" s="4">
        <v>42184</v>
      </c>
      <c r="I91" s="3">
        <f>E91-F91</f>
        <v>89.839999999999975</v>
      </c>
      <c r="J91" s="5">
        <f>F91/E91</f>
        <v>0.82418786692759305</v>
      </c>
    </row>
    <row r="92" spans="1:10" ht="15.75">
      <c r="A92" s="15">
        <f>LOOKUP(B92,Membership!$D$2:$D$320,Membership!$C$2:$C$320)</f>
        <v>32</v>
      </c>
      <c r="B92" s="1">
        <v>5456</v>
      </c>
      <c r="C92" s="15">
        <v>86</v>
      </c>
      <c r="D92" s="3">
        <v>3.65</v>
      </c>
      <c r="E92" s="3">
        <f>C92*D92</f>
        <v>313.89999999999998</v>
      </c>
      <c r="F92" s="16"/>
      <c r="G92" s="6"/>
      <c r="H92" s="4"/>
      <c r="I92" s="3">
        <f>E92-F92</f>
        <v>313.89999999999998</v>
      </c>
      <c r="J92" s="5">
        <f>F92/E92</f>
        <v>0</v>
      </c>
    </row>
    <row r="93" spans="1:10" ht="15.75">
      <c r="A93" s="15">
        <f>LOOKUP(B93,Membership!$D$2:$D$320,Membership!$C$2:$C$320)</f>
        <v>21</v>
      </c>
      <c r="B93" s="1">
        <v>6599</v>
      </c>
      <c r="C93" s="15">
        <v>66</v>
      </c>
      <c r="D93" s="3">
        <v>3.65</v>
      </c>
      <c r="E93" s="3">
        <f>C93*D93</f>
        <v>240.9</v>
      </c>
      <c r="F93" s="16"/>
      <c r="G93" s="6"/>
      <c r="H93" s="4"/>
      <c r="I93" s="3">
        <f>E93-F93</f>
        <v>240.9</v>
      </c>
      <c r="J93" s="5">
        <f>F93/E93</f>
        <v>0</v>
      </c>
    </row>
    <row r="94" spans="1:10" ht="15.75">
      <c r="A94" s="15">
        <f>LOOKUP(B94,Membership!$D$2:$D$320,Membership!$C$2:$C$320)</f>
        <v>32</v>
      </c>
      <c r="B94" s="1">
        <v>7342</v>
      </c>
      <c r="C94" s="15">
        <v>89</v>
      </c>
      <c r="D94" s="3">
        <v>3.65</v>
      </c>
      <c r="E94" s="3">
        <f>C94*D94</f>
        <v>324.84999999999997</v>
      </c>
      <c r="F94" s="16"/>
      <c r="G94" s="6"/>
      <c r="H94" s="4"/>
      <c r="I94" s="3">
        <f>E94-F94</f>
        <v>324.84999999999997</v>
      </c>
      <c r="J94" s="5">
        <f>F94/E94</f>
        <v>0</v>
      </c>
    </row>
    <row r="95" spans="1:10" ht="15.75">
      <c r="A95" s="15">
        <f>LOOKUP(B95,Membership!$D$2:$D$320,Membership!$C$2:$C$320)</f>
        <v>32</v>
      </c>
      <c r="B95" s="1">
        <v>15739</v>
      </c>
      <c r="C95" s="15">
        <v>25</v>
      </c>
      <c r="D95" s="3">
        <v>3.65</v>
      </c>
      <c r="E95" s="3">
        <f>C95*D95</f>
        <v>91.25</v>
      </c>
      <c r="F95" s="16">
        <v>43.8</v>
      </c>
      <c r="G95" s="6">
        <v>1054</v>
      </c>
      <c r="H95" s="4">
        <v>42175</v>
      </c>
      <c r="I95" s="3">
        <f>E95-F95</f>
        <v>47.45</v>
      </c>
      <c r="J95" s="5">
        <f>F95/E95</f>
        <v>0.48</v>
      </c>
    </row>
    <row r="96" spans="1:10" ht="15.75">
      <c r="A96" s="15"/>
      <c r="B96" s="1"/>
      <c r="C96" s="15"/>
      <c r="D96" s="3"/>
      <c r="E96" s="3"/>
      <c r="F96" s="16"/>
      <c r="G96" s="6"/>
      <c r="H96" s="4"/>
      <c r="I96" s="3"/>
      <c r="J96" s="5"/>
    </row>
    <row r="97" spans="1:10" ht="15.75">
      <c r="A97" s="15">
        <f>LOOKUP(B97,Membership!$D$2:$D$320,Membership!$C$2:$C$320)</f>
        <v>22</v>
      </c>
      <c r="B97" s="1">
        <v>1257</v>
      </c>
      <c r="C97" s="15">
        <v>277</v>
      </c>
      <c r="D97" s="3">
        <v>3.65</v>
      </c>
      <c r="E97" s="3">
        <f>C97*D97</f>
        <v>1011.05</v>
      </c>
      <c r="F97" s="16">
        <v>670.25</v>
      </c>
      <c r="G97" s="6">
        <v>9632</v>
      </c>
      <c r="H97" s="26">
        <v>42171</v>
      </c>
      <c r="I97" s="3">
        <f>E97-F97</f>
        <v>340.79999999999995</v>
      </c>
      <c r="J97" s="5">
        <f>F97/E97</f>
        <v>0.66292468226101575</v>
      </c>
    </row>
    <row r="98" spans="1:10" ht="15.75">
      <c r="A98" s="15">
        <f>LOOKUP(B98,Membership!$D$2:$D$320,Membership!$C$2:$C$320)</f>
        <v>22</v>
      </c>
      <c r="B98" s="1">
        <v>2422</v>
      </c>
      <c r="C98" s="15">
        <v>227</v>
      </c>
      <c r="D98" s="3">
        <v>3.65</v>
      </c>
      <c r="E98" s="3">
        <f>C98*D98</f>
        <v>828.55</v>
      </c>
      <c r="F98" s="16">
        <v>277.39999999999998</v>
      </c>
      <c r="G98" s="2">
        <v>9189</v>
      </c>
      <c r="H98" s="4">
        <v>42166</v>
      </c>
      <c r="I98" s="3">
        <f>E98-F98</f>
        <v>551.15</v>
      </c>
      <c r="J98" s="5">
        <f>F98/E98</f>
        <v>0.33480176211453744</v>
      </c>
    </row>
    <row r="99" spans="1:10" ht="15.75">
      <c r="A99" s="15">
        <f>LOOKUP(B99,Membership!$D$2:$D$320,Membership!$C$2:$C$320)</f>
        <v>22</v>
      </c>
      <c r="B99" s="1">
        <v>5193</v>
      </c>
      <c r="C99" s="15">
        <v>66</v>
      </c>
      <c r="D99" s="3">
        <v>3.65</v>
      </c>
      <c r="E99" s="3">
        <f>C99*D99</f>
        <v>240.9</v>
      </c>
      <c r="F99" s="16">
        <v>255.55</v>
      </c>
      <c r="G99" s="6">
        <v>2870</v>
      </c>
      <c r="H99" s="4">
        <v>42171</v>
      </c>
      <c r="I99" s="3">
        <f>E99-F99</f>
        <v>-14.650000000000006</v>
      </c>
      <c r="J99" s="5">
        <f>F99/E99</f>
        <v>1.0608136156081363</v>
      </c>
    </row>
    <row r="100" spans="1:10" ht="15.75">
      <c r="A100" s="15">
        <f>LOOKUP(B100,Membership!$D$2:$D$320,Membership!$C$2:$C$320)</f>
        <v>22</v>
      </c>
      <c r="B100" s="1">
        <v>10774</v>
      </c>
      <c r="C100" s="15">
        <v>89</v>
      </c>
      <c r="D100" s="3">
        <v>3.65</v>
      </c>
      <c r="E100" s="3">
        <f>C100*D100</f>
        <v>324.84999999999997</v>
      </c>
      <c r="F100" s="16">
        <v>1197.95</v>
      </c>
      <c r="G100" s="6" t="s">
        <v>462</v>
      </c>
      <c r="H100" s="4">
        <v>42163</v>
      </c>
      <c r="I100" s="3">
        <f>E100-F100</f>
        <v>-873.10000000000014</v>
      </c>
      <c r="J100" s="5">
        <f>F100/E100</f>
        <v>3.6877020163152228</v>
      </c>
    </row>
    <row r="101" spans="1:10" ht="15.75">
      <c r="A101" s="15">
        <f>LOOKUP(B101,Membership!$D$2:$D$320,Membership!$C$2:$C$320)</f>
        <v>22</v>
      </c>
      <c r="B101" s="1">
        <v>12468</v>
      </c>
      <c r="C101" s="15">
        <v>97</v>
      </c>
      <c r="D101" s="3">
        <v>3.65</v>
      </c>
      <c r="E101" s="3">
        <f>C101*D101</f>
        <v>354.05</v>
      </c>
      <c r="F101" s="16">
        <v>159.19999999999999</v>
      </c>
      <c r="G101" s="6">
        <v>809</v>
      </c>
      <c r="H101" s="4">
        <v>42184</v>
      </c>
      <c r="I101" s="3">
        <f>E101-F101</f>
        <v>194.85000000000002</v>
      </c>
      <c r="J101" s="5">
        <f>F101/E101</f>
        <v>0.4496540036717977</v>
      </c>
    </row>
    <row r="102" spans="1:10" ht="15.75">
      <c r="A102" s="15"/>
      <c r="B102" s="1"/>
      <c r="C102" s="15"/>
      <c r="D102" s="3"/>
      <c r="E102" s="3"/>
      <c r="F102" s="16"/>
      <c r="G102" s="6"/>
      <c r="H102" s="4"/>
      <c r="I102" s="3"/>
      <c r="J102" s="5"/>
    </row>
    <row r="103" spans="1:10" ht="15.75">
      <c r="A103" s="15">
        <f>LOOKUP(B103,Membership!$D$2:$D$320,Membership!$C$2:$C$320)</f>
        <v>23</v>
      </c>
      <c r="B103" s="1">
        <v>4125</v>
      </c>
      <c r="C103" s="15">
        <v>312</v>
      </c>
      <c r="D103" s="3">
        <v>3.65</v>
      </c>
      <c r="E103" s="3">
        <f>C103*D103</f>
        <v>1138.8</v>
      </c>
      <c r="F103" s="16">
        <v>576.85</v>
      </c>
      <c r="G103" s="6">
        <v>2215</v>
      </c>
      <c r="H103" s="4">
        <v>42163</v>
      </c>
      <c r="I103" s="3">
        <f>E103-F103</f>
        <v>561.94999999999993</v>
      </c>
      <c r="J103" s="5">
        <f>F103/E103</f>
        <v>0.50654197400772749</v>
      </c>
    </row>
    <row r="104" spans="1:10" ht="15.75">
      <c r="A104" s="15">
        <f>LOOKUP(B104,Membership!$D$2:$D$320,Membership!$C$2:$C$320)</f>
        <v>23</v>
      </c>
      <c r="B104" s="1">
        <v>4592</v>
      </c>
      <c r="C104" s="15">
        <v>133</v>
      </c>
      <c r="D104" s="3">
        <v>3.65</v>
      </c>
      <c r="E104" s="3">
        <f>C104*D104</f>
        <v>485.45</v>
      </c>
      <c r="F104" s="16">
        <v>126.55</v>
      </c>
      <c r="G104" s="6">
        <v>2466</v>
      </c>
      <c r="H104" s="4">
        <v>42171</v>
      </c>
      <c r="I104" s="3">
        <f>E104-F104</f>
        <v>358.9</v>
      </c>
      <c r="J104" s="5">
        <f>F104/E104</f>
        <v>0.26068596147904005</v>
      </c>
    </row>
    <row r="105" spans="1:10" ht="15.75">
      <c r="A105" s="15">
        <f>LOOKUP(B105,Membership!$D$2:$D$320,Membership!$C$2:$C$320)</f>
        <v>23</v>
      </c>
      <c r="B105" s="1">
        <v>4697</v>
      </c>
      <c r="C105" s="15">
        <v>83</v>
      </c>
      <c r="D105" s="3">
        <v>3.65</v>
      </c>
      <c r="E105" s="3">
        <f>C105*D105</f>
        <v>302.95</v>
      </c>
      <c r="F105" s="16"/>
      <c r="G105" s="6"/>
      <c r="H105" s="4"/>
      <c r="I105" s="3">
        <f>E105-F105</f>
        <v>302.95</v>
      </c>
      <c r="J105" s="5">
        <f>F105/E105</f>
        <v>0</v>
      </c>
    </row>
    <row r="106" spans="1:10" ht="15.75">
      <c r="A106" s="15">
        <f>LOOKUP(B106,Membership!$D$2:$D$320,Membership!$C$2:$C$320)</f>
        <v>23</v>
      </c>
      <c r="B106" s="1">
        <v>6718</v>
      </c>
      <c r="C106" s="15">
        <v>83</v>
      </c>
      <c r="D106" s="3">
        <v>3.65</v>
      </c>
      <c r="E106" s="3">
        <f>C106*D106</f>
        <v>302.95</v>
      </c>
      <c r="F106" s="16"/>
      <c r="G106" s="6"/>
      <c r="H106" s="4"/>
      <c r="I106" s="3">
        <f>E106-F106</f>
        <v>302.95</v>
      </c>
      <c r="J106" s="5">
        <f>F106/E106</f>
        <v>0</v>
      </c>
    </row>
    <row r="107" spans="1:10" ht="15.75">
      <c r="A107" s="15">
        <f>LOOKUP(B107,Membership!$D$2:$D$320,Membership!$C$2:$C$320)</f>
        <v>23</v>
      </c>
      <c r="B107" s="1">
        <v>12673</v>
      </c>
      <c r="C107" s="15">
        <v>38</v>
      </c>
      <c r="D107" s="3">
        <v>3.65</v>
      </c>
      <c r="E107" s="3">
        <f>C107*D107</f>
        <v>138.69999999999999</v>
      </c>
      <c r="F107" s="16"/>
      <c r="G107" s="6"/>
      <c r="H107" s="4"/>
      <c r="I107" s="3">
        <f>E107-F107</f>
        <v>138.69999999999999</v>
      </c>
      <c r="J107" s="5">
        <f>F107/E107</f>
        <v>0</v>
      </c>
    </row>
    <row r="108" spans="1:10" ht="15.75">
      <c r="A108" s="15"/>
      <c r="B108" s="1"/>
      <c r="C108" s="15"/>
      <c r="D108" s="3"/>
      <c r="E108" s="3"/>
      <c r="F108" s="16"/>
      <c r="G108" s="6"/>
      <c r="H108" s="4"/>
      <c r="I108" s="3"/>
      <c r="J108" s="5"/>
    </row>
    <row r="109" spans="1:10" ht="15.75">
      <c r="A109" s="15">
        <f>LOOKUP(B109,Membership!$D$2:$D$320,Membership!$C$2:$C$320)</f>
        <v>24</v>
      </c>
      <c r="B109" s="1">
        <v>974</v>
      </c>
      <c r="C109" s="15">
        <v>407</v>
      </c>
      <c r="D109" s="3">
        <v>3.65</v>
      </c>
      <c r="E109" s="3">
        <f>C109*D109</f>
        <v>1485.55</v>
      </c>
      <c r="F109" s="16">
        <v>844.94</v>
      </c>
      <c r="G109" s="6">
        <v>2520</v>
      </c>
      <c r="H109" s="4">
        <v>42165</v>
      </c>
      <c r="I109" s="3">
        <f>E109-F109</f>
        <v>640.6099999999999</v>
      </c>
      <c r="J109" s="5">
        <f>F109/E109</f>
        <v>0.568772508498536</v>
      </c>
    </row>
    <row r="110" spans="1:10" ht="15.75">
      <c r="A110" s="15">
        <f>LOOKUP(B110,Membership!$D$2:$D$320,Membership!$C$2:$C$320)</f>
        <v>24</v>
      </c>
      <c r="B110" s="1">
        <v>3249</v>
      </c>
      <c r="C110" s="15">
        <v>135</v>
      </c>
      <c r="D110" s="3">
        <v>3.65</v>
      </c>
      <c r="E110" s="3">
        <f>C110*D110</f>
        <v>492.75</v>
      </c>
      <c r="F110" s="16">
        <v>492.75</v>
      </c>
      <c r="G110" s="6">
        <v>1745</v>
      </c>
      <c r="H110" s="4">
        <v>42157</v>
      </c>
      <c r="I110" s="3">
        <f>E110-F110</f>
        <v>0</v>
      </c>
      <c r="J110" s="5">
        <f>F110/E110</f>
        <v>1</v>
      </c>
    </row>
    <row r="111" spans="1:10" ht="15.75">
      <c r="A111" s="15">
        <f>LOOKUP(B111,Membership!$D$2:$D$320,Membership!$C$2:$C$320)</f>
        <v>24</v>
      </c>
      <c r="B111" s="1">
        <v>4634</v>
      </c>
      <c r="C111" s="15">
        <v>107</v>
      </c>
      <c r="D111" s="3">
        <v>3.65</v>
      </c>
      <c r="E111" s="3">
        <f>C111*D111</f>
        <v>390.55</v>
      </c>
      <c r="F111" s="16"/>
      <c r="G111" s="6"/>
      <c r="H111" s="4"/>
      <c r="I111" s="3">
        <f>E111-F111</f>
        <v>390.55</v>
      </c>
      <c r="J111" s="5">
        <f>F111/E111</f>
        <v>0</v>
      </c>
    </row>
    <row r="112" spans="1:10" ht="15.75">
      <c r="A112" s="15">
        <f>LOOKUP(B112,Membership!$D$2:$D$320,Membership!$C$2:$C$320)</f>
        <v>24</v>
      </c>
      <c r="B112" s="1">
        <v>4948</v>
      </c>
      <c r="C112" s="15">
        <v>68</v>
      </c>
      <c r="D112" s="3">
        <v>3.65</v>
      </c>
      <c r="E112" s="3">
        <f>C112*D112</f>
        <v>248.2</v>
      </c>
      <c r="F112" s="16">
        <v>153.30000000000001</v>
      </c>
      <c r="G112" s="6">
        <v>3130</v>
      </c>
      <c r="H112" s="4">
        <v>42163</v>
      </c>
      <c r="I112" s="3">
        <f>E112-F112</f>
        <v>94.899999999999977</v>
      </c>
      <c r="J112" s="5">
        <f>F112/E112</f>
        <v>0.61764705882352944</v>
      </c>
    </row>
    <row r="113" spans="1:10" ht="15.75">
      <c r="A113" s="15">
        <f>LOOKUP(B113,Membership!$D$2:$D$320,Membership!$C$2:$C$320)</f>
        <v>24</v>
      </c>
      <c r="B113" s="1">
        <v>6585</v>
      </c>
      <c r="C113" s="15">
        <v>123</v>
      </c>
      <c r="D113" s="3">
        <v>3.65</v>
      </c>
      <c r="E113" s="3">
        <f>C113*D113</f>
        <v>448.95</v>
      </c>
      <c r="F113" s="16">
        <v>452.6</v>
      </c>
      <c r="G113" s="6">
        <v>3405</v>
      </c>
      <c r="H113" s="4">
        <v>42172</v>
      </c>
      <c r="I113" s="3">
        <f>E113-F113</f>
        <v>-3.6500000000000341</v>
      </c>
      <c r="J113" s="5">
        <f>F113/E113</f>
        <v>1.0081300813008132</v>
      </c>
    </row>
    <row r="114" spans="1:10" ht="15.75">
      <c r="A114" s="15"/>
      <c r="B114" s="1"/>
      <c r="C114" s="15"/>
      <c r="D114" s="3"/>
      <c r="E114" s="3"/>
      <c r="F114" s="16"/>
      <c r="G114" s="6"/>
      <c r="H114" s="4"/>
      <c r="I114" s="3"/>
      <c r="J114" s="5"/>
    </row>
    <row r="115" spans="1:10" ht="15.75">
      <c r="A115" s="15">
        <f>LOOKUP(B115,Membership!$D$2:$D$320,Membership!$C$2:$C$320)</f>
        <v>25</v>
      </c>
      <c r="B115" s="1">
        <v>839</v>
      </c>
      <c r="C115" s="15">
        <v>266</v>
      </c>
      <c r="D115" s="3">
        <v>3.65</v>
      </c>
      <c r="E115" s="3">
        <f>C115*D115</f>
        <v>970.9</v>
      </c>
      <c r="F115" s="16">
        <v>549.79999999999995</v>
      </c>
      <c r="G115" s="6">
        <v>4581</v>
      </c>
      <c r="H115" s="4">
        <v>42201</v>
      </c>
      <c r="I115" s="3">
        <f>E115-F115</f>
        <v>421.1</v>
      </c>
      <c r="J115" s="5">
        <f>F115/E115</f>
        <v>0.56627871047481715</v>
      </c>
    </row>
    <row r="116" spans="1:10" ht="15.75">
      <c r="A116" s="15">
        <f>LOOKUP(B116,Membership!$D$2:$D$320,Membership!$C$2:$C$320)</f>
        <v>25</v>
      </c>
      <c r="B116" s="1">
        <v>6487</v>
      </c>
      <c r="C116" s="15">
        <v>56</v>
      </c>
      <c r="D116" s="3">
        <v>3.65</v>
      </c>
      <c r="E116" s="3">
        <f>C116*D116</f>
        <v>204.4</v>
      </c>
      <c r="F116" s="16">
        <v>222.65</v>
      </c>
      <c r="G116" s="6">
        <v>2237</v>
      </c>
      <c r="H116" s="4">
        <v>42157</v>
      </c>
      <c r="I116" s="3">
        <f>E116-F116</f>
        <v>-18.25</v>
      </c>
      <c r="J116" s="5">
        <f>F116/E116</f>
        <v>1.0892857142857142</v>
      </c>
    </row>
    <row r="117" spans="1:10" ht="15.75">
      <c r="A117" s="15">
        <f>LOOKUP(B117,Membership!$D$2:$D$320,Membership!$C$2:$C$320)</f>
        <v>25</v>
      </c>
      <c r="B117" s="1">
        <v>9385</v>
      </c>
      <c r="C117" s="15">
        <v>154</v>
      </c>
      <c r="D117" s="3">
        <v>3.65</v>
      </c>
      <c r="E117" s="3">
        <f>C117*D117</f>
        <v>562.1</v>
      </c>
      <c r="F117" s="16">
        <v>573.04999999999995</v>
      </c>
      <c r="G117" s="6" t="s">
        <v>461</v>
      </c>
      <c r="H117" s="4">
        <v>41983</v>
      </c>
      <c r="I117" s="3">
        <f>E117-F117</f>
        <v>-10.949999999999932</v>
      </c>
      <c r="J117" s="5">
        <f>F117/E117</f>
        <v>1.0194805194805194</v>
      </c>
    </row>
    <row r="118" spans="1:10" ht="15.75">
      <c r="A118" s="15">
        <f>LOOKUP(B118,Membership!$D$2:$D$320,Membership!$C$2:$C$320)</f>
        <v>25</v>
      </c>
      <c r="B118" s="1">
        <v>9438</v>
      </c>
      <c r="C118" s="15">
        <v>60</v>
      </c>
      <c r="D118" s="3">
        <v>3.65</v>
      </c>
      <c r="E118" s="3">
        <f>C118*D118</f>
        <v>219</v>
      </c>
      <c r="F118" s="16"/>
      <c r="G118" s="6"/>
      <c r="H118" s="4"/>
      <c r="I118" s="3">
        <f>E118-F118</f>
        <v>219</v>
      </c>
      <c r="J118" s="5">
        <f>F118/E118</f>
        <v>0</v>
      </c>
    </row>
    <row r="119" spans="1:10" ht="15.75">
      <c r="A119" s="15">
        <f>LOOKUP(B119,Membership!$D$2:$D$320,Membership!$C$2:$C$320)</f>
        <v>25</v>
      </c>
      <c r="B119" s="1">
        <v>10914</v>
      </c>
      <c r="C119" s="15">
        <v>150</v>
      </c>
      <c r="D119" s="3">
        <v>3.65</v>
      </c>
      <c r="E119" s="3">
        <f>C119*D119</f>
        <v>547.5</v>
      </c>
      <c r="F119" s="16">
        <v>187.5</v>
      </c>
      <c r="G119" s="6">
        <v>1114</v>
      </c>
      <c r="H119" s="4">
        <v>42117</v>
      </c>
      <c r="I119" s="3">
        <f>E119-F119</f>
        <v>360</v>
      </c>
      <c r="J119" s="5">
        <f>F119/E119</f>
        <v>0.34246575342465752</v>
      </c>
    </row>
    <row r="120" spans="1:10" ht="15.75">
      <c r="A120" s="15"/>
      <c r="B120" s="1"/>
      <c r="C120" s="15"/>
      <c r="D120" s="3"/>
      <c r="E120" s="3"/>
      <c r="F120" s="16"/>
      <c r="G120" s="6"/>
      <c r="H120" s="4"/>
      <c r="I120" s="3"/>
      <c r="J120" s="5"/>
    </row>
    <row r="121" spans="1:10" ht="15.75">
      <c r="A121" s="15">
        <f>LOOKUP(B121,Membership!$D$2:$D$320,Membership!$C$2:$C$320)</f>
        <v>26</v>
      </c>
      <c r="B121" s="1">
        <v>1840</v>
      </c>
      <c r="C121" s="15">
        <v>83</v>
      </c>
      <c r="D121" s="3">
        <v>3.65</v>
      </c>
      <c r="E121" s="3">
        <f>C121*D121</f>
        <v>302.95</v>
      </c>
      <c r="F121" s="16">
        <v>705.25</v>
      </c>
      <c r="G121" s="6">
        <v>1025</v>
      </c>
      <c r="H121" s="4">
        <v>42163</v>
      </c>
      <c r="I121" s="3">
        <f>E121-F121</f>
        <v>-402.3</v>
      </c>
      <c r="J121" s="5">
        <f>F121/E121</f>
        <v>2.3279419046047205</v>
      </c>
    </row>
    <row r="122" spans="1:10" ht="15.75">
      <c r="A122" s="15">
        <f>LOOKUP(B122,Membership!$D$2:$D$320,Membership!$C$2:$C$320)</f>
        <v>26</v>
      </c>
      <c r="B122" s="1">
        <v>3492</v>
      </c>
      <c r="C122" s="15">
        <v>172</v>
      </c>
      <c r="D122" s="3">
        <v>3.65</v>
      </c>
      <c r="E122" s="3">
        <f>C122*D122</f>
        <v>627.79999999999995</v>
      </c>
      <c r="F122" s="16">
        <v>665</v>
      </c>
      <c r="G122" s="6">
        <v>1005</v>
      </c>
      <c r="H122" s="4">
        <v>42072</v>
      </c>
      <c r="I122" s="3">
        <f>E122-F122</f>
        <v>-37.200000000000045</v>
      </c>
      <c r="J122" s="5">
        <f>F122/E122</f>
        <v>1.059254539662313</v>
      </c>
    </row>
    <row r="123" spans="1:10" ht="15.75">
      <c r="A123" s="15">
        <f>LOOKUP(B123,Membership!$D$2:$D$320,Membership!$C$2:$C$320)</f>
        <v>26</v>
      </c>
      <c r="B123" s="1">
        <v>8946</v>
      </c>
      <c r="C123" s="15">
        <v>72</v>
      </c>
      <c r="D123" s="3">
        <v>3.65</v>
      </c>
      <c r="E123" s="3">
        <f>C123*D123</f>
        <v>262.8</v>
      </c>
      <c r="F123" s="16"/>
      <c r="G123" s="6"/>
      <c r="H123" s="4"/>
      <c r="I123" s="3">
        <f>E123-F123</f>
        <v>262.8</v>
      </c>
      <c r="J123" s="5">
        <f>F123/E123</f>
        <v>0</v>
      </c>
    </row>
    <row r="124" spans="1:10" ht="15.75">
      <c r="A124" s="15">
        <f>LOOKUP(B124,Membership!$D$2:$D$320,Membership!$C$2:$C$320)</f>
        <v>26</v>
      </c>
      <c r="B124" s="1">
        <v>12183</v>
      </c>
      <c r="C124" s="15">
        <v>54</v>
      </c>
      <c r="D124" s="3">
        <v>3.65</v>
      </c>
      <c r="E124" s="3">
        <f>C124*D124</f>
        <v>197.1</v>
      </c>
      <c r="F124" s="16">
        <v>215.3</v>
      </c>
      <c r="G124" s="6">
        <v>326</v>
      </c>
      <c r="H124" s="4">
        <v>42074</v>
      </c>
      <c r="I124" s="3">
        <f>E124-F124</f>
        <v>-18.200000000000017</v>
      </c>
      <c r="J124" s="5">
        <f>F124/E124</f>
        <v>1.0923389142567226</v>
      </c>
    </row>
    <row r="125" spans="1:10" ht="15.75">
      <c r="A125" s="15">
        <f>LOOKUP(B125,Membership!$D$2:$D$320,Membership!$C$2:$C$320)</f>
        <v>26</v>
      </c>
      <c r="B125" s="1">
        <v>12606</v>
      </c>
      <c r="C125" s="15">
        <v>42</v>
      </c>
      <c r="D125" s="3">
        <v>3.65</v>
      </c>
      <c r="E125" s="3">
        <f>C125*D125</f>
        <v>153.29999999999998</v>
      </c>
      <c r="F125" s="16"/>
      <c r="G125" s="6"/>
      <c r="H125" s="4"/>
      <c r="I125" s="3">
        <f>E125-F125</f>
        <v>153.29999999999998</v>
      </c>
      <c r="J125" s="5">
        <f>F125/E125</f>
        <v>0</v>
      </c>
    </row>
    <row r="126" spans="1:10" ht="15.75">
      <c r="A126" s="15"/>
      <c r="B126" s="1"/>
      <c r="C126" s="15"/>
      <c r="D126" s="3"/>
      <c r="E126" s="3"/>
      <c r="F126" s="16"/>
      <c r="G126" s="6"/>
      <c r="H126" s="4"/>
      <c r="I126" s="3"/>
      <c r="J126" s="5"/>
    </row>
    <row r="127" spans="1:10" ht="15.75">
      <c r="A127" s="15">
        <f>LOOKUP(B127,Membership!$D$2:$D$320,Membership!$C$2:$C$320)</f>
        <v>27</v>
      </c>
      <c r="B127" s="1">
        <v>1170</v>
      </c>
      <c r="C127" s="15">
        <v>553</v>
      </c>
      <c r="D127" s="3">
        <v>3.65</v>
      </c>
      <c r="E127" s="3">
        <f>C127*D127</f>
        <v>2018.45</v>
      </c>
      <c r="F127" s="16">
        <v>363.95</v>
      </c>
      <c r="G127" s="6">
        <v>5906</v>
      </c>
      <c r="H127" s="4">
        <v>42179</v>
      </c>
      <c r="I127" s="3">
        <f>E127-F127</f>
        <v>1654.5</v>
      </c>
      <c r="J127" s="5">
        <f>F127/E127</f>
        <v>0.18031162525700412</v>
      </c>
    </row>
    <row r="128" spans="1:10" ht="15.75">
      <c r="A128" s="15">
        <f>LOOKUP(B128,Membership!$D$2:$D$320,Membership!$C$2:$C$320)</f>
        <v>27</v>
      </c>
      <c r="B128" s="1">
        <v>1558</v>
      </c>
      <c r="C128" s="15">
        <v>285</v>
      </c>
      <c r="D128" s="3">
        <v>3.65</v>
      </c>
      <c r="E128" s="3">
        <f>C128*D128</f>
        <v>1040.25</v>
      </c>
      <c r="F128" s="16">
        <v>1095</v>
      </c>
      <c r="G128" s="6">
        <v>2926</v>
      </c>
      <c r="H128" s="4">
        <v>42173</v>
      </c>
      <c r="I128" s="3">
        <f>E128-F128</f>
        <v>-54.75</v>
      </c>
      <c r="J128" s="5">
        <f>F128/E128</f>
        <v>1.0526315789473684</v>
      </c>
    </row>
    <row r="129" spans="1:10" ht="15.75">
      <c r="A129" s="15">
        <f>LOOKUP(B129,Membership!$D$2:$D$320,Membership!$C$2:$C$320)</f>
        <v>27</v>
      </c>
      <c r="B129" s="1">
        <v>4646</v>
      </c>
      <c r="C129" s="15">
        <v>71</v>
      </c>
      <c r="D129" s="3">
        <v>3.65</v>
      </c>
      <c r="E129" s="3">
        <f>C129*D129</f>
        <v>259.14999999999998</v>
      </c>
      <c r="F129" s="16">
        <v>129</v>
      </c>
      <c r="G129" s="6">
        <v>3336</v>
      </c>
      <c r="H129" s="4">
        <v>42067</v>
      </c>
      <c r="I129" s="3">
        <f>E129-F129</f>
        <v>130.14999999999998</v>
      </c>
      <c r="J129" s="5">
        <f>F129/E129</f>
        <v>0.49778120779471352</v>
      </c>
    </row>
    <row r="130" spans="1:10" ht="15.75">
      <c r="A130" s="15">
        <f>LOOKUP(B130,Membership!$D$2:$D$320,Membership!$C$2:$C$320)</f>
        <v>27</v>
      </c>
      <c r="B130" s="1">
        <v>12662</v>
      </c>
      <c r="C130" s="15">
        <v>81</v>
      </c>
      <c r="D130" s="3">
        <v>3.65</v>
      </c>
      <c r="E130" s="3">
        <f>C130*D130</f>
        <v>295.64999999999998</v>
      </c>
      <c r="F130" s="16"/>
      <c r="G130" s="6"/>
      <c r="H130" s="4"/>
      <c r="I130" s="3">
        <f>E130-F130</f>
        <v>295.64999999999998</v>
      </c>
      <c r="J130" s="5">
        <f>F130/E130</f>
        <v>0</v>
      </c>
    </row>
    <row r="131" spans="1:10" ht="15.75">
      <c r="A131" s="15">
        <f>LOOKUP(B131,Membership!$D$2:$D$320,Membership!$C$2:$C$320)</f>
        <v>27</v>
      </c>
      <c r="B131" s="1">
        <v>13880</v>
      </c>
      <c r="C131" s="15">
        <v>134</v>
      </c>
      <c r="D131" s="3">
        <v>3.65</v>
      </c>
      <c r="E131" s="3">
        <f>C131*D131</f>
        <v>489.09999999999997</v>
      </c>
      <c r="F131" s="16"/>
      <c r="G131" s="6"/>
      <c r="H131" s="4"/>
      <c r="I131" s="3">
        <f>E131-F131</f>
        <v>489.09999999999997</v>
      </c>
      <c r="J131" s="5">
        <f>F131/E131</f>
        <v>0</v>
      </c>
    </row>
    <row r="132" spans="1:10" ht="15.75">
      <c r="A132" s="15"/>
      <c r="B132" s="1"/>
      <c r="C132" s="15"/>
      <c r="D132" s="3"/>
      <c r="E132" s="3"/>
      <c r="F132" s="16"/>
      <c r="G132" s="6"/>
      <c r="H132" s="4"/>
      <c r="I132" s="3"/>
      <c r="J132" s="5"/>
    </row>
    <row r="133" spans="1:10" ht="15.75">
      <c r="A133" s="15">
        <f>LOOKUP(B133,Membership!$D$2:$D$320,Membership!$C$2:$C$320)</f>
        <v>28</v>
      </c>
      <c r="B133" s="1">
        <v>1069</v>
      </c>
      <c r="C133" s="15">
        <v>234</v>
      </c>
      <c r="D133" s="3">
        <v>3.65</v>
      </c>
      <c r="E133" s="3">
        <f>C133*D133</f>
        <v>854.1</v>
      </c>
      <c r="F133" s="16">
        <v>477.02</v>
      </c>
      <c r="G133" s="2">
        <v>2619</v>
      </c>
      <c r="H133" s="4">
        <v>42170</v>
      </c>
      <c r="I133" s="3">
        <f>E133-F133</f>
        <v>377.08000000000004</v>
      </c>
      <c r="J133" s="5">
        <f>F133/E133</f>
        <v>0.5585060297389064</v>
      </c>
    </row>
    <row r="134" spans="1:10" ht="15.75">
      <c r="A134" s="15">
        <f>LOOKUP(B134,Membership!$D$2:$D$320,Membership!$C$2:$C$320)</f>
        <v>28</v>
      </c>
      <c r="B134" s="1">
        <v>4628</v>
      </c>
      <c r="C134" s="15">
        <v>175</v>
      </c>
      <c r="D134" s="3">
        <v>3.65</v>
      </c>
      <c r="E134" s="3">
        <f>C134*D134</f>
        <v>638.75</v>
      </c>
      <c r="F134" s="16"/>
      <c r="G134" s="6"/>
      <c r="H134" s="4"/>
      <c r="I134" s="3">
        <f>E134-F134</f>
        <v>638.75</v>
      </c>
      <c r="J134" s="5">
        <f>F134/E134</f>
        <v>0</v>
      </c>
    </row>
    <row r="135" spans="1:10" ht="15.75">
      <c r="A135" s="15">
        <f>LOOKUP(B135,Membership!$D$2:$D$320,Membership!$C$2:$C$320)</f>
        <v>28</v>
      </c>
      <c r="B135" s="1">
        <v>5488</v>
      </c>
      <c r="C135" s="15">
        <v>269</v>
      </c>
      <c r="D135" s="3">
        <v>3.65</v>
      </c>
      <c r="E135" s="3">
        <f>C135*D135</f>
        <v>981.85</v>
      </c>
      <c r="F135" s="16">
        <v>320</v>
      </c>
      <c r="G135" s="6">
        <v>6932</v>
      </c>
      <c r="H135" s="4">
        <v>42171</v>
      </c>
      <c r="I135" s="3">
        <f>E135-F135</f>
        <v>661.85</v>
      </c>
      <c r="J135" s="5">
        <f>F135/E135</f>
        <v>0.32591536385394915</v>
      </c>
    </row>
    <row r="136" spans="1:10" ht="15.75">
      <c r="A136" s="15">
        <f>LOOKUP(B136,Membership!$D$2:$D$320,Membership!$C$2:$C$320)</f>
        <v>27</v>
      </c>
      <c r="B136" s="1">
        <v>12467</v>
      </c>
      <c r="C136" s="15">
        <v>64</v>
      </c>
      <c r="D136" s="3">
        <v>3.65</v>
      </c>
      <c r="E136" s="3">
        <f>C136*D136</f>
        <v>233.6</v>
      </c>
      <c r="F136" s="16"/>
      <c r="G136" s="6"/>
      <c r="H136" s="4"/>
      <c r="I136" s="3">
        <f>E136-F136</f>
        <v>233.6</v>
      </c>
      <c r="J136" s="5">
        <f>F136/E136</f>
        <v>0</v>
      </c>
    </row>
    <row r="137" spans="1:10" ht="15.75">
      <c r="A137" s="15">
        <f>LOOKUP(B137,Membership!$D$2:$D$320,Membership!$C$2:$C$320)</f>
        <v>101</v>
      </c>
      <c r="B137" s="1">
        <v>15571</v>
      </c>
      <c r="C137" s="15">
        <v>29</v>
      </c>
      <c r="D137" s="3">
        <v>3.65</v>
      </c>
      <c r="E137" s="3">
        <f>C137*D137</f>
        <v>105.85</v>
      </c>
      <c r="F137" s="16"/>
      <c r="G137" s="6"/>
      <c r="H137" s="4"/>
      <c r="I137" s="3">
        <f>E137-F137</f>
        <v>105.85</v>
      </c>
      <c r="J137" s="5">
        <f>F137/E137</f>
        <v>0</v>
      </c>
    </row>
    <row r="138" spans="1:10" ht="15.75">
      <c r="A138" s="15"/>
      <c r="B138" s="1"/>
      <c r="C138" s="15"/>
      <c r="D138" s="3"/>
      <c r="E138" s="3"/>
      <c r="F138" s="16"/>
      <c r="G138" s="6"/>
      <c r="H138" s="4"/>
      <c r="I138" s="3"/>
      <c r="J138" s="5"/>
    </row>
    <row r="139" spans="1:10" ht="15.75">
      <c r="A139" s="15">
        <f>LOOKUP(B139,Membership!$D$2:$D$320,Membership!$C$2:$C$320)</f>
        <v>31</v>
      </c>
      <c r="B139" s="1">
        <v>1654</v>
      </c>
      <c r="C139" s="15">
        <v>149</v>
      </c>
      <c r="D139" s="3">
        <v>3.65</v>
      </c>
      <c r="E139" s="3">
        <f>C139*D139</f>
        <v>543.85</v>
      </c>
      <c r="F139" s="16">
        <v>361.35</v>
      </c>
      <c r="G139" s="6" t="s">
        <v>463</v>
      </c>
      <c r="H139" s="4" t="s">
        <v>464</v>
      </c>
      <c r="I139" s="3">
        <f>E139-F139</f>
        <v>182.5</v>
      </c>
      <c r="J139" s="5">
        <f>F139/E139</f>
        <v>0.66442953020134232</v>
      </c>
    </row>
    <row r="140" spans="1:10" ht="15.75">
      <c r="A140" s="15">
        <f>LOOKUP(B140,Membership!$D$2:$D$320,Membership!$C$2:$C$320)</f>
        <v>31</v>
      </c>
      <c r="B140" s="1">
        <v>2787</v>
      </c>
      <c r="C140" s="15">
        <v>140</v>
      </c>
      <c r="D140" s="3">
        <v>3.65</v>
      </c>
      <c r="E140" s="3">
        <f>C140*D140</f>
        <v>511</v>
      </c>
      <c r="F140" s="16"/>
      <c r="G140" s="6"/>
      <c r="H140" s="4"/>
      <c r="I140" s="3">
        <f>E140-F140</f>
        <v>511</v>
      </c>
      <c r="J140" s="5">
        <f>F140/E140</f>
        <v>0</v>
      </c>
    </row>
    <row r="141" spans="1:10" ht="15.75">
      <c r="A141" s="15">
        <f>LOOKUP(B141,Membership!$D$2:$D$320,Membership!$C$2:$C$320)</f>
        <v>31</v>
      </c>
      <c r="B141" s="1">
        <v>3825</v>
      </c>
      <c r="C141" s="15">
        <v>72</v>
      </c>
      <c r="D141" s="3">
        <v>3.65</v>
      </c>
      <c r="E141" s="3">
        <f>C141*D141</f>
        <v>262.8</v>
      </c>
      <c r="F141" s="16"/>
      <c r="G141" s="6"/>
      <c r="H141" s="4"/>
      <c r="I141" s="3">
        <f>E141-F141</f>
        <v>262.8</v>
      </c>
      <c r="J141" s="5">
        <f>F141/E141</f>
        <v>0</v>
      </c>
    </row>
    <row r="142" spans="1:10" ht="15.75">
      <c r="A142" s="15">
        <f>LOOKUP(B142,Membership!$D$2:$D$320,Membership!$C$2:$C$320)</f>
        <v>31</v>
      </c>
      <c r="B142" s="1">
        <v>6789</v>
      </c>
      <c r="C142" s="15">
        <v>99</v>
      </c>
      <c r="D142" s="3">
        <v>3.65</v>
      </c>
      <c r="E142" s="3">
        <f>C142*D142</f>
        <v>361.34999999999997</v>
      </c>
      <c r="F142" s="16">
        <v>365</v>
      </c>
      <c r="G142" s="6">
        <v>2875</v>
      </c>
      <c r="H142" s="4">
        <v>42138</v>
      </c>
      <c r="I142" s="3">
        <f>E142-F142</f>
        <v>-3.6500000000000341</v>
      </c>
      <c r="J142" s="5">
        <f>F142/E142</f>
        <v>1.0101010101010102</v>
      </c>
    </row>
    <row r="143" spans="1:10" ht="15.75">
      <c r="A143" s="15">
        <f>LOOKUP(B143,Membership!$D$2:$D$320,Membership!$C$2:$C$320)</f>
        <v>31</v>
      </c>
      <c r="B143" s="1">
        <v>11832</v>
      </c>
      <c r="C143" s="15">
        <v>35</v>
      </c>
      <c r="D143" s="3">
        <v>3.65</v>
      </c>
      <c r="E143" s="3">
        <f>C143*D143</f>
        <v>127.75</v>
      </c>
      <c r="F143" s="16"/>
      <c r="G143" s="6"/>
      <c r="H143" s="4"/>
      <c r="I143" s="3">
        <f>E143-F143</f>
        <v>127.75</v>
      </c>
      <c r="J143" s="5">
        <f>F143/E143</f>
        <v>0</v>
      </c>
    </row>
    <row r="144" spans="1:10" ht="15.75">
      <c r="A144" s="15"/>
      <c r="B144" s="1"/>
      <c r="C144" s="15"/>
      <c r="D144" s="3"/>
      <c r="E144" s="3"/>
      <c r="F144" s="16"/>
      <c r="G144" s="6"/>
      <c r="H144" s="4"/>
      <c r="I144" s="3"/>
      <c r="J144" s="5"/>
    </row>
    <row r="145" spans="1:10" ht="15.75">
      <c r="A145" s="15">
        <f>LOOKUP(B145,Membership!$D$2:$D$320,Membership!$C$2:$C$320)</f>
        <v>30</v>
      </c>
      <c r="B145" s="1">
        <v>1799</v>
      </c>
      <c r="C145" s="15">
        <v>840</v>
      </c>
      <c r="D145" s="3">
        <v>3.65</v>
      </c>
      <c r="E145" s="3">
        <f>C145*D145</f>
        <v>3066</v>
      </c>
      <c r="F145" s="16">
        <v>1424.3</v>
      </c>
      <c r="G145" s="6">
        <v>2352</v>
      </c>
      <c r="H145" s="4">
        <v>41948</v>
      </c>
      <c r="I145" s="3">
        <f>E145-F145</f>
        <v>1641.7</v>
      </c>
      <c r="J145" s="5">
        <f>F145/E145</f>
        <v>0.46454664057403783</v>
      </c>
    </row>
    <row r="146" spans="1:10" ht="15.75">
      <c r="A146" s="15">
        <f>LOOKUP(B146,Membership!$D$2:$D$320,Membership!$C$2:$C$320)</f>
        <v>30</v>
      </c>
      <c r="B146" s="1">
        <v>4963</v>
      </c>
      <c r="C146" s="15">
        <v>103</v>
      </c>
      <c r="D146" s="3">
        <v>3.65</v>
      </c>
      <c r="E146" s="3">
        <f>C146*D146</f>
        <v>375.95</v>
      </c>
      <c r="F146" s="16">
        <v>501.6</v>
      </c>
      <c r="G146" s="6">
        <v>2375</v>
      </c>
      <c r="H146" s="4">
        <v>42116</v>
      </c>
      <c r="I146" s="3">
        <f>E146-F146</f>
        <v>-125.65000000000003</v>
      </c>
      <c r="J146" s="5">
        <f>F146/E146</f>
        <v>1.3342199760606466</v>
      </c>
    </row>
    <row r="147" spans="1:10" ht="15.75">
      <c r="A147" s="15">
        <f>LOOKUP(B147,Membership!$D$2:$D$320,Membership!$C$2:$C$320)</f>
        <v>29</v>
      </c>
      <c r="B147" s="1">
        <v>5127</v>
      </c>
      <c r="C147" s="15">
        <v>61</v>
      </c>
      <c r="D147" s="3">
        <v>3.65</v>
      </c>
      <c r="E147" s="3">
        <f>C147*D147</f>
        <v>222.65</v>
      </c>
      <c r="F147" s="16"/>
      <c r="G147" s="6"/>
      <c r="H147" s="4"/>
      <c r="I147" s="3">
        <f>E147-F147</f>
        <v>222.65</v>
      </c>
      <c r="J147" s="5">
        <f>F147/E147</f>
        <v>0</v>
      </c>
    </row>
    <row r="148" spans="1:10" ht="15.75">
      <c r="A148" s="15">
        <f>LOOKUP(B148,Membership!$D$2:$D$320,Membership!$C$2:$C$320)</f>
        <v>29</v>
      </c>
      <c r="B148" s="1">
        <v>7894</v>
      </c>
      <c r="C148" s="15">
        <v>40</v>
      </c>
      <c r="D148" s="3">
        <v>3.65</v>
      </c>
      <c r="E148" s="3">
        <f>C148*D148</f>
        <v>146</v>
      </c>
      <c r="F148" s="16"/>
      <c r="G148" s="6"/>
      <c r="H148" s="4"/>
      <c r="I148" s="3">
        <f>E148-F148</f>
        <v>146</v>
      </c>
      <c r="J148" s="5">
        <f>F148/E148</f>
        <v>0</v>
      </c>
    </row>
    <row r="149" spans="1:10" ht="15.75">
      <c r="A149" s="15">
        <f>LOOKUP(B149,Membership!$D$2:$D$320,Membership!$C$2:$C$320)</f>
        <v>30</v>
      </c>
      <c r="B149" s="1">
        <v>10522</v>
      </c>
      <c r="C149" s="15">
        <v>66</v>
      </c>
      <c r="D149" s="3">
        <v>3.65</v>
      </c>
      <c r="E149" s="3">
        <f>C149*D149</f>
        <v>240.9</v>
      </c>
      <c r="F149" s="16"/>
      <c r="G149" s="6"/>
      <c r="H149" s="4"/>
      <c r="I149" s="3">
        <f>E149-F149</f>
        <v>240.9</v>
      </c>
      <c r="J149" s="5">
        <f>F149/E149</f>
        <v>0</v>
      </c>
    </row>
    <row r="150" spans="1:10" ht="15.75">
      <c r="A150" s="15"/>
      <c r="B150" s="1"/>
      <c r="C150" s="15" t="s">
        <v>314</v>
      </c>
      <c r="D150" s="3"/>
      <c r="E150" s="3"/>
      <c r="F150" s="16">
        <f>SUM(F85:F149)</f>
        <v>14101.82</v>
      </c>
      <c r="G150" s="6"/>
      <c r="H150" s="4"/>
      <c r="I150" s="3"/>
      <c r="J150" s="5"/>
    </row>
    <row r="151" spans="1:10" ht="15.75">
      <c r="A151" s="15"/>
      <c r="B151" s="1"/>
      <c r="C151" s="15"/>
      <c r="D151" s="3"/>
      <c r="E151" s="3"/>
      <c r="F151" s="16"/>
      <c r="G151" s="6"/>
      <c r="H151" s="4"/>
      <c r="I151" s="3"/>
      <c r="J151" s="5"/>
    </row>
    <row r="152" spans="1:10" ht="15.75">
      <c r="A152" s="15"/>
      <c r="B152" s="1"/>
      <c r="C152" s="15"/>
      <c r="D152" s="3"/>
      <c r="E152" s="3"/>
      <c r="F152" s="16"/>
      <c r="G152" s="6"/>
      <c r="H152" s="4"/>
      <c r="I152" s="3"/>
      <c r="J152" s="5"/>
    </row>
    <row r="153" spans="1:10" ht="15.75">
      <c r="A153" s="15">
        <f>LOOKUP(B153,Membership!$D$2:$D$320,Membership!$C$2:$C$320)</f>
        <v>40</v>
      </c>
      <c r="B153" s="1">
        <v>1386</v>
      </c>
      <c r="C153" s="15">
        <v>195</v>
      </c>
      <c r="D153" s="3">
        <v>3.65</v>
      </c>
      <c r="E153" s="3">
        <f t="shared" ref="E153:E158" si="3">C153*D153</f>
        <v>711.75</v>
      </c>
      <c r="F153" s="16"/>
      <c r="G153" s="6"/>
      <c r="H153" s="4"/>
      <c r="I153" s="3">
        <f t="shared" ref="I153:I158" si="4">E153-F153</f>
        <v>711.75</v>
      </c>
      <c r="J153" s="5">
        <f t="shared" ref="J153:J158" si="5">F153/E153</f>
        <v>0</v>
      </c>
    </row>
    <row r="154" spans="1:10" ht="15.75">
      <c r="A154" s="15">
        <f>LOOKUP(B154,Membership!$D$2:$D$320,Membership!$C$2:$C$320)</f>
        <v>40</v>
      </c>
      <c r="B154" s="1">
        <v>2820</v>
      </c>
      <c r="C154" s="15">
        <v>138</v>
      </c>
      <c r="D154" s="3">
        <v>3.65</v>
      </c>
      <c r="E154" s="3">
        <f t="shared" si="3"/>
        <v>503.7</v>
      </c>
      <c r="F154" s="16"/>
      <c r="G154" s="6"/>
      <c r="H154" s="4"/>
      <c r="I154" s="3">
        <f t="shared" si="4"/>
        <v>503.7</v>
      </c>
      <c r="J154" s="5">
        <f t="shared" si="5"/>
        <v>0</v>
      </c>
    </row>
    <row r="155" spans="1:10" ht="15.75">
      <c r="A155" s="15">
        <f>LOOKUP(B155,Membership!$D$2:$D$320,Membership!$C$2:$C$320)</f>
        <v>40</v>
      </c>
      <c r="B155" s="1">
        <v>4416</v>
      </c>
      <c r="C155" s="15">
        <v>159</v>
      </c>
      <c r="D155" s="3">
        <v>3.65</v>
      </c>
      <c r="E155" s="3">
        <f t="shared" si="3"/>
        <v>580.35</v>
      </c>
      <c r="F155" s="16"/>
      <c r="G155" s="6"/>
      <c r="H155" s="4"/>
      <c r="I155" s="3">
        <f t="shared" si="4"/>
        <v>580.35</v>
      </c>
      <c r="J155" s="5">
        <f t="shared" si="5"/>
        <v>0</v>
      </c>
    </row>
    <row r="156" spans="1:10" ht="15.75">
      <c r="A156" s="15">
        <f>LOOKUP(B156,Membership!$D$2:$D$320,Membership!$C$2:$C$320)</f>
        <v>40</v>
      </c>
      <c r="B156" s="1">
        <v>6151</v>
      </c>
      <c r="C156" s="15">
        <v>85</v>
      </c>
      <c r="D156" s="3">
        <v>3.65</v>
      </c>
      <c r="E156" s="3">
        <f t="shared" si="3"/>
        <v>310.25</v>
      </c>
      <c r="F156" s="16"/>
      <c r="G156" s="6"/>
      <c r="H156" s="4"/>
      <c r="I156" s="3">
        <f t="shared" si="4"/>
        <v>310.25</v>
      </c>
      <c r="J156" s="5">
        <f t="shared" si="5"/>
        <v>0</v>
      </c>
    </row>
    <row r="157" spans="1:10" ht="15.75">
      <c r="A157" s="15">
        <f>LOOKUP(B157,Membership!$D$2:$D$320,Membership!$C$2:$C$320)</f>
        <v>101</v>
      </c>
      <c r="B157" s="1">
        <v>6480</v>
      </c>
      <c r="C157" s="15">
        <v>62</v>
      </c>
      <c r="D157" s="3">
        <v>3.65</v>
      </c>
      <c r="E157" s="3">
        <f t="shared" si="3"/>
        <v>226.29999999999998</v>
      </c>
      <c r="F157" s="16"/>
      <c r="G157" s="6"/>
      <c r="H157" s="4"/>
      <c r="I157" s="3">
        <f t="shared" si="4"/>
        <v>226.29999999999998</v>
      </c>
      <c r="J157" s="5">
        <f t="shared" si="5"/>
        <v>0</v>
      </c>
    </row>
    <row r="158" spans="1:10" ht="15.75">
      <c r="A158" s="15">
        <f>LOOKUP(B158,Membership!$D$2:$D$320,Membership!$C$2:$C$320)</f>
        <v>40</v>
      </c>
      <c r="B158" s="1">
        <v>12644</v>
      </c>
      <c r="C158" s="15">
        <v>61</v>
      </c>
      <c r="D158" s="3">
        <v>3.65</v>
      </c>
      <c r="E158" s="3">
        <f t="shared" si="3"/>
        <v>222.65</v>
      </c>
      <c r="F158" s="16"/>
      <c r="G158" s="6"/>
      <c r="H158" s="4"/>
      <c r="I158" s="3">
        <f t="shared" si="4"/>
        <v>222.65</v>
      </c>
      <c r="J158" s="5">
        <f t="shared" si="5"/>
        <v>0</v>
      </c>
    </row>
    <row r="159" spans="1:10" ht="15.75">
      <c r="A159" s="15"/>
      <c r="B159" s="1"/>
      <c r="C159" s="15"/>
      <c r="D159" s="3"/>
      <c r="E159" s="3"/>
      <c r="F159" s="16"/>
      <c r="G159" s="6"/>
      <c r="H159" s="4"/>
      <c r="I159" s="3"/>
      <c r="J159" s="5"/>
    </row>
    <row r="160" spans="1:10" ht="15.75">
      <c r="A160" s="15">
        <f>LOOKUP(B160,Membership!$D$2:$D$320,Membership!$C$2:$C$320)</f>
        <v>41</v>
      </c>
      <c r="B160" s="1">
        <v>765</v>
      </c>
      <c r="C160" s="15">
        <v>138</v>
      </c>
      <c r="D160" s="3">
        <v>3.65</v>
      </c>
      <c r="E160" s="3">
        <f t="shared" ref="E160:E165" si="6">C160*D160</f>
        <v>503.7</v>
      </c>
      <c r="F160" s="16"/>
      <c r="G160" s="6"/>
      <c r="H160" s="4"/>
      <c r="I160" s="3">
        <f t="shared" ref="I160:I165" si="7">E160-F160</f>
        <v>503.7</v>
      </c>
      <c r="J160" s="5">
        <f t="shared" ref="J160:J165" si="8">F160/E160</f>
        <v>0</v>
      </c>
    </row>
    <row r="161" spans="1:10" ht="15.75">
      <c r="A161" s="15">
        <f>LOOKUP(B161,Membership!$D$2:$D$320,Membership!$C$2:$C$320)</f>
        <v>41</v>
      </c>
      <c r="B161" s="1">
        <v>1080</v>
      </c>
      <c r="C161" s="15">
        <v>138</v>
      </c>
      <c r="D161" s="3">
        <v>3.65</v>
      </c>
      <c r="E161" s="3">
        <f t="shared" si="6"/>
        <v>503.7</v>
      </c>
      <c r="F161" s="16"/>
      <c r="G161" s="6"/>
      <c r="H161" s="4"/>
      <c r="I161" s="3">
        <f t="shared" si="7"/>
        <v>503.7</v>
      </c>
      <c r="J161" s="5">
        <f t="shared" si="8"/>
        <v>0</v>
      </c>
    </row>
    <row r="162" spans="1:10" ht="15.75">
      <c r="A162" s="15">
        <f>LOOKUP(B162,Membership!$D$2:$D$320,Membership!$C$2:$C$320)</f>
        <v>41</v>
      </c>
      <c r="B162" s="1">
        <v>1501</v>
      </c>
      <c r="C162" s="15">
        <v>22</v>
      </c>
      <c r="D162" s="3">
        <v>3.65</v>
      </c>
      <c r="E162" s="3">
        <f t="shared" si="6"/>
        <v>80.3</v>
      </c>
      <c r="F162" s="16"/>
      <c r="G162" s="6"/>
      <c r="H162" s="4"/>
      <c r="I162" s="3">
        <f t="shared" si="7"/>
        <v>80.3</v>
      </c>
      <c r="J162" s="5">
        <f t="shared" si="8"/>
        <v>0</v>
      </c>
    </row>
    <row r="163" spans="1:10" ht="15.75">
      <c r="A163" s="15">
        <f>LOOKUP(B163,Membership!$D$2:$D$320,Membership!$C$2:$C$320)</f>
        <v>41</v>
      </c>
      <c r="B163" s="1">
        <v>7370</v>
      </c>
      <c r="C163" s="15">
        <v>149</v>
      </c>
      <c r="D163" s="3">
        <v>3.65</v>
      </c>
      <c r="E163" s="3">
        <f t="shared" si="6"/>
        <v>543.85</v>
      </c>
      <c r="F163" s="16"/>
      <c r="G163" s="6"/>
      <c r="H163" s="4"/>
      <c r="I163" s="3">
        <f t="shared" si="7"/>
        <v>543.85</v>
      </c>
      <c r="J163" s="5">
        <f t="shared" si="8"/>
        <v>0</v>
      </c>
    </row>
    <row r="164" spans="1:10" ht="15.75">
      <c r="A164" s="15">
        <f>LOOKUP(B164,Membership!$D$2:$D$320,Membership!$C$2:$C$320)</f>
        <v>41</v>
      </c>
      <c r="B164" s="1">
        <v>11884</v>
      </c>
      <c r="C164" s="15">
        <v>27</v>
      </c>
      <c r="D164" s="3">
        <v>3.65</v>
      </c>
      <c r="E164" s="3">
        <f t="shared" si="6"/>
        <v>98.55</v>
      </c>
      <c r="F164" s="16"/>
      <c r="G164" s="6"/>
      <c r="H164" s="4"/>
      <c r="I164" s="3">
        <f t="shared" si="7"/>
        <v>98.55</v>
      </c>
      <c r="J164" s="5">
        <f t="shared" si="8"/>
        <v>0</v>
      </c>
    </row>
    <row r="165" spans="1:10">
      <c r="A165" s="15">
        <f>LOOKUP(B165,Membership!$D$2:$D$320,Membership!$C$2:$C$320)</f>
        <v>41</v>
      </c>
      <c r="B165" s="14">
        <v>12079</v>
      </c>
      <c r="C165" s="15">
        <v>27</v>
      </c>
      <c r="D165" s="16">
        <v>3.65</v>
      </c>
      <c r="E165" s="16">
        <f t="shared" si="6"/>
        <v>98.55</v>
      </c>
      <c r="F165" s="16"/>
      <c r="G165" s="19"/>
      <c r="H165" s="17"/>
      <c r="I165" s="16">
        <f t="shared" si="7"/>
        <v>98.55</v>
      </c>
      <c r="J165" s="18">
        <f t="shared" si="8"/>
        <v>0</v>
      </c>
    </row>
    <row r="166" spans="1:10">
      <c r="A166" s="15"/>
      <c r="B166" s="14"/>
      <c r="C166" s="15"/>
      <c r="D166" s="16"/>
      <c r="E166" s="16"/>
      <c r="F166" s="16"/>
      <c r="G166" s="19"/>
      <c r="H166" s="17"/>
      <c r="I166" s="16"/>
      <c r="J166" s="18"/>
    </row>
    <row r="167" spans="1:10" ht="15.75">
      <c r="A167" s="15">
        <f>LOOKUP(B167,Membership!$D$2:$D$320,Membership!$C$2:$C$320)</f>
        <v>42</v>
      </c>
      <c r="B167" s="1">
        <v>1471</v>
      </c>
      <c r="C167" s="15">
        <v>190</v>
      </c>
      <c r="D167" s="3">
        <v>3.65</v>
      </c>
      <c r="E167" s="3">
        <f>C167*D167</f>
        <v>693.5</v>
      </c>
      <c r="F167" s="16"/>
      <c r="G167" s="6"/>
      <c r="H167" s="4"/>
      <c r="I167" s="3">
        <f>E167-F167</f>
        <v>693.5</v>
      </c>
      <c r="J167" s="5">
        <f>F167/E167</f>
        <v>0</v>
      </c>
    </row>
    <row r="168" spans="1:10" ht="15.75">
      <c r="A168" s="15">
        <f>LOOKUP(B168,Membership!$D$2:$D$320,Membership!$C$2:$C$320)</f>
        <v>42</v>
      </c>
      <c r="B168" s="1">
        <v>6630</v>
      </c>
      <c r="C168" s="15">
        <v>31</v>
      </c>
      <c r="D168" s="3">
        <v>3.65</v>
      </c>
      <c r="E168" s="3">
        <f>C168*D168</f>
        <v>113.14999999999999</v>
      </c>
      <c r="F168" s="16"/>
      <c r="G168" s="6"/>
      <c r="H168" s="4"/>
      <c r="I168" s="3">
        <f>E168-F168</f>
        <v>113.14999999999999</v>
      </c>
      <c r="J168" s="5">
        <f>F168/E168</f>
        <v>0</v>
      </c>
    </row>
    <row r="169" spans="1:10" ht="15.75">
      <c r="A169" s="15">
        <f>LOOKUP(B169,Membership!$D$2:$D$320,Membership!$C$2:$C$320)</f>
        <v>42</v>
      </c>
      <c r="B169" s="1">
        <v>10920</v>
      </c>
      <c r="C169" s="15">
        <v>64</v>
      </c>
      <c r="D169" s="3">
        <v>3.65</v>
      </c>
      <c r="E169" s="3">
        <f>C169*D169</f>
        <v>233.6</v>
      </c>
      <c r="F169" s="16"/>
      <c r="G169" s="6"/>
      <c r="H169" s="4"/>
      <c r="I169" s="3">
        <f>E169-F169</f>
        <v>233.6</v>
      </c>
      <c r="J169" s="5">
        <f>F169/E169</f>
        <v>0</v>
      </c>
    </row>
    <row r="170" spans="1:10" ht="15.75">
      <c r="A170" s="15">
        <f>LOOKUP(B170,Membership!$D$2:$D$320,Membership!$C$2:$C$320)</f>
        <v>42</v>
      </c>
      <c r="B170" s="1">
        <v>12491</v>
      </c>
      <c r="C170" s="15">
        <v>100</v>
      </c>
      <c r="D170" s="3">
        <v>3.65</v>
      </c>
      <c r="E170" s="3">
        <f>C170*D170</f>
        <v>365</v>
      </c>
      <c r="F170" s="16">
        <v>365</v>
      </c>
      <c r="G170" s="6">
        <v>2178</v>
      </c>
      <c r="H170" s="4">
        <v>42171</v>
      </c>
      <c r="I170" s="3">
        <f>E170-F170</f>
        <v>0</v>
      </c>
      <c r="J170" s="5">
        <f>F170/E170</f>
        <v>1</v>
      </c>
    </row>
    <row r="171" spans="1:10" ht="15.75">
      <c r="A171" s="15">
        <f>LOOKUP(B171,Membership!$D$2:$D$320,Membership!$C$2:$C$320)</f>
        <v>42</v>
      </c>
      <c r="B171" s="1">
        <v>13480</v>
      </c>
      <c r="C171" s="15">
        <v>82</v>
      </c>
      <c r="D171" s="3">
        <v>3.65</v>
      </c>
      <c r="E171" s="3">
        <f>C171*D171</f>
        <v>299.3</v>
      </c>
      <c r="F171" s="16">
        <v>299.3</v>
      </c>
      <c r="G171" s="6">
        <v>1526</v>
      </c>
      <c r="H171" s="4">
        <v>42173</v>
      </c>
      <c r="I171" s="3">
        <f>E171-F171</f>
        <v>0</v>
      </c>
      <c r="J171" s="5">
        <f>F171/E171</f>
        <v>1</v>
      </c>
    </row>
    <row r="172" spans="1:10" ht="15.75">
      <c r="A172" s="15"/>
      <c r="B172" s="1"/>
      <c r="C172" s="15"/>
      <c r="D172" s="3"/>
      <c r="E172" s="3"/>
      <c r="F172" s="16"/>
      <c r="G172" s="6"/>
      <c r="H172" s="4"/>
      <c r="I172" s="3"/>
      <c r="J172" s="5"/>
    </row>
    <row r="173" spans="1:10" ht="15.75">
      <c r="A173" s="15">
        <f>LOOKUP(B173,Membership!$D$2:$D$320,Membership!$C$2:$C$320)</f>
        <v>43</v>
      </c>
      <c r="B173" s="1">
        <v>3099</v>
      </c>
      <c r="C173" s="15">
        <v>196</v>
      </c>
      <c r="D173" s="3">
        <v>3.65</v>
      </c>
      <c r="E173" s="3">
        <f>C173*D173</f>
        <v>715.4</v>
      </c>
      <c r="F173" s="16">
        <v>437.1</v>
      </c>
      <c r="G173" s="6">
        <v>2568</v>
      </c>
      <c r="H173" s="4">
        <v>42167</v>
      </c>
      <c r="I173" s="3">
        <f>E173-F173</f>
        <v>278.29999999999995</v>
      </c>
      <c r="J173" s="5">
        <f>F173/E173</f>
        <v>0.61098686049762374</v>
      </c>
    </row>
    <row r="174" spans="1:10" ht="15.75">
      <c r="A174" s="15">
        <f>LOOKUP(B174,Membership!$D$2:$D$320,Membership!$C$2:$C$320)</f>
        <v>43</v>
      </c>
      <c r="B174" s="1">
        <v>6371</v>
      </c>
      <c r="C174" s="15">
        <v>318</v>
      </c>
      <c r="D174" s="3">
        <v>3.65</v>
      </c>
      <c r="E174" s="3">
        <f>C174*D174</f>
        <v>1160.7</v>
      </c>
      <c r="F174" s="16">
        <v>1170</v>
      </c>
      <c r="G174" s="6">
        <v>5192</v>
      </c>
      <c r="H174" s="4">
        <v>42164</v>
      </c>
      <c r="I174" s="3">
        <f>E174-F174</f>
        <v>-9.2999999999999545</v>
      </c>
      <c r="J174" s="5">
        <f>F174/E174</f>
        <v>1.0080124063065392</v>
      </c>
    </row>
    <row r="175" spans="1:10" ht="15.75">
      <c r="A175" s="15">
        <f>LOOKUP(B175,Membership!$D$2:$D$320,Membership!$C$2:$C$320)</f>
        <v>43</v>
      </c>
      <c r="B175" s="1">
        <v>6463</v>
      </c>
      <c r="C175" s="15">
        <v>111</v>
      </c>
      <c r="D175" s="3">
        <v>3.65</v>
      </c>
      <c r="E175" s="3">
        <f>C175*D175</f>
        <v>405.15</v>
      </c>
      <c r="F175" s="16"/>
      <c r="G175" s="6"/>
      <c r="H175" s="4"/>
      <c r="I175" s="3">
        <f>E175-F175</f>
        <v>405.15</v>
      </c>
      <c r="J175" s="5">
        <f>F175/E175</f>
        <v>0</v>
      </c>
    </row>
    <row r="176" spans="1:10" ht="15.75">
      <c r="A176" s="15">
        <f>LOOKUP(B176,Membership!$D$2:$D$320,Membership!$C$2:$C$320)</f>
        <v>43</v>
      </c>
      <c r="B176" s="1">
        <v>7811</v>
      </c>
      <c r="C176" s="15">
        <v>84</v>
      </c>
      <c r="D176" s="3">
        <v>3.65</v>
      </c>
      <c r="E176" s="3">
        <f>C176*D176</f>
        <v>306.59999999999997</v>
      </c>
      <c r="F176" s="16">
        <v>131.4</v>
      </c>
      <c r="G176" s="6">
        <v>3563</v>
      </c>
      <c r="H176" s="4">
        <v>42192</v>
      </c>
      <c r="I176" s="3">
        <f>E176-F176</f>
        <v>175.19999999999996</v>
      </c>
      <c r="J176" s="5">
        <f>F176/E176</f>
        <v>0.42857142857142866</v>
      </c>
    </row>
    <row r="177" spans="1:10" ht="15.75">
      <c r="A177" s="15"/>
      <c r="B177" s="1"/>
      <c r="C177" s="15"/>
      <c r="D177" s="3"/>
      <c r="E177" s="3"/>
      <c r="F177" s="16"/>
      <c r="G177" s="6"/>
      <c r="H177" s="4"/>
      <c r="I177" s="3"/>
      <c r="J177" s="5"/>
    </row>
    <row r="178" spans="1:10" ht="15.75">
      <c r="A178" s="15">
        <f>LOOKUP(B178,Membership!$D$2:$D$320,Membership!$C$2:$C$320)</f>
        <v>44</v>
      </c>
      <c r="B178" s="1">
        <v>1547</v>
      </c>
      <c r="C178" s="15">
        <v>173</v>
      </c>
      <c r="D178" s="3">
        <v>3.65</v>
      </c>
      <c r="E178" s="3">
        <f>C178*D178</f>
        <v>631.44999999999993</v>
      </c>
      <c r="F178" s="16"/>
      <c r="G178" s="6"/>
      <c r="H178" s="4"/>
      <c r="I178" s="3">
        <f>E178-F178</f>
        <v>631.44999999999993</v>
      </c>
      <c r="J178" s="5">
        <f>F178/E178</f>
        <v>0</v>
      </c>
    </row>
    <row r="179" spans="1:10" ht="15.75">
      <c r="A179" s="15">
        <f>LOOKUP(B179,Membership!$D$2:$D$320,Membership!$C$2:$C$320)</f>
        <v>44</v>
      </c>
      <c r="B179" s="1">
        <v>1637</v>
      </c>
      <c r="C179" s="15">
        <v>179</v>
      </c>
      <c r="D179" s="3">
        <v>3.65</v>
      </c>
      <c r="E179" s="3">
        <f>C179*D179</f>
        <v>653.35</v>
      </c>
      <c r="F179" s="16">
        <v>653.35</v>
      </c>
      <c r="G179" s="6">
        <v>4870</v>
      </c>
      <c r="H179" s="4">
        <v>42215</v>
      </c>
      <c r="I179" s="3">
        <f>E179-F179</f>
        <v>0</v>
      </c>
      <c r="J179" s="5">
        <f>F179/E179</f>
        <v>1</v>
      </c>
    </row>
    <row r="180" spans="1:10" ht="15.75">
      <c r="A180" s="15">
        <f>LOOKUP(B180,Membership!$D$2:$D$320,Membership!$C$2:$C$320)</f>
        <v>44</v>
      </c>
      <c r="B180" s="1">
        <v>4774</v>
      </c>
      <c r="C180" s="15">
        <v>88</v>
      </c>
      <c r="D180" s="3">
        <v>3.65</v>
      </c>
      <c r="E180" s="3">
        <f>C180*D180</f>
        <v>321.2</v>
      </c>
      <c r="F180" s="16"/>
      <c r="G180" s="6"/>
      <c r="H180" s="4"/>
      <c r="I180" s="3">
        <f>E180-F180</f>
        <v>321.2</v>
      </c>
      <c r="J180" s="5">
        <f>F180/E180</f>
        <v>0</v>
      </c>
    </row>
    <row r="181" spans="1:10" ht="15.75">
      <c r="A181" s="15"/>
      <c r="B181" s="1"/>
      <c r="C181" s="15"/>
      <c r="D181" s="3"/>
      <c r="E181" s="3"/>
      <c r="F181" s="16"/>
      <c r="G181" s="6"/>
      <c r="H181" s="4"/>
      <c r="I181" s="3"/>
      <c r="J181" s="5"/>
    </row>
    <row r="182" spans="1:10" ht="15.75">
      <c r="A182" s="15">
        <f>LOOKUP(B182,Membership!$D$2:$D$320,Membership!$C$2:$C$320)</f>
        <v>45</v>
      </c>
      <c r="B182" s="1">
        <v>3924</v>
      </c>
      <c r="C182" s="15">
        <v>251</v>
      </c>
      <c r="D182" s="3">
        <v>3.65</v>
      </c>
      <c r="E182" s="3">
        <f>C182*D182</f>
        <v>916.15</v>
      </c>
      <c r="F182" s="16">
        <v>1078.3</v>
      </c>
      <c r="G182" s="6" t="s">
        <v>465</v>
      </c>
      <c r="H182" s="4" t="s">
        <v>466</v>
      </c>
      <c r="I182" s="3">
        <f>E182-F182</f>
        <v>-162.14999999999998</v>
      </c>
      <c r="J182" s="5">
        <f>F182/E182</f>
        <v>1.1769906674671178</v>
      </c>
    </row>
    <row r="183" spans="1:10" ht="15.75">
      <c r="A183" s="15">
        <f>LOOKUP(B183,Membership!$D$2:$D$320,Membership!$C$2:$C$320)</f>
        <v>45</v>
      </c>
      <c r="B183" s="1">
        <v>4549</v>
      </c>
      <c r="C183" s="15">
        <v>127</v>
      </c>
      <c r="D183" s="3">
        <v>3.65</v>
      </c>
      <c r="E183" s="3">
        <f>C183*D183</f>
        <v>463.55</v>
      </c>
      <c r="F183" s="16">
        <v>295.69</v>
      </c>
      <c r="G183" s="2">
        <v>5056</v>
      </c>
      <c r="H183" s="26">
        <v>42171</v>
      </c>
      <c r="I183" s="3">
        <f>E183-F183</f>
        <v>167.86</v>
      </c>
      <c r="J183" s="5">
        <f>F183/E183</f>
        <v>0.6378815661740912</v>
      </c>
    </row>
    <row r="184" spans="1:10" ht="15.75">
      <c r="A184" s="15">
        <f>LOOKUP(B184,Membership!$D$2:$D$320,Membership!$C$2:$C$320)</f>
        <v>45</v>
      </c>
      <c r="B184" s="1">
        <v>10559</v>
      </c>
      <c r="C184" s="15">
        <v>97</v>
      </c>
      <c r="D184" s="3">
        <v>3.65</v>
      </c>
      <c r="E184" s="3">
        <f>C184*D184</f>
        <v>354.05</v>
      </c>
      <c r="F184" s="16">
        <v>354.05</v>
      </c>
      <c r="G184" s="6">
        <v>2030</v>
      </c>
      <c r="H184" s="4">
        <v>42184</v>
      </c>
      <c r="I184" s="3">
        <f>E184-F184</f>
        <v>0</v>
      </c>
      <c r="J184" s="5">
        <f>F184/E184</f>
        <v>1</v>
      </c>
    </row>
    <row r="185" spans="1:10" ht="15.75">
      <c r="A185" s="15">
        <f>LOOKUP(B185,Membership!$D$2:$D$320,Membership!$C$2:$C$320)</f>
        <v>45</v>
      </c>
      <c r="B185" s="1">
        <v>11155</v>
      </c>
      <c r="C185" s="15">
        <v>101</v>
      </c>
      <c r="D185" s="3">
        <v>3.65</v>
      </c>
      <c r="E185" s="3">
        <f>C185*D185</f>
        <v>368.65</v>
      </c>
      <c r="F185" s="16">
        <v>368.65</v>
      </c>
      <c r="G185" s="6">
        <v>2140</v>
      </c>
      <c r="H185" s="4">
        <v>42163</v>
      </c>
      <c r="I185" s="3">
        <f>E185-F185</f>
        <v>0</v>
      </c>
      <c r="J185" s="5">
        <f>F185/E185</f>
        <v>1</v>
      </c>
    </row>
    <row r="186" spans="1:10" ht="15.75">
      <c r="A186" s="15"/>
      <c r="B186" s="1"/>
      <c r="C186" s="15"/>
      <c r="D186" s="3"/>
      <c r="E186" s="3"/>
      <c r="F186" s="16"/>
      <c r="G186" s="6"/>
      <c r="H186" s="4"/>
      <c r="I186" s="3"/>
      <c r="J186" s="5"/>
    </row>
    <row r="187" spans="1:10" ht="15.75">
      <c r="A187" s="15">
        <f>LOOKUP(B187,Membership!$D$2:$D$320,Membership!$C$2:$C$320)</f>
        <v>46</v>
      </c>
      <c r="B187" s="1">
        <v>746</v>
      </c>
      <c r="C187" s="15">
        <v>177</v>
      </c>
      <c r="D187" s="3">
        <v>3.65</v>
      </c>
      <c r="E187" s="3">
        <f>C187*D187</f>
        <v>646.04999999999995</v>
      </c>
      <c r="F187" s="16">
        <v>357.75</v>
      </c>
      <c r="G187" s="6">
        <v>7651</v>
      </c>
      <c r="H187" s="4">
        <v>42136</v>
      </c>
      <c r="I187" s="3">
        <f>E187-F187</f>
        <v>288.29999999999995</v>
      </c>
      <c r="J187" s="5">
        <f>F187/E187</f>
        <v>0.55374970977478533</v>
      </c>
    </row>
    <row r="188" spans="1:10" ht="15.75">
      <c r="A188" s="15">
        <f>LOOKUP(B188,Membership!$D$2:$D$320,Membership!$C$2:$C$320)</f>
        <v>46</v>
      </c>
      <c r="B188" s="1">
        <v>3450</v>
      </c>
      <c r="C188" s="15">
        <v>182</v>
      </c>
      <c r="D188" s="3">
        <v>3.65</v>
      </c>
      <c r="E188" s="3">
        <f>C188*D188</f>
        <v>664.3</v>
      </c>
      <c r="F188" s="16"/>
      <c r="G188" s="6"/>
      <c r="H188" s="4"/>
      <c r="I188" s="3">
        <f>E188-F188</f>
        <v>664.3</v>
      </c>
      <c r="J188" s="5">
        <f>F188/E188</f>
        <v>0</v>
      </c>
    </row>
    <row r="189" spans="1:10" ht="15.75">
      <c r="A189" s="15">
        <f>LOOKUP(B189,Membership!$D$2:$D$320,Membership!$C$2:$C$320)</f>
        <v>46</v>
      </c>
      <c r="B189" s="1">
        <v>3805</v>
      </c>
      <c r="C189" s="15">
        <v>205</v>
      </c>
      <c r="D189" s="3">
        <v>3.65</v>
      </c>
      <c r="E189" s="3">
        <f>C189*D189</f>
        <v>748.25</v>
      </c>
      <c r="F189" s="16"/>
      <c r="G189" s="6"/>
      <c r="H189" s="4"/>
      <c r="I189" s="3">
        <f>E189-F189</f>
        <v>748.25</v>
      </c>
      <c r="J189" s="5">
        <f>F189/E189</f>
        <v>0</v>
      </c>
    </row>
    <row r="190" spans="1:10" ht="15.75">
      <c r="A190" s="15">
        <f>LOOKUP(B190,Membership!$D$2:$D$320,Membership!$C$2:$C$320)</f>
        <v>46</v>
      </c>
      <c r="B190" s="1">
        <v>4392</v>
      </c>
      <c r="C190" s="15">
        <v>53</v>
      </c>
      <c r="D190" s="3">
        <v>3.65</v>
      </c>
      <c r="E190" s="3">
        <f>C190*D190</f>
        <v>193.45</v>
      </c>
      <c r="F190" s="16">
        <v>193.45</v>
      </c>
      <c r="G190" s="6">
        <v>2553</v>
      </c>
      <c r="H190" s="4">
        <v>42179</v>
      </c>
      <c r="I190" s="3">
        <f>E190-F190</f>
        <v>0</v>
      </c>
      <c r="J190" s="5">
        <f>F190/E190</f>
        <v>1</v>
      </c>
    </row>
    <row r="191" spans="1:10" ht="15.75">
      <c r="A191" s="15"/>
      <c r="B191" s="1"/>
      <c r="C191" s="15"/>
      <c r="D191" s="3"/>
      <c r="E191" s="3"/>
      <c r="F191" s="16"/>
      <c r="G191" s="6"/>
      <c r="H191" s="4"/>
      <c r="I191" s="3"/>
      <c r="J191" s="5"/>
    </row>
    <row r="192" spans="1:10" ht="15.75">
      <c r="A192" s="15">
        <f>LOOKUP(B192,Membership!$D$2:$D$320,Membership!$C$2:$C$320)</f>
        <v>47</v>
      </c>
      <c r="B192" s="1">
        <v>531</v>
      </c>
      <c r="C192" s="15">
        <v>103</v>
      </c>
      <c r="D192" s="3">
        <v>3.65</v>
      </c>
      <c r="E192" s="3">
        <f>C192*D192</f>
        <v>375.95</v>
      </c>
      <c r="F192" s="16">
        <v>393.5</v>
      </c>
      <c r="G192" s="6">
        <v>9180</v>
      </c>
      <c r="H192" s="4">
        <v>42138</v>
      </c>
      <c r="I192" s="3">
        <f>E192-F192</f>
        <v>-17.550000000000011</v>
      </c>
      <c r="J192" s="5">
        <f>F192/E192</f>
        <v>1.046681739593031</v>
      </c>
    </row>
    <row r="193" spans="1:10" ht="15.75">
      <c r="A193" s="15">
        <f>LOOKUP(B193,Membership!$D$2:$D$320,Membership!$C$2:$C$320)</f>
        <v>47</v>
      </c>
      <c r="B193" s="1">
        <v>4527</v>
      </c>
      <c r="C193" s="15">
        <v>244</v>
      </c>
      <c r="D193" s="3">
        <v>3.65</v>
      </c>
      <c r="E193" s="3">
        <f>C193*D193</f>
        <v>890.6</v>
      </c>
      <c r="F193" s="16">
        <v>430</v>
      </c>
      <c r="G193" s="6">
        <v>2418</v>
      </c>
      <c r="H193" s="4">
        <v>42179</v>
      </c>
      <c r="I193" s="3">
        <f>E193-F193</f>
        <v>460.6</v>
      </c>
      <c r="J193" s="5">
        <f>F193/E193</f>
        <v>0.48282057040197618</v>
      </c>
    </row>
    <row r="194" spans="1:10" ht="15.75">
      <c r="A194" s="15">
        <f>LOOKUP(B194,Membership!$D$2:$D$320,Membership!$C$2:$C$320)</f>
        <v>47</v>
      </c>
      <c r="B194" s="1">
        <v>4586</v>
      </c>
      <c r="C194" s="15">
        <v>161</v>
      </c>
      <c r="D194" s="3">
        <v>3.65</v>
      </c>
      <c r="E194" s="3">
        <f>C194*D194</f>
        <v>587.65</v>
      </c>
      <c r="F194" s="16">
        <v>587.65</v>
      </c>
      <c r="G194" s="6">
        <v>4728</v>
      </c>
      <c r="H194" s="4">
        <v>42153</v>
      </c>
      <c r="I194" s="3">
        <f>E194-F194</f>
        <v>0</v>
      </c>
      <c r="J194" s="5">
        <f>F194/E194</f>
        <v>1</v>
      </c>
    </row>
    <row r="195" spans="1:10" ht="15.75">
      <c r="A195" s="15">
        <f>LOOKUP(B195,Membership!$D$2:$D$320,Membership!$C$2:$C$320)</f>
        <v>47</v>
      </c>
      <c r="B195" s="1">
        <v>6568</v>
      </c>
      <c r="C195" s="15">
        <v>114</v>
      </c>
      <c r="D195" s="3">
        <v>3.65</v>
      </c>
      <c r="E195" s="3">
        <f>C195*D195</f>
        <v>416.09999999999997</v>
      </c>
      <c r="F195" s="16"/>
      <c r="G195" s="6"/>
      <c r="H195" s="4"/>
      <c r="I195" s="3">
        <f>E195-F195</f>
        <v>416.09999999999997</v>
      </c>
      <c r="J195" s="5">
        <f>F195/E195</f>
        <v>0</v>
      </c>
    </row>
    <row r="196" spans="1:10" ht="15.75">
      <c r="A196" s="15">
        <f>LOOKUP(B196,Membership!$D$2:$D$320,Membership!$C$2:$C$320)</f>
        <v>47</v>
      </c>
      <c r="B196" s="1">
        <v>9082</v>
      </c>
      <c r="C196" s="15">
        <v>68</v>
      </c>
      <c r="D196" s="3">
        <v>3.65</v>
      </c>
      <c r="E196" s="3">
        <f>C196*D196</f>
        <v>248.2</v>
      </c>
      <c r="F196" s="16"/>
      <c r="G196" s="6"/>
      <c r="H196" s="4"/>
      <c r="I196" s="3">
        <f>E196-F196</f>
        <v>248.2</v>
      </c>
      <c r="J196" s="5">
        <f>F196/E196</f>
        <v>0</v>
      </c>
    </row>
    <row r="197" spans="1:10" ht="15.75">
      <c r="A197" s="15"/>
      <c r="B197" s="1"/>
      <c r="C197" s="15"/>
      <c r="D197" s="3"/>
      <c r="E197" s="3"/>
      <c r="F197" s="16"/>
      <c r="G197" s="6"/>
      <c r="H197" s="4"/>
      <c r="I197" s="3"/>
      <c r="J197" s="5"/>
    </row>
    <row r="198" spans="1:10" ht="15.75" customHeight="1">
      <c r="A198" s="15">
        <f>LOOKUP(B198,Membership!$D$2:$D$320,Membership!$C$2:$C$320)</f>
        <v>48</v>
      </c>
      <c r="B198" s="1">
        <v>1478</v>
      </c>
      <c r="C198" s="15">
        <v>129</v>
      </c>
      <c r="D198" s="3">
        <v>3.65</v>
      </c>
      <c r="E198" s="3">
        <f>C198*D198</f>
        <v>470.84999999999997</v>
      </c>
      <c r="F198" s="16">
        <v>128.6</v>
      </c>
      <c r="G198" s="6">
        <v>6297</v>
      </c>
      <c r="H198" s="4">
        <v>42138</v>
      </c>
      <c r="I198" s="36">
        <f>E198-F198</f>
        <v>342.25</v>
      </c>
      <c r="J198" s="5">
        <f>F198/E198</f>
        <v>0.2731230752893703</v>
      </c>
    </row>
    <row r="199" spans="1:10" ht="15.75">
      <c r="A199" s="15">
        <f>LOOKUP(B199,Membership!$D$2:$D$320,Membership!$C$2:$C$320)</f>
        <v>48</v>
      </c>
      <c r="B199" s="1">
        <v>1669</v>
      </c>
      <c r="C199" s="15">
        <v>72</v>
      </c>
      <c r="D199" s="3">
        <v>3.65</v>
      </c>
      <c r="E199" s="3">
        <f>C199*D199</f>
        <v>262.8</v>
      </c>
      <c r="F199" s="16">
        <v>320</v>
      </c>
      <c r="G199" s="6">
        <v>187619</v>
      </c>
      <c r="H199" s="4">
        <v>42186</v>
      </c>
      <c r="I199" s="3">
        <v>308</v>
      </c>
      <c r="J199" s="5">
        <f>F199/E199</f>
        <v>1.2176560121765601</v>
      </c>
    </row>
    <row r="200" spans="1:10" ht="15.75" customHeight="1">
      <c r="A200" s="15">
        <f>LOOKUP(B200,Membership!$D$2:$D$320,Membership!$C$2:$C$320)</f>
        <v>48</v>
      </c>
      <c r="B200" s="1">
        <v>6690</v>
      </c>
      <c r="C200" s="15">
        <v>101</v>
      </c>
      <c r="D200" s="3">
        <v>3.65</v>
      </c>
      <c r="E200" s="3">
        <f>C200*D200</f>
        <v>368.65</v>
      </c>
      <c r="F200" s="16">
        <v>194</v>
      </c>
      <c r="G200" s="6" t="s">
        <v>461</v>
      </c>
      <c r="H200" s="4">
        <v>41983</v>
      </c>
      <c r="I200" s="3">
        <f>E200-F200</f>
        <v>174.64999999999998</v>
      </c>
      <c r="J200" s="5">
        <f>F200/E200</f>
        <v>0.52624440526244409</v>
      </c>
    </row>
    <row r="201" spans="1:10" ht="15.75">
      <c r="A201" s="15">
        <f>LOOKUP(B201,Membership!$D$2:$D$320,Membership!$C$2:$C$320)</f>
        <v>48</v>
      </c>
      <c r="B201" s="1">
        <v>7775</v>
      </c>
      <c r="C201" s="15">
        <v>94</v>
      </c>
      <c r="D201" s="3">
        <v>3.65</v>
      </c>
      <c r="E201" s="3">
        <f>C201*D201</f>
        <v>343.09999999999997</v>
      </c>
      <c r="F201" s="16">
        <v>380</v>
      </c>
      <c r="G201" s="6">
        <v>3318</v>
      </c>
      <c r="H201" s="4">
        <v>42180</v>
      </c>
      <c r="I201" s="3">
        <f>E201-F201</f>
        <v>-36.900000000000034</v>
      </c>
      <c r="J201" s="5">
        <f>F201/E201</f>
        <v>1.1075488195861265</v>
      </c>
    </row>
    <row r="202" spans="1:10" ht="15.75">
      <c r="A202" s="15">
        <f>LOOKUP(B202,Membership!$D$2:$D$320,Membership!$C$2:$C$320)</f>
        <v>48</v>
      </c>
      <c r="B202" s="1">
        <v>15229</v>
      </c>
      <c r="C202" s="15">
        <v>57</v>
      </c>
      <c r="D202" s="3">
        <v>3.65</v>
      </c>
      <c r="E202" s="3">
        <f>C202*D202</f>
        <v>208.04999999999998</v>
      </c>
      <c r="F202" s="16"/>
      <c r="G202" s="6"/>
      <c r="H202" s="4"/>
      <c r="I202" s="3">
        <f>E202-F202</f>
        <v>208.04999999999998</v>
      </c>
      <c r="J202" s="5">
        <f>F202/E202</f>
        <v>0</v>
      </c>
    </row>
    <row r="203" spans="1:10" ht="15.75">
      <c r="A203" s="15"/>
      <c r="B203" s="1"/>
      <c r="C203" s="15"/>
      <c r="D203" s="3"/>
      <c r="E203" s="3"/>
      <c r="F203" s="16"/>
      <c r="G203" s="6"/>
      <c r="H203" s="4"/>
      <c r="I203" s="3"/>
      <c r="J203" s="5"/>
    </row>
    <row r="204" spans="1:10" ht="15.75">
      <c r="A204" s="15">
        <f>LOOKUP(B204,Membership!$D$2:$D$320,Membership!$C$2:$C$320)</f>
        <v>49</v>
      </c>
      <c r="B204" s="1">
        <v>596</v>
      </c>
      <c r="C204" s="15">
        <v>68</v>
      </c>
      <c r="D204" s="3">
        <v>3.65</v>
      </c>
      <c r="E204" s="3">
        <f>C204*D204</f>
        <v>248.2</v>
      </c>
      <c r="F204" s="16"/>
      <c r="G204" s="6"/>
      <c r="H204" s="4"/>
      <c r="I204" s="3">
        <f>E204-F204</f>
        <v>248.2</v>
      </c>
      <c r="J204" s="5">
        <f>F204/E204</f>
        <v>0</v>
      </c>
    </row>
    <row r="205" spans="1:10" ht="15.75">
      <c r="A205" s="15">
        <f>LOOKUP(B205,Membership!$D$2:$D$320,Membership!$C$2:$C$320)</f>
        <v>49</v>
      </c>
      <c r="B205" s="1">
        <v>605</v>
      </c>
      <c r="C205" s="15">
        <v>156</v>
      </c>
      <c r="D205" s="3">
        <v>3.65</v>
      </c>
      <c r="E205" s="3">
        <f>C205*D205</f>
        <v>569.4</v>
      </c>
      <c r="F205" s="16"/>
      <c r="G205" s="6"/>
      <c r="H205" s="4"/>
      <c r="I205" s="3">
        <f>E205-F205</f>
        <v>569.4</v>
      </c>
      <c r="J205" s="5">
        <f>F205/E205</f>
        <v>0</v>
      </c>
    </row>
    <row r="206" spans="1:10" ht="15.75">
      <c r="A206" s="15">
        <f>LOOKUP(B206,Membership!$D$2:$D$320,Membership!$C$2:$C$320)</f>
        <v>49</v>
      </c>
      <c r="B206" s="1">
        <v>9230</v>
      </c>
      <c r="C206" s="15">
        <v>92</v>
      </c>
      <c r="D206" s="3">
        <v>3.65</v>
      </c>
      <c r="E206" s="3">
        <f>C206*D206</f>
        <v>335.8</v>
      </c>
      <c r="F206" s="16">
        <v>360</v>
      </c>
      <c r="G206" s="6">
        <v>2557</v>
      </c>
      <c r="H206" s="4">
        <v>42103</v>
      </c>
      <c r="I206" s="3">
        <f>E206-F206</f>
        <v>-24.199999999999989</v>
      </c>
      <c r="J206" s="5">
        <f>F206/E206</f>
        <v>1.0720667063728408</v>
      </c>
    </row>
    <row r="207" spans="1:10" ht="15.75">
      <c r="A207" s="15">
        <f>LOOKUP(B207,Membership!$D$2:$D$320,Membership!$C$2:$C$320)</f>
        <v>49</v>
      </c>
      <c r="B207" s="1">
        <v>9360</v>
      </c>
      <c r="C207" s="15">
        <v>95</v>
      </c>
      <c r="D207" s="3">
        <v>3.65</v>
      </c>
      <c r="E207" s="3">
        <f>C207*D207</f>
        <v>346.75</v>
      </c>
      <c r="F207" s="16">
        <v>474.5</v>
      </c>
      <c r="G207" s="6" t="s">
        <v>467</v>
      </c>
      <c r="H207" s="4" t="s">
        <v>468</v>
      </c>
      <c r="I207" s="3">
        <f>E207-F207</f>
        <v>-127.75</v>
      </c>
      <c r="J207" s="5">
        <f>F207/E207</f>
        <v>1.368421052631579</v>
      </c>
    </row>
    <row r="208" spans="1:10" ht="15.75">
      <c r="A208" s="15">
        <f>LOOKUP(B208,Membership!$D$2:$D$320,Membership!$C$2:$C$320)</f>
        <v>49</v>
      </c>
      <c r="B208" s="1">
        <v>10363</v>
      </c>
      <c r="C208" s="15">
        <v>50</v>
      </c>
      <c r="D208" s="3">
        <v>3.65</v>
      </c>
      <c r="E208" s="3">
        <f>C208*D208</f>
        <v>182.5</v>
      </c>
      <c r="F208" s="16"/>
      <c r="G208" s="2"/>
      <c r="H208" s="4"/>
      <c r="I208" s="3">
        <f>E208-F208</f>
        <v>182.5</v>
      </c>
      <c r="J208" s="5">
        <f>F208/E208</f>
        <v>0</v>
      </c>
    </row>
    <row r="209" spans="1:10" ht="15.75">
      <c r="A209" s="15"/>
      <c r="B209" s="1"/>
      <c r="C209" s="15"/>
      <c r="D209" s="3"/>
      <c r="E209" s="3"/>
      <c r="F209" s="16"/>
      <c r="G209" s="2"/>
      <c r="H209" s="4"/>
      <c r="I209" s="3"/>
      <c r="J209" s="5"/>
    </row>
    <row r="210" spans="1:10" ht="15.75">
      <c r="A210" s="15">
        <f>LOOKUP(B210,Membership!$D$2:$D$320,Membership!$C$2:$C$320)</f>
        <v>50</v>
      </c>
      <c r="B210" s="1">
        <v>1864</v>
      </c>
      <c r="C210" s="15">
        <v>113</v>
      </c>
      <c r="D210" s="3">
        <v>3.65</v>
      </c>
      <c r="E210" s="3">
        <f>C210*D210</f>
        <v>412.45</v>
      </c>
      <c r="F210" s="16"/>
      <c r="G210" s="6"/>
      <c r="H210" s="4"/>
      <c r="I210" s="3">
        <f>E210-F210</f>
        <v>412.45</v>
      </c>
      <c r="J210" s="5">
        <f>F210/E210</f>
        <v>0</v>
      </c>
    </row>
    <row r="211" spans="1:10" ht="15.75">
      <c r="A211" s="15">
        <f>LOOKUP(B211,Membership!$D$2:$D$320,Membership!$C$2:$C$320)</f>
        <v>50</v>
      </c>
      <c r="B211" s="1">
        <v>3396</v>
      </c>
      <c r="C211" s="15">
        <v>174</v>
      </c>
      <c r="D211" s="3">
        <v>3.65</v>
      </c>
      <c r="E211" s="3">
        <f>C211*D211</f>
        <v>635.1</v>
      </c>
      <c r="F211" s="16">
        <v>402.9</v>
      </c>
      <c r="G211" s="6">
        <v>3876</v>
      </c>
      <c r="H211" s="4">
        <v>42171</v>
      </c>
      <c r="I211" s="3">
        <f>E211-F211</f>
        <v>232.20000000000005</v>
      </c>
      <c r="J211" s="5">
        <f>F211/E211</f>
        <v>0.63438828530940006</v>
      </c>
    </row>
    <row r="212" spans="1:10" ht="15.75">
      <c r="A212" s="15">
        <f>LOOKUP(B212,Membership!$D$2:$D$320,Membership!$C$2:$C$320)</f>
        <v>50</v>
      </c>
      <c r="B212" s="1">
        <v>6508</v>
      </c>
      <c r="C212" s="15">
        <v>64</v>
      </c>
      <c r="D212" s="3">
        <v>3.65</v>
      </c>
      <c r="E212" s="3">
        <f>C212*D212</f>
        <v>233.6</v>
      </c>
      <c r="F212" s="16">
        <v>255.5</v>
      </c>
      <c r="G212" s="6">
        <v>2289</v>
      </c>
      <c r="H212" s="4">
        <v>42174</v>
      </c>
      <c r="I212" s="3">
        <f>E212-F212</f>
        <v>-21.900000000000006</v>
      </c>
      <c r="J212" s="5">
        <f>F212/E212</f>
        <v>1.09375</v>
      </c>
    </row>
    <row r="213" spans="1:10" ht="15.75">
      <c r="A213" s="15">
        <f>LOOKUP(B213,Membership!$D$2:$D$320,Membership!$C$2:$C$320)</f>
        <v>50</v>
      </c>
      <c r="B213" s="1">
        <v>6547</v>
      </c>
      <c r="C213" s="15">
        <v>178</v>
      </c>
      <c r="D213" s="3">
        <v>3.65</v>
      </c>
      <c r="E213" s="3">
        <f>C213*D213</f>
        <v>649.69999999999993</v>
      </c>
      <c r="F213" s="16"/>
      <c r="G213" s="6"/>
      <c r="H213" s="4"/>
      <c r="I213" s="3">
        <f>E213-F213</f>
        <v>649.69999999999993</v>
      </c>
      <c r="J213" s="5">
        <f>F213/E213</f>
        <v>0</v>
      </c>
    </row>
    <row r="214" spans="1:10" ht="15.75">
      <c r="A214" s="15">
        <f>LOOKUP(B214,Membership!$D$2:$D$320,Membership!$C$2:$C$320)</f>
        <v>50</v>
      </c>
      <c r="B214" s="1">
        <v>12709</v>
      </c>
      <c r="C214" s="15">
        <v>34</v>
      </c>
      <c r="D214" s="3">
        <v>3.65</v>
      </c>
      <c r="E214" s="3">
        <f>C214*D214</f>
        <v>124.1</v>
      </c>
      <c r="F214" s="16"/>
      <c r="G214" s="6"/>
      <c r="H214" s="4"/>
      <c r="I214" s="3">
        <f>E214-F214</f>
        <v>124.1</v>
      </c>
      <c r="J214" s="5">
        <f>F214/E214</f>
        <v>0</v>
      </c>
    </row>
    <row r="215" spans="1:10" ht="15.75">
      <c r="A215" s="15"/>
      <c r="B215" s="1"/>
      <c r="C215" s="15"/>
      <c r="D215" s="3"/>
      <c r="E215" s="3"/>
      <c r="F215" s="16"/>
      <c r="G215" s="6"/>
      <c r="H215" s="4"/>
      <c r="I215" s="3"/>
      <c r="J215" s="5"/>
    </row>
    <row r="216" spans="1:10" ht="15.75">
      <c r="A216" s="15">
        <f>LOOKUP(B216,Membership!$D$2:$D$320,Membership!$C$2:$C$320)</f>
        <v>51</v>
      </c>
      <c r="B216" s="1">
        <v>1609</v>
      </c>
      <c r="C216" s="15">
        <v>138</v>
      </c>
      <c r="D216" s="3">
        <v>3.65</v>
      </c>
      <c r="E216" s="3">
        <f>C216*D216</f>
        <v>503.7</v>
      </c>
      <c r="F216" s="16">
        <v>197.75</v>
      </c>
      <c r="G216" s="6">
        <v>6258</v>
      </c>
      <c r="H216" s="4">
        <v>42167</v>
      </c>
      <c r="I216" s="3">
        <f>E216-F216</f>
        <v>305.95</v>
      </c>
      <c r="J216" s="5">
        <f>F216/E216</f>
        <v>0.39259479849116541</v>
      </c>
    </row>
    <row r="217" spans="1:10" ht="15.75">
      <c r="A217" s="15">
        <f>LOOKUP(B217,Membership!$D$2:$D$320,Membership!$C$2:$C$320)</f>
        <v>51</v>
      </c>
      <c r="B217" s="1">
        <v>4879</v>
      </c>
      <c r="C217" s="15">
        <v>193</v>
      </c>
      <c r="D217" s="3">
        <v>3.65</v>
      </c>
      <c r="E217" s="3">
        <f>C217*D217</f>
        <v>704.44999999999993</v>
      </c>
      <c r="F217" s="16">
        <v>704.45</v>
      </c>
      <c r="G217" s="6">
        <v>1285</v>
      </c>
      <c r="H217" s="4">
        <v>42164</v>
      </c>
      <c r="I217" s="3">
        <f>E217-F217</f>
        <v>0</v>
      </c>
      <c r="J217" s="5">
        <f>F217/E217</f>
        <v>1.0000000000000002</v>
      </c>
    </row>
    <row r="218" spans="1:10" ht="15.75">
      <c r="A218" s="15">
        <f>LOOKUP(B218,Membership!$D$2:$D$320,Membership!$C$2:$C$320)</f>
        <v>51</v>
      </c>
      <c r="B218" s="1">
        <v>6460</v>
      </c>
      <c r="C218" s="15">
        <v>153</v>
      </c>
      <c r="D218" s="3">
        <v>3.65</v>
      </c>
      <c r="E218" s="3">
        <f>C218*D218</f>
        <v>558.44999999999993</v>
      </c>
      <c r="F218" s="16">
        <v>558.45000000000005</v>
      </c>
      <c r="G218" s="6">
        <v>4805</v>
      </c>
      <c r="H218" s="4">
        <v>42170</v>
      </c>
      <c r="I218" s="3">
        <f>E218-F218</f>
        <v>0</v>
      </c>
      <c r="J218" s="5">
        <f>F218/E218</f>
        <v>1.0000000000000002</v>
      </c>
    </row>
    <row r="219" spans="1:10" ht="15.75">
      <c r="A219" s="15">
        <f>LOOKUP(B219,Membership!$D$2:$D$320,Membership!$C$2:$C$320)</f>
        <v>51</v>
      </c>
      <c r="B219" s="1">
        <v>6997</v>
      </c>
      <c r="C219" s="15">
        <v>43</v>
      </c>
      <c r="D219" s="3">
        <v>3.65</v>
      </c>
      <c r="E219" s="3">
        <f>C219*D219</f>
        <v>156.94999999999999</v>
      </c>
      <c r="F219" s="16">
        <v>237.25</v>
      </c>
      <c r="G219" s="6">
        <v>2008</v>
      </c>
      <c r="H219" s="4">
        <v>42116</v>
      </c>
      <c r="I219" s="3">
        <f>E219-F219</f>
        <v>-80.300000000000011</v>
      </c>
      <c r="J219" s="5">
        <f>F219/E219</f>
        <v>1.5116279069767442</v>
      </c>
    </row>
    <row r="220" spans="1:10" ht="15.75">
      <c r="A220" s="15">
        <f>LOOKUP(B220,Membership!$D$2:$D$320,Membership!$C$2:$C$320)</f>
        <v>51</v>
      </c>
      <c r="B220" s="1">
        <v>10893</v>
      </c>
      <c r="C220" s="15">
        <v>79</v>
      </c>
      <c r="D220" s="3">
        <v>3.65</v>
      </c>
      <c r="E220" s="3">
        <f>C220*D220</f>
        <v>288.34999999999997</v>
      </c>
      <c r="F220" s="16">
        <v>288.35000000000002</v>
      </c>
      <c r="G220" s="6">
        <v>3004</v>
      </c>
      <c r="H220" s="4">
        <v>42171</v>
      </c>
      <c r="I220" s="3">
        <f>E220-F220</f>
        <v>0</v>
      </c>
      <c r="J220" s="5">
        <f>F220/E220</f>
        <v>1.0000000000000002</v>
      </c>
    </row>
    <row r="221" spans="1:10" ht="15.75">
      <c r="A221" s="15"/>
      <c r="B221" s="1"/>
      <c r="C221" s="15"/>
      <c r="D221" s="3"/>
      <c r="E221" s="3"/>
      <c r="F221" s="16"/>
      <c r="G221" s="6"/>
      <c r="H221" s="4"/>
      <c r="I221" s="3"/>
      <c r="J221" s="5"/>
    </row>
    <row r="222" spans="1:10" ht="15.75">
      <c r="A222" s="15">
        <f>LOOKUP(B222,Membership!$D$2:$D$320,Membership!$C$2:$C$320)</f>
        <v>52</v>
      </c>
      <c r="B222" s="1">
        <v>1909</v>
      </c>
      <c r="C222" s="15">
        <v>109</v>
      </c>
      <c r="D222" s="3">
        <v>3.65</v>
      </c>
      <c r="E222" s="3">
        <f>C222*D222</f>
        <v>397.84999999999997</v>
      </c>
      <c r="F222" s="16"/>
      <c r="G222" s="6"/>
      <c r="H222" s="4"/>
      <c r="I222" s="3">
        <f>E222-F222</f>
        <v>397.84999999999997</v>
      </c>
      <c r="J222" s="5">
        <f>F222/E222</f>
        <v>0</v>
      </c>
    </row>
    <row r="223" spans="1:10" ht="15.75">
      <c r="A223" s="15">
        <f>LOOKUP(B223,Membership!$D$2:$D$320,Membership!$C$2:$C$320)</f>
        <v>52</v>
      </c>
      <c r="B223" s="1">
        <v>2854</v>
      </c>
      <c r="C223" s="15">
        <v>81</v>
      </c>
      <c r="D223" s="3">
        <v>3.65</v>
      </c>
      <c r="E223" s="3">
        <f>C223*D223</f>
        <v>295.64999999999998</v>
      </c>
      <c r="F223" s="16"/>
      <c r="G223" s="6"/>
      <c r="H223" s="4"/>
      <c r="I223" s="3">
        <f>E223-F223</f>
        <v>295.64999999999998</v>
      </c>
      <c r="J223" s="5">
        <f>F223/E223</f>
        <v>0</v>
      </c>
    </row>
    <row r="224" spans="1:10" ht="15.75">
      <c r="A224" s="15">
        <f>LOOKUP(B224,Membership!$D$2:$D$320,Membership!$C$2:$C$320)</f>
        <v>52</v>
      </c>
      <c r="B224" s="1">
        <v>4871</v>
      </c>
      <c r="C224" s="15">
        <v>115</v>
      </c>
      <c r="D224" s="3">
        <v>3.65</v>
      </c>
      <c r="E224" s="3">
        <f>C224*D224</f>
        <v>419.75</v>
      </c>
      <c r="F224" s="16"/>
      <c r="G224" s="6"/>
      <c r="H224" s="4"/>
      <c r="I224" s="3">
        <f>E224-F224</f>
        <v>419.75</v>
      </c>
      <c r="J224" s="5">
        <f>F224/E224</f>
        <v>0</v>
      </c>
    </row>
    <row r="225" spans="1:10" ht="15.75">
      <c r="A225" s="15">
        <f>LOOKUP(B225,Membership!$D$2:$D$320,Membership!$C$2:$C$320)</f>
        <v>52</v>
      </c>
      <c r="B225" s="1">
        <v>7489</v>
      </c>
      <c r="C225" s="15">
        <v>73</v>
      </c>
      <c r="D225" s="3">
        <v>3.65</v>
      </c>
      <c r="E225" s="3">
        <f>C225*D225</f>
        <v>266.45</v>
      </c>
      <c r="F225" s="16"/>
      <c r="G225" s="6"/>
      <c r="H225" s="4"/>
      <c r="I225" s="3">
        <f>E225-F225</f>
        <v>266.45</v>
      </c>
      <c r="J225" s="5">
        <f>F225/E225</f>
        <v>0</v>
      </c>
    </row>
    <row r="226" spans="1:10" ht="15.75">
      <c r="A226" s="15">
        <f>LOOKUP(B226,Membership!$D$2:$D$320,Membership!$C$2:$C$320)</f>
        <v>52</v>
      </c>
      <c r="B226" s="1">
        <v>10905</v>
      </c>
      <c r="C226" s="15">
        <v>65</v>
      </c>
      <c r="D226" s="3">
        <v>3.65</v>
      </c>
      <c r="E226" s="3">
        <f>C226*D226</f>
        <v>237.25</v>
      </c>
      <c r="F226" s="16">
        <v>237.25</v>
      </c>
      <c r="G226" s="6">
        <v>1455</v>
      </c>
      <c r="H226" s="4">
        <v>42153</v>
      </c>
      <c r="I226" s="3">
        <f>E226-F226</f>
        <v>0</v>
      </c>
      <c r="J226" s="5">
        <f>F226/E226</f>
        <v>1</v>
      </c>
    </row>
    <row r="227" spans="1:10" ht="15.75">
      <c r="A227" s="15"/>
      <c r="B227" s="1"/>
      <c r="C227" s="15" t="s">
        <v>315</v>
      </c>
      <c r="D227" s="3"/>
      <c r="E227" s="3"/>
      <c r="F227" s="16">
        <f>SUM(F153:F226)</f>
        <v>11854.19</v>
      </c>
      <c r="G227" s="6"/>
      <c r="H227" s="4"/>
      <c r="I227" s="3"/>
      <c r="J227" s="5"/>
    </row>
    <row r="228" spans="1:10" ht="15.75">
      <c r="A228" s="15"/>
      <c r="B228" s="1"/>
      <c r="C228" s="15"/>
      <c r="D228" s="3"/>
      <c r="E228" s="3"/>
      <c r="F228" s="16"/>
      <c r="G228" s="6"/>
      <c r="H228" s="4"/>
      <c r="I228" s="3"/>
      <c r="J228" s="5"/>
    </row>
    <row r="229" spans="1:10" ht="15.75">
      <c r="A229" s="15"/>
      <c r="B229" s="1"/>
      <c r="C229" s="15"/>
      <c r="D229" s="3"/>
      <c r="E229" s="3"/>
      <c r="F229" s="16"/>
      <c r="G229" s="6"/>
      <c r="H229" s="4"/>
      <c r="I229" s="3"/>
      <c r="J229" s="5"/>
    </row>
    <row r="230" spans="1:10" ht="15.75">
      <c r="A230" s="15">
        <f>LOOKUP(B230,Membership!$D$2:$D$320,Membership!$C$2:$C$320)</f>
        <v>61</v>
      </c>
      <c r="B230" s="1">
        <v>664</v>
      </c>
      <c r="C230" s="15">
        <v>902</v>
      </c>
      <c r="D230" s="3">
        <v>3.65</v>
      </c>
      <c r="E230" s="3">
        <f>C230*D230</f>
        <v>3292.2999999999997</v>
      </c>
      <c r="F230" s="16"/>
      <c r="G230" s="6"/>
      <c r="H230" s="4"/>
      <c r="I230" s="3">
        <f>E230-F230</f>
        <v>3292.2999999999997</v>
      </c>
      <c r="J230" s="5">
        <f>F230/E230</f>
        <v>0</v>
      </c>
    </row>
    <row r="231" spans="1:10" ht="15.75">
      <c r="A231" s="15">
        <f>LOOKUP(B231,Membership!$D$2:$D$320,Membership!$C$2:$C$320)</f>
        <v>61</v>
      </c>
      <c r="B231" s="1">
        <v>9685</v>
      </c>
      <c r="C231" s="15">
        <v>46</v>
      </c>
      <c r="D231" s="3">
        <v>3.65</v>
      </c>
      <c r="E231" s="3">
        <f>C231*D231</f>
        <v>167.9</v>
      </c>
      <c r="F231" s="16"/>
      <c r="G231" s="6"/>
      <c r="H231" s="4"/>
      <c r="I231" s="3">
        <f>E231-F231</f>
        <v>167.9</v>
      </c>
      <c r="J231" s="5">
        <f>F231/E231</f>
        <v>0</v>
      </c>
    </row>
    <row r="232" spans="1:10" ht="15.75">
      <c r="A232" s="15">
        <f>LOOKUP(B232,Membership!$D$2:$D$320,Membership!$C$2:$C$320)</f>
        <v>66</v>
      </c>
      <c r="B232" s="1">
        <v>11301</v>
      </c>
      <c r="C232" s="15">
        <v>68</v>
      </c>
      <c r="D232" s="3">
        <v>3.65</v>
      </c>
      <c r="E232" s="3">
        <f>C232*D232</f>
        <v>248.2</v>
      </c>
      <c r="F232" s="16">
        <v>223.35</v>
      </c>
      <c r="G232" s="6">
        <v>3547</v>
      </c>
      <c r="H232" s="4">
        <v>42168</v>
      </c>
      <c r="I232" s="3">
        <f>E232-F232</f>
        <v>24.849999999999994</v>
      </c>
      <c r="J232" s="5">
        <f>F232/E232</f>
        <v>0.89987912973408546</v>
      </c>
    </row>
    <row r="233" spans="1:10" ht="15.75">
      <c r="A233" s="15">
        <f>LOOKUP(B233,Membership!$D$2:$D$320,Membership!$C$2:$C$320)</f>
        <v>66</v>
      </c>
      <c r="B233" s="1">
        <v>12621</v>
      </c>
      <c r="C233" s="15">
        <v>54</v>
      </c>
      <c r="D233" s="3">
        <v>3.65</v>
      </c>
      <c r="E233" s="3">
        <f>C233*D233</f>
        <v>197.1</v>
      </c>
      <c r="F233" s="16">
        <v>185</v>
      </c>
      <c r="G233" s="6">
        <v>2616</v>
      </c>
      <c r="H233" s="4">
        <v>42110</v>
      </c>
      <c r="I233" s="3">
        <f>E233-F233</f>
        <v>12.099999999999994</v>
      </c>
      <c r="J233" s="5">
        <f>F233/E233</f>
        <v>0.93860984271943182</v>
      </c>
    </row>
    <row r="234" spans="1:10" ht="15.75">
      <c r="A234" s="15"/>
      <c r="B234" s="1"/>
      <c r="C234" s="15"/>
      <c r="D234" s="3"/>
      <c r="E234" s="3"/>
      <c r="F234" s="16"/>
      <c r="G234" s="6"/>
      <c r="H234" s="4"/>
      <c r="I234" s="3"/>
      <c r="J234" s="5"/>
    </row>
    <row r="235" spans="1:10" ht="15.75">
      <c r="A235" s="15">
        <f>LOOKUP(B235,Membership!$D$2:$D$320,Membership!$C$2:$C$320)</f>
        <v>61</v>
      </c>
      <c r="B235" s="1">
        <v>722</v>
      </c>
      <c r="C235" s="15">
        <v>229</v>
      </c>
      <c r="D235" s="3">
        <v>3.65</v>
      </c>
      <c r="E235" s="3">
        <f>C235*D235</f>
        <v>835.85</v>
      </c>
      <c r="F235" s="16">
        <v>171.15</v>
      </c>
      <c r="G235" s="2">
        <v>8873</v>
      </c>
      <c r="H235" s="4">
        <v>42163</v>
      </c>
      <c r="I235" s="3">
        <f>E235-F235</f>
        <v>664.7</v>
      </c>
      <c r="J235" s="5">
        <f>F235/E235</f>
        <v>0.20476161990787822</v>
      </c>
    </row>
    <row r="236" spans="1:10" ht="15.75">
      <c r="A236" s="15">
        <f>LOOKUP(B236,Membership!$D$2:$D$320,Membership!$C$2:$C$320)</f>
        <v>61</v>
      </c>
      <c r="B236" s="1">
        <v>1789</v>
      </c>
      <c r="C236" s="15">
        <v>118</v>
      </c>
      <c r="D236" s="3">
        <v>3.65</v>
      </c>
      <c r="E236" s="3">
        <f>C236*D236</f>
        <v>430.7</v>
      </c>
      <c r="F236" s="16">
        <v>122</v>
      </c>
      <c r="G236" s="6">
        <v>5754</v>
      </c>
      <c r="H236" s="4">
        <v>42101</v>
      </c>
      <c r="I236" s="3">
        <f>E236-F236</f>
        <v>308.7</v>
      </c>
      <c r="J236" s="5">
        <f>F236/E236</f>
        <v>0.28325980961225911</v>
      </c>
    </row>
    <row r="237" spans="1:10" ht="15.75">
      <c r="A237" s="15">
        <f>LOOKUP(B237,Membership!$D$2:$D$320,Membership!$C$2:$C$320)</f>
        <v>66</v>
      </c>
      <c r="B237" s="1">
        <v>2035</v>
      </c>
      <c r="C237" s="15">
        <v>50</v>
      </c>
      <c r="D237" s="3">
        <v>3.65</v>
      </c>
      <c r="E237" s="3">
        <f>C237*D237</f>
        <v>182.5</v>
      </c>
      <c r="F237" s="16">
        <v>52.85</v>
      </c>
      <c r="G237" s="6" t="s">
        <v>461</v>
      </c>
      <c r="H237" s="4">
        <v>41983</v>
      </c>
      <c r="I237" s="3">
        <f>E237-F237</f>
        <v>129.65</v>
      </c>
      <c r="J237" s="5">
        <f>F237/E237</f>
        <v>0.2895890410958904</v>
      </c>
    </row>
    <row r="238" spans="1:10" ht="15.75">
      <c r="A238" s="15">
        <f>LOOKUP(B238,Membership!$D$2:$D$320,Membership!$C$2:$C$320)</f>
        <v>61</v>
      </c>
      <c r="B238" s="1">
        <v>11129</v>
      </c>
      <c r="C238" s="15">
        <v>45</v>
      </c>
      <c r="D238" s="3">
        <v>3.65</v>
      </c>
      <c r="E238" s="3">
        <f>C238*D238</f>
        <v>164.25</v>
      </c>
      <c r="F238" s="16"/>
      <c r="G238" s="6"/>
      <c r="H238" s="4"/>
      <c r="I238" s="3">
        <f>E238-F238</f>
        <v>164.25</v>
      </c>
      <c r="J238" s="5">
        <f>F238/E238</f>
        <v>0</v>
      </c>
    </row>
    <row r="239" spans="1:10" ht="15.75">
      <c r="A239" s="15">
        <f>LOOKUP(B239,Membership!$D$2:$D$320,Membership!$C$2:$C$320)</f>
        <v>66</v>
      </c>
      <c r="B239" s="1">
        <v>11657</v>
      </c>
      <c r="C239" s="15">
        <v>36</v>
      </c>
      <c r="D239" s="3">
        <v>3.65</v>
      </c>
      <c r="E239" s="3">
        <f>C239*D239</f>
        <v>131.4</v>
      </c>
      <c r="F239" s="16"/>
      <c r="G239" s="6"/>
      <c r="H239" s="4"/>
      <c r="I239" s="3">
        <f>E239-F239</f>
        <v>131.4</v>
      </c>
      <c r="J239" s="5">
        <f>F239/E239</f>
        <v>0</v>
      </c>
    </row>
    <row r="240" spans="1:10" ht="15.75">
      <c r="A240" s="15"/>
      <c r="B240" s="1"/>
      <c r="C240" s="15"/>
      <c r="D240" s="3"/>
      <c r="E240" s="3"/>
      <c r="F240" s="16"/>
      <c r="G240" s="6"/>
      <c r="H240" s="4"/>
      <c r="I240" s="3"/>
      <c r="J240" s="5"/>
    </row>
    <row r="241" spans="1:10" ht="18.75" customHeight="1">
      <c r="A241" s="15">
        <f>LOOKUP(B241,Membership!$D$2:$D$320,Membership!$C$2:$C$320)</f>
        <v>70</v>
      </c>
      <c r="B241" s="1">
        <v>1690</v>
      </c>
      <c r="C241" s="15">
        <v>42</v>
      </c>
      <c r="D241" s="3">
        <v>3.65</v>
      </c>
      <c r="E241" s="3">
        <f>C241*D241</f>
        <v>153.29999999999998</v>
      </c>
      <c r="F241" s="16"/>
      <c r="G241" s="6"/>
      <c r="H241" s="4"/>
      <c r="I241" s="3">
        <f>E241-F241</f>
        <v>153.29999999999998</v>
      </c>
      <c r="J241" s="5">
        <f>F241/E241</f>
        <v>0</v>
      </c>
    </row>
    <row r="242" spans="1:10" ht="15.75">
      <c r="A242" s="15">
        <f>LOOKUP(B242,Membership!$D$2:$D$320,Membership!$C$2:$C$320)</f>
        <v>63</v>
      </c>
      <c r="B242" s="1">
        <v>2487</v>
      </c>
      <c r="C242" s="15">
        <v>149</v>
      </c>
      <c r="D242" s="3">
        <v>3.65</v>
      </c>
      <c r="E242" s="3">
        <f>C242*D242</f>
        <v>543.85</v>
      </c>
      <c r="F242" s="16">
        <v>361.35</v>
      </c>
      <c r="G242" s="6">
        <v>2337</v>
      </c>
      <c r="H242" s="4">
        <v>42170</v>
      </c>
      <c r="I242" s="3">
        <f>E242-F242</f>
        <v>182.5</v>
      </c>
      <c r="J242" s="5">
        <f>F242/E242</f>
        <v>0.66442953020134232</v>
      </c>
    </row>
    <row r="243" spans="1:10" ht="15.75">
      <c r="A243" s="15">
        <f>LOOKUP(B243,Membership!$D$2:$D$320,Membership!$C$2:$C$320)</f>
        <v>62</v>
      </c>
      <c r="B243" s="1">
        <v>6436</v>
      </c>
      <c r="C243" s="15">
        <v>51</v>
      </c>
      <c r="D243" s="3">
        <v>3.65</v>
      </c>
      <c r="E243" s="3">
        <f>C243*D243</f>
        <v>186.15</v>
      </c>
      <c r="F243" s="16"/>
      <c r="G243" s="6"/>
      <c r="H243" s="4"/>
      <c r="I243" s="3">
        <f>E243-F243</f>
        <v>186.15</v>
      </c>
      <c r="J243" s="5">
        <f>F243/E243</f>
        <v>0</v>
      </c>
    </row>
    <row r="244" spans="1:10" ht="15.75">
      <c r="A244" s="15">
        <f>LOOKUP(B244,Membership!$D$2:$D$320,Membership!$C$2:$C$320)</f>
        <v>70</v>
      </c>
      <c r="B244" s="1">
        <v>6776</v>
      </c>
      <c r="C244" s="15">
        <v>36</v>
      </c>
      <c r="D244" s="3">
        <v>3.65</v>
      </c>
      <c r="E244" s="3">
        <f>C244*D244</f>
        <v>131.4</v>
      </c>
      <c r="F244" s="16"/>
      <c r="G244" s="6"/>
      <c r="H244" s="4"/>
      <c r="I244" s="3">
        <f>E244-F244</f>
        <v>131.4</v>
      </c>
      <c r="J244" s="5">
        <f>F244/E244</f>
        <v>0</v>
      </c>
    </row>
    <row r="245" spans="1:10" ht="15.75">
      <c r="A245" s="15">
        <f>LOOKUP(B245,Membership!$D$2:$D$320,Membership!$C$2:$C$320)</f>
        <v>62</v>
      </c>
      <c r="B245" s="1">
        <v>15276</v>
      </c>
      <c r="C245" s="15">
        <v>46</v>
      </c>
      <c r="D245" s="3">
        <v>3.65</v>
      </c>
      <c r="E245" s="3">
        <f>C245*D245</f>
        <v>167.9</v>
      </c>
      <c r="F245" s="16"/>
      <c r="G245" s="6"/>
      <c r="H245" s="4"/>
      <c r="I245" s="3">
        <f>E245-F245</f>
        <v>167.9</v>
      </c>
      <c r="J245" s="5">
        <f>F245/E245</f>
        <v>0</v>
      </c>
    </row>
    <row r="246" spans="1:10" ht="15.75">
      <c r="A246" s="15"/>
      <c r="B246" s="1"/>
      <c r="C246" s="15"/>
      <c r="D246" s="3"/>
      <c r="E246" s="3"/>
      <c r="F246" s="16"/>
      <c r="G246" s="6"/>
      <c r="H246" s="4"/>
      <c r="I246" s="3"/>
      <c r="J246" s="5"/>
    </row>
    <row r="247" spans="1:10" ht="15.75">
      <c r="A247" s="15">
        <f>LOOKUP(B247,Membership!$D$2:$D$320,Membership!$C$2:$C$320)</f>
        <v>63</v>
      </c>
      <c r="B247" s="1">
        <v>3562</v>
      </c>
      <c r="C247" s="15">
        <v>148</v>
      </c>
      <c r="D247" s="3">
        <v>3.65</v>
      </c>
      <c r="E247" s="3">
        <f>C247*D247</f>
        <v>540.19999999999993</v>
      </c>
      <c r="F247" s="16">
        <v>550</v>
      </c>
      <c r="G247" s="6">
        <v>129</v>
      </c>
      <c r="H247" s="4">
        <v>42163</v>
      </c>
      <c r="I247" s="3">
        <f>E247-F247</f>
        <v>-9.8000000000000682</v>
      </c>
      <c r="J247" s="5">
        <f>F247/E247</f>
        <v>1.0181414291003332</v>
      </c>
    </row>
    <row r="248" spans="1:10" ht="15.75">
      <c r="A248" s="15">
        <f>LOOKUP(B248,Membership!$D$2:$D$320,Membership!$C$2:$C$320)</f>
        <v>63</v>
      </c>
      <c r="B248" s="1">
        <v>4240</v>
      </c>
      <c r="C248" s="15">
        <v>172</v>
      </c>
      <c r="D248" s="3">
        <v>3.65</v>
      </c>
      <c r="E248" s="3">
        <f>C248*D248</f>
        <v>627.79999999999995</v>
      </c>
      <c r="F248" s="16">
        <v>525.70000000000005</v>
      </c>
      <c r="G248" s="6">
        <v>3847</v>
      </c>
      <c r="H248" s="4">
        <v>42184</v>
      </c>
      <c r="I248" s="3">
        <f>E248-F248</f>
        <v>102.09999999999991</v>
      </c>
      <c r="J248" s="5">
        <f>F248/E248</f>
        <v>0.83736858872252318</v>
      </c>
    </row>
    <row r="249" spans="1:10" ht="15.75">
      <c r="A249" s="15">
        <f>LOOKUP(B249,Membership!$D$2:$D$320,Membership!$C$2:$C$320)</f>
        <v>60</v>
      </c>
      <c r="B249" s="1">
        <v>7798</v>
      </c>
      <c r="C249" s="15">
        <v>91</v>
      </c>
      <c r="D249" s="3">
        <v>3.65</v>
      </c>
      <c r="E249" s="3">
        <f>C249*D249</f>
        <v>332.15</v>
      </c>
      <c r="F249" s="16"/>
      <c r="G249" s="6"/>
      <c r="H249" s="4"/>
      <c r="I249" s="3">
        <f>E249-F249</f>
        <v>332.15</v>
      </c>
      <c r="J249" s="5">
        <f>F249/E249</f>
        <v>0</v>
      </c>
    </row>
    <row r="250" spans="1:10" ht="15.75">
      <c r="A250" s="15">
        <f>LOOKUP(B250,Membership!$D$2:$D$320,Membership!$C$2:$C$320)</f>
        <v>63</v>
      </c>
      <c r="B250" s="1">
        <v>10715</v>
      </c>
      <c r="C250" s="15">
        <v>62</v>
      </c>
      <c r="D250" s="3">
        <v>3.65</v>
      </c>
      <c r="E250" s="3">
        <f>C250*D250</f>
        <v>226.29999999999998</v>
      </c>
      <c r="F250" s="16">
        <v>255.5</v>
      </c>
      <c r="G250" s="6">
        <v>606</v>
      </c>
      <c r="H250" s="4">
        <v>42175</v>
      </c>
      <c r="I250" s="3">
        <f>E250-F250</f>
        <v>-29.200000000000017</v>
      </c>
      <c r="J250" s="5">
        <f>F250/E250</f>
        <v>1.1290322580645162</v>
      </c>
    </row>
    <row r="251" spans="1:10" ht="15.75">
      <c r="A251" s="15">
        <f>LOOKUP(B251,Membership!$D$2:$D$320,Membership!$C$2:$C$320)</f>
        <v>63</v>
      </c>
      <c r="B251" s="1">
        <v>10976</v>
      </c>
      <c r="C251" s="15">
        <v>58</v>
      </c>
      <c r="D251" s="3">
        <v>3.65</v>
      </c>
      <c r="E251" s="3">
        <f>C251*D251</f>
        <v>211.7</v>
      </c>
      <c r="F251" s="16">
        <v>222</v>
      </c>
      <c r="G251" s="6">
        <v>2733</v>
      </c>
      <c r="H251" s="4">
        <v>42157</v>
      </c>
      <c r="I251" s="3">
        <f>E251-F251</f>
        <v>-10.300000000000011</v>
      </c>
      <c r="J251" s="5">
        <f>F251/E251</f>
        <v>1.0486537553141237</v>
      </c>
    </row>
    <row r="252" spans="1:10" ht="15.75">
      <c r="A252" s="15"/>
      <c r="B252" s="1"/>
      <c r="C252" s="15"/>
      <c r="D252" s="3"/>
      <c r="E252" s="3"/>
      <c r="F252" s="16"/>
      <c r="G252" s="6"/>
      <c r="H252" s="4"/>
      <c r="I252" s="3"/>
      <c r="J252" s="5"/>
    </row>
    <row r="253" spans="1:10" ht="15.75">
      <c r="A253" s="15">
        <f>LOOKUP(B253,Membership!$D$2:$D$320,Membership!$C$2:$C$320)</f>
        <v>64</v>
      </c>
      <c r="B253" s="1">
        <v>524</v>
      </c>
      <c r="C253" s="15">
        <v>248</v>
      </c>
      <c r="D253" s="3">
        <v>3.65</v>
      </c>
      <c r="E253" s="3">
        <f t="shared" ref="E253:E258" si="9">C253*D253</f>
        <v>905.19999999999993</v>
      </c>
      <c r="F253" s="16">
        <v>266.45</v>
      </c>
      <c r="G253" s="6">
        <v>23505</v>
      </c>
      <c r="H253" s="4">
        <v>42181</v>
      </c>
      <c r="I253" s="3">
        <f t="shared" ref="I253:I258" si="10">E253-F253</f>
        <v>638.75</v>
      </c>
      <c r="J253" s="5">
        <f t="shared" ref="J253:J258" si="11">F253/E253</f>
        <v>0.29435483870967744</v>
      </c>
    </row>
    <row r="254" spans="1:10" ht="15.75">
      <c r="A254" s="15">
        <f>LOOKUP(B254,Membership!$D$2:$D$320,Membership!$C$2:$C$320)</f>
        <v>62</v>
      </c>
      <c r="B254" s="1">
        <v>1825</v>
      </c>
      <c r="C254" s="15">
        <v>104</v>
      </c>
      <c r="D254" s="3">
        <v>3.65</v>
      </c>
      <c r="E254" s="3">
        <f t="shared" si="9"/>
        <v>379.59999999999997</v>
      </c>
      <c r="F254" s="16"/>
      <c r="G254" s="6"/>
      <c r="H254" s="4"/>
      <c r="I254" s="3">
        <f t="shared" si="10"/>
        <v>379.59999999999997</v>
      </c>
      <c r="J254" s="5">
        <f t="shared" si="11"/>
        <v>0</v>
      </c>
    </row>
    <row r="255" spans="1:10" ht="15.75">
      <c r="A255" s="15">
        <f>LOOKUP(B255,Membership!$D$2:$D$320,Membership!$C$2:$C$320)</f>
        <v>62</v>
      </c>
      <c r="B255" s="1">
        <v>3095</v>
      </c>
      <c r="C255" s="15">
        <v>254</v>
      </c>
      <c r="D255" s="3">
        <v>3.65</v>
      </c>
      <c r="E255" s="3">
        <f t="shared" si="9"/>
        <v>927.1</v>
      </c>
      <c r="F255" s="16">
        <v>361.37</v>
      </c>
      <c r="G255" s="6">
        <v>2073</v>
      </c>
      <c r="H255" s="4">
        <v>42171</v>
      </c>
      <c r="I255" s="3">
        <f t="shared" si="10"/>
        <v>565.73</v>
      </c>
      <c r="J255" s="5">
        <f t="shared" si="11"/>
        <v>0.38978535217344407</v>
      </c>
    </row>
    <row r="256" spans="1:10" ht="15.75">
      <c r="A256" s="15">
        <f>LOOKUP(B256,Membership!$D$2:$D$320,Membership!$C$2:$C$320)</f>
        <v>62</v>
      </c>
      <c r="B256" s="1">
        <v>3702</v>
      </c>
      <c r="C256" s="15">
        <v>292</v>
      </c>
      <c r="D256" s="3">
        <v>3.65</v>
      </c>
      <c r="E256" s="3">
        <f t="shared" si="9"/>
        <v>1065.8</v>
      </c>
      <c r="F256" s="16">
        <v>1103</v>
      </c>
      <c r="G256" s="6">
        <v>8746</v>
      </c>
      <c r="H256" s="4">
        <v>42163</v>
      </c>
      <c r="I256" s="3">
        <f t="shared" si="10"/>
        <v>-37.200000000000045</v>
      </c>
      <c r="J256" s="5">
        <f t="shared" si="11"/>
        <v>1.0349033589791705</v>
      </c>
    </row>
    <row r="257" spans="1:10" ht="15.75">
      <c r="A257" s="15">
        <f>LOOKUP(B257,Membership!$D$2:$D$320,Membership!$C$2:$C$320)</f>
        <v>64</v>
      </c>
      <c r="B257" s="1">
        <v>4648</v>
      </c>
      <c r="C257" s="15">
        <v>55</v>
      </c>
      <c r="D257" s="3">
        <v>3.65</v>
      </c>
      <c r="E257" s="3">
        <f t="shared" si="9"/>
        <v>200.75</v>
      </c>
      <c r="F257" s="16">
        <v>48.25</v>
      </c>
      <c r="G257" s="6">
        <v>5372</v>
      </c>
      <c r="H257" s="4">
        <v>42153</v>
      </c>
      <c r="I257" s="3">
        <f t="shared" si="10"/>
        <v>152.5</v>
      </c>
      <c r="J257" s="5">
        <f t="shared" si="11"/>
        <v>0.24034869240348691</v>
      </c>
    </row>
    <row r="258" spans="1:10" ht="15.75">
      <c r="A258" s="15">
        <f>LOOKUP(B258,Membership!$D$2:$D$320,Membership!$C$2:$C$320)</f>
        <v>64</v>
      </c>
      <c r="B258" s="1">
        <v>15090</v>
      </c>
      <c r="C258" s="15">
        <v>37</v>
      </c>
      <c r="D258" s="3">
        <v>3.65</v>
      </c>
      <c r="E258" s="3">
        <f t="shared" si="9"/>
        <v>135.04999999999998</v>
      </c>
      <c r="F258" s="16">
        <v>146</v>
      </c>
      <c r="G258" s="6">
        <v>1206</v>
      </c>
      <c r="H258" s="4">
        <v>42167</v>
      </c>
      <c r="I258" s="3">
        <f t="shared" si="10"/>
        <v>-10.950000000000017</v>
      </c>
      <c r="J258" s="5">
        <f t="shared" si="11"/>
        <v>1.0810810810810811</v>
      </c>
    </row>
    <row r="259" spans="1:10" ht="15.75">
      <c r="A259" s="15"/>
      <c r="B259" s="1"/>
      <c r="C259" s="15"/>
      <c r="D259" s="3"/>
      <c r="E259" s="3"/>
      <c r="F259" s="16"/>
      <c r="G259" s="6"/>
      <c r="H259" s="4"/>
      <c r="I259" s="3"/>
      <c r="J259" s="5"/>
    </row>
    <row r="260" spans="1:10" ht="15.75">
      <c r="A260" s="15">
        <f>LOOKUP(B260,Membership!$D$2:$D$320,Membership!$C$2:$C$320)</f>
        <v>65</v>
      </c>
      <c r="B260" s="1">
        <v>1709</v>
      </c>
      <c r="C260" s="15">
        <v>198</v>
      </c>
      <c r="D260" s="3">
        <v>3.65</v>
      </c>
      <c r="E260" s="3">
        <f>C260*D260</f>
        <v>722.69999999999993</v>
      </c>
      <c r="F260" s="16">
        <v>837.1</v>
      </c>
      <c r="G260" s="49">
        <v>7823</v>
      </c>
      <c r="H260" s="4">
        <v>42115</v>
      </c>
      <c r="I260" s="3">
        <f>E260-F260</f>
        <v>-114.40000000000009</v>
      </c>
      <c r="J260" s="5">
        <f>F260/E260</f>
        <v>1.158295281582953</v>
      </c>
    </row>
    <row r="261" spans="1:10" ht="15.75">
      <c r="A261" s="15">
        <f>LOOKUP(B261,Membership!$D$2:$D$320,Membership!$C$2:$C$320)</f>
        <v>65</v>
      </c>
      <c r="B261" s="1">
        <v>4614</v>
      </c>
      <c r="C261" s="15">
        <v>54</v>
      </c>
      <c r="D261" s="3">
        <v>3.65</v>
      </c>
      <c r="E261" s="3">
        <f>C261*D261</f>
        <v>197.1</v>
      </c>
      <c r="F261" s="16">
        <v>167.25</v>
      </c>
      <c r="G261" s="6">
        <v>1659</v>
      </c>
      <c r="H261" s="4">
        <v>42171</v>
      </c>
      <c r="I261" s="3">
        <f>E261-F261</f>
        <v>29.849999999999994</v>
      </c>
      <c r="J261" s="5">
        <f>F261/E261</f>
        <v>0.84855403348554037</v>
      </c>
    </row>
    <row r="262" spans="1:10" ht="15.75">
      <c r="A262" s="15">
        <f>LOOKUP(B262,Membership!$D$2:$D$320,Membership!$C$2:$C$320)</f>
        <v>65</v>
      </c>
      <c r="B262" s="1">
        <v>6719</v>
      </c>
      <c r="C262" s="15">
        <v>48</v>
      </c>
      <c r="D262" s="3">
        <v>3.65</v>
      </c>
      <c r="E262" s="3">
        <f>C262*D262</f>
        <v>175.2</v>
      </c>
      <c r="F262" s="16">
        <v>182.5</v>
      </c>
      <c r="G262" s="6" t="s">
        <v>461</v>
      </c>
      <c r="H262" s="4">
        <v>41983</v>
      </c>
      <c r="I262" s="3">
        <f>E262-F262</f>
        <v>-7.3000000000000114</v>
      </c>
      <c r="J262" s="5">
        <f>F262/E262</f>
        <v>1.0416666666666667</v>
      </c>
    </row>
    <row r="263" spans="1:10" ht="15.75">
      <c r="A263" s="15">
        <f>LOOKUP(B263,Membership!$D$2:$D$320,Membership!$C$2:$C$320)</f>
        <v>64</v>
      </c>
      <c r="B263" s="1">
        <v>13583</v>
      </c>
      <c r="C263" s="15">
        <v>89</v>
      </c>
      <c r="D263" s="3">
        <v>3.65</v>
      </c>
      <c r="E263" s="3">
        <f>C263*D263</f>
        <v>324.84999999999997</v>
      </c>
      <c r="F263" s="16"/>
      <c r="G263" s="6"/>
      <c r="H263" s="4"/>
      <c r="I263" s="3">
        <f>E263-F263</f>
        <v>324.84999999999997</v>
      </c>
      <c r="J263" s="5">
        <f>F263/E263</f>
        <v>0</v>
      </c>
    </row>
    <row r="264" spans="1:10" ht="15.75">
      <c r="A264" s="15"/>
      <c r="B264" s="1"/>
      <c r="C264" s="15"/>
      <c r="D264" s="3"/>
      <c r="E264" s="3"/>
      <c r="F264" s="16"/>
      <c r="G264" s="6"/>
      <c r="H264" s="4"/>
      <c r="I264" s="3"/>
      <c r="J264" s="5"/>
    </row>
    <row r="265" spans="1:10" ht="15.75">
      <c r="A265" s="15">
        <f>LOOKUP(B265,Membership!$D$2:$D$320,Membership!$C$2:$C$320)</f>
        <v>66</v>
      </c>
      <c r="B265" s="1">
        <v>1964</v>
      </c>
      <c r="C265" s="15">
        <v>481</v>
      </c>
      <c r="D265" s="3">
        <v>3.65</v>
      </c>
      <c r="E265" s="3">
        <f>C265*D265</f>
        <v>1755.6499999999999</v>
      </c>
      <c r="F265" s="16"/>
      <c r="G265" s="6"/>
      <c r="H265" s="4"/>
      <c r="I265" s="3">
        <f>E265-F265</f>
        <v>1755.6499999999999</v>
      </c>
      <c r="J265" s="5">
        <f>F265/E265</f>
        <v>0</v>
      </c>
    </row>
    <row r="266" spans="1:10" ht="15.75">
      <c r="A266" s="15">
        <f>LOOKUP(B266,Membership!$D$2:$D$320,Membership!$C$2:$C$320)</f>
        <v>60</v>
      </c>
      <c r="B266" s="1">
        <v>2689</v>
      </c>
      <c r="C266" s="15">
        <v>94</v>
      </c>
      <c r="D266" s="3">
        <v>3.65</v>
      </c>
      <c r="E266" s="3">
        <f>C266*D266</f>
        <v>343.09999999999997</v>
      </c>
      <c r="F266" s="16"/>
      <c r="G266" s="6"/>
      <c r="H266" s="4"/>
      <c r="I266" s="3">
        <f>E266-F266</f>
        <v>343.09999999999997</v>
      </c>
      <c r="J266" s="5">
        <f>F266/E266</f>
        <v>0</v>
      </c>
    </row>
    <row r="267" spans="1:10" ht="15.75">
      <c r="A267" s="15">
        <f>LOOKUP(B267,Membership!$D$2:$D$320,Membership!$C$2:$C$320)</f>
        <v>60</v>
      </c>
      <c r="B267" s="1">
        <v>8817</v>
      </c>
      <c r="C267" s="15">
        <v>72</v>
      </c>
      <c r="D267" s="3">
        <v>3.65</v>
      </c>
      <c r="E267" s="3">
        <f>C267*D267</f>
        <v>262.8</v>
      </c>
      <c r="F267" s="16">
        <v>266.45</v>
      </c>
      <c r="G267" s="6">
        <v>2041</v>
      </c>
      <c r="H267" s="4">
        <v>42153</v>
      </c>
      <c r="I267" s="3">
        <f>E267-F267</f>
        <v>-3.6499999999999773</v>
      </c>
      <c r="J267" s="5">
        <f>F267/E267</f>
        <v>1.0138888888888888</v>
      </c>
    </row>
    <row r="268" spans="1:10" ht="15.75">
      <c r="A268" s="15">
        <f>LOOKUP(B268,Membership!$D$2:$D$320,Membership!$C$2:$C$320)</f>
        <v>60</v>
      </c>
      <c r="B268" s="1">
        <v>12588</v>
      </c>
      <c r="C268" s="15">
        <v>76</v>
      </c>
      <c r="D268" s="3">
        <v>3.65</v>
      </c>
      <c r="E268" s="3">
        <f>C268*D268</f>
        <v>277.39999999999998</v>
      </c>
      <c r="F268" s="16">
        <v>266.45</v>
      </c>
      <c r="G268" s="6">
        <v>853</v>
      </c>
      <c r="H268" s="26">
        <v>42178</v>
      </c>
      <c r="I268" s="3">
        <f>E268-F268</f>
        <v>10.949999999999989</v>
      </c>
      <c r="J268" s="5">
        <f>F268/E268</f>
        <v>0.96052631578947367</v>
      </c>
    </row>
    <row r="269" spans="1:10" ht="15.75">
      <c r="A269" s="15">
        <f>LOOKUP(B269,Membership!$D$2:$D$320,Membership!$C$2:$C$320)</f>
        <v>60</v>
      </c>
      <c r="B269" s="1">
        <v>12743</v>
      </c>
      <c r="C269" s="15">
        <v>42</v>
      </c>
      <c r="D269" s="3">
        <v>3.65</v>
      </c>
      <c r="E269" s="3">
        <f>C269*D269</f>
        <v>153.29999999999998</v>
      </c>
      <c r="F269" s="16">
        <v>240.85</v>
      </c>
      <c r="G269" s="6">
        <v>651</v>
      </c>
      <c r="H269" s="4">
        <v>42117</v>
      </c>
      <c r="I269" s="3">
        <f>E269-F269</f>
        <v>-87.550000000000011</v>
      </c>
      <c r="J269" s="5">
        <f>F269/E269</f>
        <v>1.571102413568167</v>
      </c>
    </row>
    <row r="270" spans="1:10" ht="15.75">
      <c r="A270" s="15"/>
      <c r="B270" s="1"/>
      <c r="C270" s="15"/>
      <c r="D270" s="3"/>
      <c r="E270" s="3"/>
      <c r="F270" s="16"/>
      <c r="G270" s="6"/>
      <c r="H270" s="4"/>
      <c r="I270" s="3"/>
      <c r="J270" s="5"/>
    </row>
    <row r="271" spans="1:10" ht="15.75">
      <c r="A271" s="15">
        <f>LOOKUP(B271,Membership!$D$2:$D$320,Membership!$C$2:$C$320)</f>
        <v>72</v>
      </c>
      <c r="B271" s="1">
        <v>697</v>
      </c>
      <c r="C271" s="15">
        <v>133</v>
      </c>
      <c r="D271" s="3">
        <v>3.65</v>
      </c>
      <c r="E271" s="3">
        <f>C271*D271</f>
        <v>485.45</v>
      </c>
      <c r="F271" s="16">
        <v>387.45</v>
      </c>
      <c r="G271" s="6">
        <v>1528</v>
      </c>
      <c r="H271" s="4">
        <v>42127</v>
      </c>
      <c r="I271" s="3">
        <f>E271-F271</f>
        <v>98</v>
      </c>
      <c r="J271" s="5">
        <f>F271/E271</f>
        <v>0.79812545061283346</v>
      </c>
    </row>
    <row r="272" spans="1:10" ht="15.75">
      <c r="A272" s="15">
        <f>LOOKUP(B272,Membership!$D$2:$D$320,Membership!$C$2:$C$320)</f>
        <v>67</v>
      </c>
      <c r="B272" s="1">
        <v>973</v>
      </c>
      <c r="C272" s="15">
        <v>210</v>
      </c>
      <c r="D272" s="3">
        <v>3.65</v>
      </c>
      <c r="E272" s="3">
        <f>C272*D272</f>
        <v>766.5</v>
      </c>
      <c r="F272" s="16">
        <v>773.2</v>
      </c>
      <c r="G272" s="6">
        <v>8243</v>
      </c>
      <c r="H272" s="4">
        <v>42167</v>
      </c>
      <c r="I272" s="3">
        <f>E272-F272</f>
        <v>-6.7000000000000455</v>
      </c>
      <c r="J272" s="5">
        <f>F272/E272</f>
        <v>1.0087410306588389</v>
      </c>
    </row>
    <row r="273" spans="1:10" ht="15.75">
      <c r="A273" s="15">
        <f>LOOKUP(B273,Membership!$D$2:$D$320,Membership!$C$2:$C$320)</f>
        <v>72</v>
      </c>
      <c r="B273" s="1">
        <v>4106</v>
      </c>
      <c r="C273" s="15">
        <v>81</v>
      </c>
      <c r="D273" s="3">
        <v>3.65</v>
      </c>
      <c r="E273" s="3">
        <f>C273*D273</f>
        <v>295.64999999999998</v>
      </c>
      <c r="F273" s="16"/>
      <c r="G273" s="6"/>
      <c r="H273" s="4"/>
      <c r="I273" s="3">
        <f>E273-F273</f>
        <v>295.64999999999998</v>
      </c>
      <c r="J273" s="5">
        <f>F273/E273</f>
        <v>0</v>
      </c>
    </row>
    <row r="274" spans="1:10" ht="15.75">
      <c r="A274" s="15">
        <f>LOOKUP(B274,Membership!$D$2:$D$320,Membership!$C$2:$C$320)</f>
        <v>72</v>
      </c>
      <c r="B274" s="1">
        <v>4831</v>
      </c>
      <c r="C274" s="15">
        <v>61</v>
      </c>
      <c r="D274" s="3">
        <v>3.65</v>
      </c>
      <c r="E274" s="3">
        <f>C274*D274</f>
        <v>222.65</v>
      </c>
      <c r="F274" s="16">
        <v>226.3</v>
      </c>
      <c r="G274" s="6">
        <v>2245</v>
      </c>
      <c r="H274" s="4">
        <v>42105</v>
      </c>
      <c r="I274" s="3">
        <f>E274-F274</f>
        <v>-3.6500000000000057</v>
      </c>
      <c r="J274" s="5">
        <f>F274/E274</f>
        <v>1.0163934426229508</v>
      </c>
    </row>
    <row r="275" spans="1:10" ht="15.75">
      <c r="A275" s="15">
        <f>LOOKUP(B275,Membership!$D$2:$D$320,Membership!$C$2:$C$320)</f>
        <v>67</v>
      </c>
      <c r="B275" s="7">
        <v>14362</v>
      </c>
      <c r="C275" s="15">
        <v>49</v>
      </c>
      <c r="D275" s="3">
        <v>3.65</v>
      </c>
      <c r="E275" s="3">
        <f>C275*D275</f>
        <v>178.85</v>
      </c>
      <c r="F275" s="16"/>
      <c r="G275" s="6"/>
      <c r="H275" s="4"/>
      <c r="I275" s="3">
        <f>E275-F275</f>
        <v>178.85</v>
      </c>
      <c r="J275" s="5">
        <f>F275/E275</f>
        <v>0</v>
      </c>
    </row>
    <row r="276" spans="1:10" ht="15.75">
      <c r="A276" s="15"/>
      <c r="B276" s="7"/>
      <c r="C276" s="15"/>
      <c r="D276" s="3"/>
      <c r="E276" s="3"/>
      <c r="F276" s="16"/>
      <c r="G276" s="6"/>
      <c r="H276" s="4"/>
      <c r="I276" s="3"/>
      <c r="J276" s="5"/>
    </row>
    <row r="277" spans="1:10" ht="15.75">
      <c r="A277" s="15">
        <f>LOOKUP(B277,Membership!$D$2:$D$320,Membership!$C$2:$C$320)</f>
        <v>68</v>
      </c>
      <c r="B277" s="1">
        <v>4580</v>
      </c>
      <c r="C277" s="15">
        <v>201</v>
      </c>
      <c r="D277" s="3">
        <v>3.65</v>
      </c>
      <c r="E277" s="3">
        <f t="shared" ref="E277:E282" si="12">C277*D277</f>
        <v>733.65</v>
      </c>
      <c r="F277" s="16">
        <v>313.89999999999998</v>
      </c>
      <c r="G277" s="6">
        <v>4242</v>
      </c>
      <c r="H277" s="4">
        <v>42195</v>
      </c>
      <c r="I277" s="3">
        <f t="shared" ref="I277:I282" si="13">E277-F277</f>
        <v>419.75</v>
      </c>
      <c r="J277" s="5">
        <f t="shared" ref="J277:J282" si="14">F277/E277</f>
        <v>0.42786069651741293</v>
      </c>
    </row>
    <row r="278" spans="1:10" ht="15.75">
      <c r="A278" s="15">
        <f>LOOKUP(B278,Membership!$D$2:$D$320,Membership!$C$2:$C$320)</f>
        <v>68</v>
      </c>
      <c r="B278" s="1">
        <v>6448</v>
      </c>
      <c r="C278" s="15">
        <v>89</v>
      </c>
      <c r="D278" s="3">
        <v>3.65</v>
      </c>
      <c r="E278" s="3">
        <f t="shared" si="12"/>
        <v>324.84999999999997</v>
      </c>
      <c r="F278" s="16">
        <v>216.35</v>
      </c>
      <c r="G278" s="6">
        <v>152</v>
      </c>
      <c r="H278" s="4">
        <v>42180</v>
      </c>
      <c r="I278" s="3">
        <f t="shared" si="13"/>
        <v>108.49999999999997</v>
      </c>
      <c r="J278" s="5">
        <f t="shared" si="14"/>
        <v>0.66599969216561494</v>
      </c>
    </row>
    <row r="279" spans="1:10" ht="15.75">
      <c r="A279" s="15">
        <f>LOOKUP(B279,Membership!$D$2:$D$320,Membership!$C$2:$C$320)</f>
        <v>68</v>
      </c>
      <c r="B279" s="1">
        <v>6450</v>
      </c>
      <c r="C279" s="15">
        <v>89</v>
      </c>
      <c r="D279" s="8">
        <v>3.65</v>
      </c>
      <c r="E279" s="3">
        <f t="shared" si="12"/>
        <v>324.84999999999997</v>
      </c>
      <c r="F279" s="16"/>
      <c r="G279" s="6"/>
      <c r="H279" s="4"/>
      <c r="I279" s="3">
        <f t="shared" si="13"/>
        <v>324.84999999999997</v>
      </c>
      <c r="J279" s="5">
        <f t="shared" si="14"/>
        <v>0</v>
      </c>
    </row>
    <row r="280" spans="1:10" ht="15.75">
      <c r="A280" s="15">
        <f>LOOKUP(B280,Membership!$D$2:$D$320,Membership!$C$2:$C$320)</f>
        <v>70</v>
      </c>
      <c r="B280" s="1">
        <v>7048</v>
      </c>
      <c r="C280" s="15">
        <v>168</v>
      </c>
      <c r="D280" s="3">
        <v>3.65</v>
      </c>
      <c r="E280" s="3">
        <f t="shared" si="12"/>
        <v>613.19999999999993</v>
      </c>
      <c r="F280" s="16">
        <v>613.20000000000005</v>
      </c>
      <c r="G280" s="6">
        <v>6208</v>
      </c>
      <c r="H280" s="4">
        <v>42191</v>
      </c>
      <c r="I280" s="3">
        <f t="shared" si="13"/>
        <v>0</v>
      </c>
      <c r="J280" s="5">
        <f t="shared" si="14"/>
        <v>1.0000000000000002</v>
      </c>
    </row>
    <row r="281" spans="1:10" ht="15.75">
      <c r="A281" s="15">
        <f>LOOKUP(B281,Membership!$D$2:$D$320,Membership!$C$2:$C$320)</f>
        <v>73</v>
      </c>
      <c r="B281" s="1">
        <v>8172</v>
      </c>
      <c r="C281" s="15">
        <v>71</v>
      </c>
      <c r="D281" s="3">
        <v>3.65</v>
      </c>
      <c r="E281" s="3">
        <f t="shared" si="12"/>
        <v>259.14999999999998</v>
      </c>
      <c r="F281" s="16">
        <v>367.75</v>
      </c>
      <c r="G281" s="6">
        <v>2413</v>
      </c>
      <c r="H281" s="4">
        <v>42167</v>
      </c>
      <c r="I281" s="3">
        <f t="shared" si="13"/>
        <v>-108.60000000000002</v>
      </c>
      <c r="J281" s="5">
        <f t="shared" si="14"/>
        <v>1.4190623191202008</v>
      </c>
    </row>
    <row r="282" spans="1:10" ht="15.75">
      <c r="A282" s="15">
        <f>LOOKUP(B282,Membership!$D$2:$D$320,Membership!$C$2:$C$320)</f>
        <v>68</v>
      </c>
      <c r="B282" s="1">
        <v>13733</v>
      </c>
      <c r="C282" s="15">
        <v>82</v>
      </c>
      <c r="D282" s="3">
        <v>3.65</v>
      </c>
      <c r="E282" s="3">
        <f t="shared" si="12"/>
        <v>299.3</v>
      </c>
      <c r="F282" s="16">
        <v>300</v>
      </c>
      <c r="G282" s="6">
        <v>1501</v>
      </c>
      <c r="H282" s="4">
        <v>42168</v>
      </c>
      <c r="I282" s="3">
        <f t="shared" si="13"/>
        <v>-0.69999999999998863</v>
      </c>
      <c r="J282" s="5">
        <f t="shared" si="14"/>
        <v>1.0023387905111927</v>
      </c>
    </row>
    <row r="283" spans="1:10" ht="15.75">
      <c r="A283" s="15"/>
      <c r="B283" s="1"/>
      <c r="C283" s="15"/>
      <c r="D283" s="3"/>
      <c r="E283" s="3"/>
      <c r="F283" s="16"/>
      <c r="G283" s="6"/>
      <c r="H283" s="4"/>
      <c r="I283" s="3"/>
      <c r="J283" s="5"/>
    </row>
    <row r="284" spans="1:10" ht="15.75">
      <c r="A284" s="15">
        <f>LOOKUP(B284,Membership!$D$2:$D$320,Membership!$C$2:$C$320)</f>
        <v>69</v>
      </c>
      <c r="B284" s="1">
        <v>4520</v>
      </c>
      <c r="C284" s="15">
        <v>89</v>
      </c>
      <c r="D284" s="3">
        <v>3.65</v>
      </c>
      <c r="E284" s="3">
        <f>C284*D284</f>
        <v>324.84999999999997</v>
      </c>
      <c r="F284" s="16">
        <v>254.47</v>
      </c>
      <c r="G284" s="6">
        <v>5888</v>
      </c>
      <c r="H284" s="4">
        <v>42193</v>
      </c>
      <c r="I284" s="3">
        <f>E284-F284</f>
        <v>70.379999999999967</v>
      </c>
      <c r="J284" s="5">
        <f>F284/E284</f>
        <v>0.78334615976604594</v>
      </c>
    </row>
    <row r="285" spans="1:10" ht="15.75">
      <c r="A285" s="15">
        <f>LOOKUP(B285,Membership!$D$2:$D$320,Membership!$C$2:$C$320)</f>
        <v>69</v>
      </c>
      <c r="B285" s="1">
        <v>4706</v>
      </c>
      <c r="C285" s="15">
        <v>69</v>
      </c>
      <c r="D285" s="3">
        <v>3.65</v>
      </c>
      <c r="E285" s="3">
        <f>C285*D285</f>
        <v>251.85</v>
      </c>
      <c r="F285" s="16">
        <v>157.35</v>
      </c>
      <c r="G285" s="6">
        <v>3475</v>
      </c>
      <c r="H285" s="4">
        <v>42170</v>
      </c>
      <c r="I285" s="3">
        <f>E285-F285</f>
        <v>94.5</v>
      </c>
      <c r="J285" s="5">
        <f>F285/E285</f>
        <v>0.62477665276950567</v>
      </c>
    </row>
    <row r="286" spans="1:10" ht="15.75">
      <c r="A286" s="15">
        <f>LOOKUP(B286,Membership!$D$2:$D$320,Membership!$C$2:$C$320)</f>
        <v>69</v>
      </c>
      <c r="B286" s="1">
        <v>5438</v>
      </c>
      <c r="C286" s="15">
        <v>86</v>
      </c>
      <c r="D286" s="3">
        <v>3.65</v>
      </c>
      <c r="E286" s="3">
        <f>C286*D286</f>
        <v>313.89999999999998</v>
      </c>
      <c r="F286" s="16">
        <v>313.89999999999998</v>
      </c>
      <c r="G286" s="6">
        <v>1059</v>
      </c>
      <c r="H286" s="4">
        <v>42171</v>
      </c>
      <c r="I286" s="3">
        <f>E286-F286</f>
        <v>0</v>
      </c>
      <c r="J286" s="5">
        <f>F286/E286</f>
        <v>1</v>
      </c>
    </row>
    <row r="287" spans="1:10" ht="15.75">
      <c r="A287" s="15">
        <f>LOOKUP(B287,Membership!$D$2:$D$320,Membership!$C$2:$C$320)</f>
        <v>69</v>
      </c>
      <c r="B287" s="1">
        <v>6646</v>
      </c>
      <c r="C287" s="15">
        <v>119</v>
      </c>
      <c r="D287" s="3">
        <v>3.65</v>
      </c>
      <c r="E287" s="3">
        <f>C287*D287</f>
        <v>434.34999999999997</v>
      </c>
      <c r="F287" s="16">
        <v>450</v>
      </c>
      <c r="G287" s="6">
        <v>3387</v>
      </c>
      <c r="H287" s="4">
        <v>42171</v>
      </c>
      <c r="I287" s="3">
        <f>E287-F287</f>
        <v>-15.650000000000034</v>
      </c>
      <c r="J287" s="5">
        <f>F287/E287</f>
        <v>1.0360308506964431</v>
      </c>
    </row>
    <row r="288" spans="1:10" ht="15.75">
      <c r="A288" s="15">
        <f>LOOKUP(B288,Membership!$D$2:$D$320,Membership!$C$2:$C$320)</f>
        <v>69</v>
      </c>
      <c r="B288" s="1">
        <v>6883</v>
      </c>
      <c r="C288" s="15">
        <v>43</v>
      </c>
      <c r="D288" s="3">
        <v>3.65</v>
      </c>
      <c r="E288" s="3">
        <f>C288*D288</f>
        <v>156.94999999999999</v>
      </c>
      <c r="F288" s="16"/>
      <c r="G288" s="6"/>
      <c r="H288" s="4"/>
      <c r="I288" s="3">
        <f>E288-F288</f>
        <v>156.94999999999999</v>
      </c>
      <c r="J288" s="5">
        <f>F288/E288</f>
        <v>0</v>
      </c>
    </row>
    <row r="289" spans="1:10" ht="15.75">
      <c r="A289" s="15"/>
      <c r="B289" s="1"/>
      <c r="C289" s="15"/>
      <c r="D289" s="3"/>
      <c r="E289" s="3"/>
      <c r="F289" s="16"/>
      <c r="G289" s="6"/>
      <c r="H289" s="4"/>
      <c r="I289" s="3"/>
      <c r="J289" s="5"/>
    </row>
    <row r="290" spans="1:10" ht="15.75">
      <c r="A290" s="15">
        <f>LOOKUP(B290,Membership!$D$2:$D$320,Membership!$C$2:$C$320)</f>
        <v>73</v>
      </c>
      <c r="B290" s="1">
        <v>1578</v>
      </c>
      <c r="C290" s="15">
        <v>106</v>
      </c>
      <c r="D290" s="3">
        <v>3.65</v>
      </c>
      <c r="E290" s="3">
        <f>C290*D290</f>
        <v>386.9</v>
      </c>
      <c r="F290" s="16"/>
      <c r="G290" s="6"/>
      <c r="H290" s="4"/>
      <c r="I290" s="3">
        <f>E290-F290</f>
        <v>386.9</v>
      </c>
      <c r="J290" s="5">
        <f>F290/E290</f>
        <v>0</v>
      </c>
    </row>
    <row r="291" spans="1:10" ht="15.75">
      <c r="A291" s="15">
        <f>LOOKUP(B291,Membership!$D$2:$D$320,Membership!$C$2:$C$320)</f>
        <v>70</v>
      </c>
      <c r="B291" s="1">
        <v>1612</v>
      </c>
      <c r="C291" s="15">
        <v>25</v>
      </c>
      <c r="D291" s="3">
        <v>3.65</v>
      </c>
      <c r="E291" s="3">
        <f>C291*D291</f>
        <v>91.25</v>
      </c>
      <c r="F291" s="16"/>
      <c r="G291" s="6"/>
      <c r="H291" s="4"/>
      <c r="I291" s="3">
        <f>E291-F291</f>
        <v>91.25</v>
      </c>
      <c r="J291" s="5">
        <f>F291/E291</f>
        <v>0</v>
      </c>
    </row>
    <row r="292" spans="1:10" ht="15.75">
      <c r="A292" s="15">
        <f>LOOKUP(B292,Membership!$D$2:$D$320,Membership!$C$2:$C$320)</f>
        <v>73</v>
      </c>
      <c r="B292" s="1">
        <v>1647</v>
      </c>
      <c r="C292" s="15">
        <v>88</v>
      </c>
      <c r="D292" s="3">
        <v>3.65</v>
      </c>
      <c r="E292" s="3">
        <f>C292*D292</f>
        <v>321.2</v>
      </c>
      <c r="F292" s="16">
        <v>328.5</v>
      </c>
      <c r="G292" s="6">
        <v>5023</v>
      </c>
      <c r="H292" s="4">
        <v>42135</v>
      </c>
      <c r="I292" s="3">
        <f>E292-F292</f>
        <v>-7.3000000000000114</v>
      </c>
      <c r="J292" s="5">
        <f>F292/E292</f>
        <v>1.0227272727272727</v>
      </c>
    </row>
    <row r="293" spans="1:10" ht="15.75">
      <c r="A293" s="15">
        <f>LOOKUP(B293,Membership!$D$2:$D$320,Membership!$C$2:$C$320)</f>
        <v>70</v>
      </c>
      <c r="B293" s="1">
        <v>3464</v>
      </c>
      <c r="C293" s="15">
        <v>143</v>
      </c>
      <c r="D293" s="3">
        <v>3.65</v>
      </c>
      <c r="E293" s="3">
        <f>C293*D293</f>
        <v>521.94999999999993</v>
      </c>
      <c r="F293" s="16">
        <v>521.95000000000005</v>
      </c>
      <c r="G293" s="27">
        <v>1538</v>
      </c>
      <c r="H293" s="26">
        <v>42180</v>
      </c>
      <c r="I293" s="3">
        <f>E293-F293</f>
        <v>0</v>
      </c>
      <c r="J293" s="5">
        <f>F293/E293</f>
        <v>1.0000000000000002</v>
      </c>
    </row>
    <row r="294" spans="1:10" ht="15.75">
      <c r="A294" s="15">
        <f>LOOKUP(B294,Membership!$D$2:$D$320,Membership!$C$2:$C$320)</f>
        <v>70</v>
      </c>
      <c r="B294" s="1">
        <v>4579</v>
      </c>
      <c r="C294" s="15">
        <v>120</v>
      </c>
      <c r="D294" s="3">
        <v>3.65</v>
      </c>
      <c r="E294" s="3">
        <f>C294*D294</f>
        <v>438</v>
      </c>
      <c r="F294" s="16"/>
      <c r="G294" s="6"/>
      <c r="H294" s="4"/>
      <c r="I294" s="3">
        <f>E294-F294</f>
        <v>438</v>
      </c>
      <c r="J294" s="5">
        <f>F294/E294</f>
        <v>0</v>
      </c>
    </row>
    <row r="295" spans="1:10" ht="15.75">
      <c r="A295" s="15"/>
      <c r="B295" s="1"/>
      <c r="C295" s="15"/>
      <c r="D295" s="3"/>
      <c r="E295" s="3"/>
      <c r="F295" s="16"/>
      <c r="G295" s="6"/>
      <c r="H295" s="4"/>
      <c r="I295" s="3"/>
      <c r="J295" s="5"/>
    </row>
    <row r="296" spans="1:10" ht="15.75">
      <c r="A296" s="15">
        <f>LOOKUP(B296,Membership!$D$2:$D$320,Membership!$C$2:$C$320)</f>
        <v>71</v>
      </c>
      <c r="B296" s="1">
        <v>1837</v>
      </c>
      <c r="C296" s="15">
        <v>208</v>
      </c>
      <c r="D296" s="3">
        <v>3.65</v>
      </c>
      <c r="E296" s="3">
        <f>C296*D296</f>
        <v>759.19999999999993</v>
      </c>
      <c r="F296" s="16">
        <v>759.2</v>
      </c>
      <c r="G296" s="6">
        <v>1170</v>
      </c>
      <c r="H296" s="4">
        <v>42171</v>
      </c>
      <c r="I296" s="3">
        <f>E296-F296</f>
        <v>0</v>
      </c>
      <c r="J296" s="5">
        <f>F296/E296</f>
        <v>1.0000000000000002</v>
      </c>
    </row>
    <row r="297" spans="1:10" ht="15.75">
      <c r="A297" s="15">
        <f>LOOKUP(B297,Membership!$D$2:$D$320,Membership!$C$2:$C$320)</f>
        <v>71</v>
      </c>
      <c r="B297" s="1">
        <v>4877</v>
      </c>
      <c r="C297" s="15">
        <v>146</v>
      </c>
      <c r="D297" s="3">
        <v>3.65</v>
      </c>
      <c r="E297" s="3">
        <f>C297*D297</f>
        <v>532.9</v>
      </c>
      <c r="F297" s="16">
        <v>551.15</v>
      </c>
      <c r="G297" s="6">
        <v>512</v>
      </c>
      <c r="H297" s="4">
        <v>42110</v>
      </c>
      <c r="I297" s="3">
        <f>E297-F297</f>
        <v>-18.25</v>
      </c>
      <c r="J297" s="5">
        <f>F297/E297</f>
        <v>1.0342465753424657</v>
      </c>
    </row>
    <row r="298" spans="1:10" ht="15.75">
      <c r="A298" s="15">
        <f>LOOKUP(B298,Membership!$D$2:$D$320,Membership!$C$2:$C$320)</f>
        <v>71</v>
      </c>
      <c r="B298" s="1">
        <v>4897</v>
      </c>
      <c r="C298" s="15">
        <v>92</v>
      </c>
      <c r="D298" s="3">
        <v>3.65</v>
      </c>
      <c r="E298" s="3">
        <f>C298*D298</f>
        <v>335.8</v>
      </c>
      <c r="F298" s="16">
        <v>335.8</v>
      </c>
      <c r="G298" s="6">
        <v>3287</v>
      </c>
      <c r="H298" s="4">
        <v>42158</v>
      </c>
      <c r="I298" s="3">
        <f>E298-F298</f>
        <v>0</v>
      </c>
      <c r="J298" s="5">
        <f>F298/E298</f>
        <v>1</v>
      </c>
    </row>
    <row r="299" spans="1:10" ht="15.75">
      <c r="A299" s="15">
        <f>LOOKUP(B299,Membership!$D$2:$D$320,Membership!$C$2:$C$320)</f>
        <v>71</v>
      </c>
      <c r="B299" s="1">
        <v>12677</v>
      </c>
      <c r="C299" s="15">
        <v>52</v>
      </c>
      <c r="D299" s="3">
        <v>3.65</v>
      </c>
      <c r="E299" s="3">
        <f>C299*D299</f>
        <v>189.79999999999998</v>
      </c>
      <c r="F299" s="16">
        <v>189.8</v>
      </c>
      <c r="G299" s="6">
        <v>972</v>
      </c>
      <c r="H299" s="4">
        <v>42191</v>
      </c>
      <c r="I299" s="3">
        <f>E299-F299</f>
        <v>0</v>
      </c>
      <c r="J299" s="5">
        <f>F299/E299</f>
        <v>1.0000000000000002</v>
      </c>
    </row>
    <row r="300" spans="1:10" ht="15.75">
      <c r="A300" s="15">
        <f>LOOKUP(B300,Membership!$D$2:$D$320,Membership!$C$2:$C$320)</f>
        <v>71</v>
      </c>
      <c r="B300" s="1">
        <v>14478</v>
      </c>
      <c r="C300" s="15">
        <v>41</v>
      </c>
      <c r="D300" s="3">
        <v>3.65</v>
      </c>
      <c r="E300" s="3">
        <f>C300*D300</f>
        <v>149.65</v>
      </c>
      <c r="F300" s="16">
        <v>171.55</v>
      </c>
      <c r="G300" s="6">
        <v>1288</v>
      </c>
      <c r="H300" s="4">
        <v>42168</v>
      </c>
      <c r="I300" s="3">
        <f>E300-F300</f>
        <v>-21.900000000000006</v>
      </c>
      <c r="J300" s="5">
        <f>F300/E300</f>
        <v>1.1463414634146343</v>
      </c>
    </row>
    <row r="301" spans="1:10" ht="15.75">
      <c r="A301" s="15"/>
      <c r="B301" s="1"/>
      <c r="C301" s="15"/>
      <c r="D301" s="3"/>
      <c r="E301" s="3"/>
      <c r="F301" s="16"/>
      <c r="G301" s="6"/>
      <c r="H301" s="4"/>
      <c r="I301" s="3"/>
      <c r="J301" s="5"/>
    </row>
    <row r="302" spans="1:10" ht="15.75">
      <c r="A302" s="15">
        <f>LOOKUP(B302,Membership!$D$2:$D$320,Membership!$C$2:$C$320)</f>
        <v>73</v>
      </c>
      <c r="B302" s="1">
        <v>6554</v>
      </c>
      <c r="C302" s="15">
        <v>48</v>
      </c>
      <c r="D302" s="3">
        <v>3.65</v>
      </c>
      <c r="E302" s="3">
        <f>C302*D302</f>
        <v>175.2</v>
      </c>
      <c r="F302" s="16">
        <v>144</v>
      </c>
      <c r="G302" s="27">
        <v>3456</v>
      </c>
      <c r="H302" s="26">
        <v>42215</v>
      </c>
      <c r="I302" s="3">
        <f>E302-F302</f>
        <v>31.199999999999989</v>
      </c>
      <c r="J302" s="5">
        <f>F302/E302</f>
        <v>0.82191780821917815</v>
      </c>
    </row>
    <row r="303" spans="1:10" ht="15.75">
      <c r="A303" s="15">
        <f>LOOKUP(B303,Membership!$D$2:$D$320,Membership!$C$2:$C$320)</f>
        <v>67</v>
      </c>
      <c r="B303" s="1">
        <v>8108</v>
      </c>
      <c r="C303" s="15">
        <v>30</v>
      </c>
      <c r="D303" s="3">
        <v>3.65</v>
      </c>
      <c r="E303" s="3">
        <f>C303*D303</f>
        <v>109.5</v>
      </c>
      <c r="F303" s="16"/>
      <c r="G303" s="6"/>
      <c r="H303" s="4"/>
      <c r="I303" s="3">
        <f>E303-F303</f>
        <v>109.5</v>
      </c>
      <c r="J303" s="5">
        <f>F303/E303</f>
        <v>0</v>
      </c>
    </row>
    <row r="304" spans="1:10" ht="15.75">
      <c r="A304" s="15">
        <f>LOOKUP(B304,Membership!$D$2:$D$320,Membership!$C$2:$C$320)</f>
        <v>72</v>
      </c>
      <c r="B304" s="7">
        <v>15659</v>
      </c>
      <c r="C304" s="15">
        <v>59</v>
      </c>
      <c r="D304" s="3">
        <v>3.65</v>
      </c>
      <c r="E304" s="3">
        <f>C304*D304</f>
        <v>215.35</v>
      </c>
      <c r="F304" s="16">
        <v>220</v>
      </c>
      <c r="G304" s="6">
        <v>1072</v>
      </c>
      <c r="H304" s="4">
        <v>42192</v>
      </c>
      <c r="I304" s="3">
        <f>E304-F304</f>
        <v>-4.6500000000000057</v>
      </c>
      <c r="J304" s="5">
        <f>F304/E304</f>
        <v>1.0215927559786395</v>
      </c>
    </row>
    <row r="305" spans="1:10" ht="15.75">
      <c r="A305" s="15">
        <f>LOOKUP(B305,Membership!$D$2:$D$320,Membership!$C$2:$C$320)</f>
        <v>73</v>
      </c>
      <c r="B305" s="7">
        <v>15665</v>
      </c>
      <c r="C305" s="15">
        <v>50</v>
      </c>
      <c r="D305" s="3">
        <v>3.65</v>
      </c>
      <c r="E305" s="3">
        <f>C305*D305</f>
        <v>182.5</v>
      </c>
      <c r="F305" s="16">
        <v>204.4</v>
      </c>
      <c r="G305" s="6">
        <v>1336</v>
      </c>
      <c r="H305" s="4">
        <v>42178</v>
      </c>
      <c r="I305" s="3">
        <f>E305-F305</f>
        <v>-21.900000000000006</v>
      </c>
      <c r="J305" s="5">
        <f>F305/E305</f>
        <v>1.1200000000000001</v>
      </c>
    </row>
    <row r="306" spans="1:10" ht="15.75">
      <c r="A306" s="15">
        <f>LOOKUP(B306,Membership!$D$2:$D$320,Membership!$C$2:$C$320)</f>
        <v>67</v>
      </c>
      <c r="B306" s="1">
        <v>16022</v>
      </c>
      <c r="C306" s="15">
        <v>23</v>
      </c>
      <c r="D306" s="3">
        <v>3.65</v>
      </c>
      <c r="E306" s="3">
        <f>C306*D306</f>
        <v>83.95</v>
      </c>
      <c r="F306" s="16">
        <v>137.94999999999999</v>
      </c>
      <c r="G306" s="6">
        <v>1005</v>
      </c>
      <c r="H306" s="4">
        <v>42167</v>
      </c>
      <c r="I306" s="3">
        <f>E306-F306</f>
        <v>-53.999999999999986</v>
      </c>
      <c r="J306" s="5">
        <f>F306/E306</f>
        <v>1.6432400238237044</v>
      </c>
    </row>
    <row r="307" spans="1:10" ht="15.75">
      <c r="A307" s="15"/>
      <c r="B307" s="1"/>
      <c r="C307" s="15" t="s">
        <v>316</v>
      </c>
      <c r="D307" s="3"/>
      <c r="E307" s="3"/>
      <c r="F307" s="16">
        <f>SUM(F230:F306)</f>
        <v>14492.74</v>
      </c>
      <c r="G307" s="6"/>
      <c r="H307" s="4"/>
      <c r="I307" s="3"/>
      <c r="J307" s="5"/>
    </row>
    <row r="308" spans="1:10" ht="15.75">
      <c r="A308" s="15"/>
      <c r="B308" s="1"/>
      <c r="C308" s="15"/>
      <c r="D308" s="3"/>
      <c r="E308" s="3"/>
      <c r="F308" s="16"/>
      <c r="G308" s="6"/>
      <c r="H308" s="4"/>
      <c r="I308" s="3"/>
      <c r="J308" s="5"/>
    </row>
    <row r="309" spans="1:10" ht="15.75">
      <c r="A309" s="15"/>
      <c r="B309" s="1"/>
      <c r="C309" s="15"/>
      <c r="D309" s="3"/>
      <c r="E309" s="3"/>
      <c r="F309" s="16"/>
      <c r="G309" s="6"/>
      <c r="H309" s="4"/>
      <c r="I309" s="3"/>
      <c r="J309" s="5"/>
    </row>
    <row r="310" spans="1:10" ht="15.75">
      <c r="A310" s="15">
        <f>LOOKUP(B310,Membership!$D$2:$D$320,Membership!$C$2:$C$320)</f>
        <v>80</v>
      </c>
      <c r="B310" s="1">
        <v>669</v>
      </c>
      <c r="C310" s="15">
        <v>54</v>
      </c>
      <c r="D310" s="3">
        <v>3.65</v>
      </c>
      <c r="E310" s="3">
        <f>C310*D310</f>
        <v>197.1</v>
      </c>
      <c r="F310" s="16"/>
      <c r="G310" s="6"/>
      <c r="H310" s="4"/>
      <c r="I310" s="3">
        <f>E310-F310</f>
        <v>197.1</v>
      </c>
      <c r="J310" s="5">
        <f>F310/E310</f>
        <v>0</v>
      </c>
    </row>
    <row r="311" spans="1:10" ht="15.75">
      <c r="A311" s="15">
        <f>LOOKUP(B311,Membership!$D$2:$D$320,Membership!$C$2:$C$320)</f>
        <v>80</v>
      </c>
      <c r="B311" s="1">
        <v>832</v>
      </c>
      <c r="C311" s="15">
        <v>132</v>
      </c>
      <c r="D311" s="3">
        <v>3.65</v>
      </c>
      <c r="E311" s="3">
        <f>C311*D311</f>
        <v>481.8</v>
      </c>
      <c r="F311" s="16"/>
      <c r="G311" s="6"/>
      <c r="H311" s="4"/>
      <c r="I311" s="3">
        <f>E311-F311</f>
        <v>481.8</v>
      </c>
      <c r="J311" s="5">
        <f>F311/E311</f>
        <v>0</v>
      </c>
    </row>
    <row r="312" spans="1:10" ht="15.75">
      <c r="A312" s="15">
        <f>LOOKUP(B312,Membership!$D$2:$D$320,Membership!$C$2:$C$320)</f>
        <v>80</v>
      </c>
      <c r="B312" s="1">
        <v>6702</v>
      </c>
      <c r="C312" s="15">
        <v>45</v>
      </c>
      <c r="D312" s="3">
        <v>3.65</v>
      </c>
      <c r="E312" s="3">
        <f>C312*D312</f>
        <v>164.25</v>
      </c>
      <c r="F312" s="16"/>
      <c r="G312" s="6"/>
      <c r="H312" s="4"/>
      <c r="I312" s="3">
        <f>E312-F312</f>
        <v>164.25</v>
      </c>
      <c r="J312" s="5">
        <f>F312/E312</f>
        <v>0</v>
      </c>
    </row>
    <row r="313" spans="1:10" ht="15.75">
      <c r="A313" s="15">
        <f>LOOKUP(B313,Membership!$D$2:$D$320,Membership!$C$2:$C$320)</f>
        <v>80</v>
      </c>
      <c r="B313" s="1">
        <v>6786</v>
      </c>
      <c r="C313" s="15">
        <v>28</v>
      </c>
      <c r="D313" s="3">
        <v>3.65</v>
      </c>
      <c r="E313" s="3">
        <f>C313*D313</f>
        <v>102.2</v>
      </c>
      <c r="F313" s="16"/>
      <c r="G313" s="6"/>
      <c r="H313" s="4"/>
      <c r="I313" s="3">
        <f>E313-F313</f>
        <v>102.2</v>
      </c>
      <c r="J313" s="5">
        <f>F313/E313</f>
        <v>0</v>
      </c>
    </row>
    <row r="314" spans="1:10" ht="15.75">
      <c r="A314" s="15"/>
      <c r="B314" s="1"/>
      <c r="C314" s="15"/>
      <c r="D314" s="3"/>
      <c r="E314" s="3"/>
      <c r="F314" s="16"/>
      <c r="G314" s="6"/>
      <c r="H314" s="4"/>
      <c r="I314" s="3"/>
      <c r="J314" s="5"/>
    </row>
    <row r="315" spans="1:10" ht="15.75">
      <c r="A315" s="15">
        <f>LOOKUP(B315,Membership!$D$2:$D$320,Membership!$C$2:$C$320)</f>
        <v>81</v>
      </c>
      <c r="B315" s="1">
        <v>1762</v>
      </c>
      <c r="C315" s="15">
        <v>318</v>
      </c>
      <c r="D315" s="3">
        <v>3.65</v>
      </c>
      <c r="E315" s="3">
        <f>C315*D315</f>
        <v>1160.7</v>
      </c>
      <c r="F315" s="16">
        <v>1160.7</v>
      </c>
      <c r="G315" s="6">
        <v>7420</v>
      </c>
      <c r="H315" s="4">
        <v>42179</v>
      </c>
      <c r="I315" s="3">
        <f>E315-F315</f>
        <v>0</v>
      </c>
      <c r="J315" s="5">
        <f>F315/E315</f>
        <v>1</v>
      </c>
    </row>
    <row r="316" spans="1:10" ht="15.75">
      <c r="A316" s="15">
        <f>LOOKUP(B316,Membership!$D$2:$D$320,Membership!$C$2:$C$320)</f>
        <v>81</v>
      </c>
      <c r="B316" s="1">
        <v>4902</v>
      </c>
      <c r="C316" s="15">
        <v>176</v>
      </c>
      <c r="D316" s="3">
        <v>3.65</v>
      </c>
      <c r="E316" s="3">
        <f>C316*D316</f>
        <v>642.4</v>
      </c>
      <c r="F316" s="16">
        <v>642.4</v>
      </c>
      <c r="G316" s="6">
        <v>6740</v>
      </c>
      <c r="H316" s="4">
        <v>42163</v>
      </c>
      <c r="I316" s="3">
        <f>E316-F316</f>
        <v>0</v>
      </c>
      <c r="J316" s="5">
        <f>F316/E316</f>
        <v>1</v>
      </c>
    </row>
    <row r="317" spans="1:10" ht="15.75">
      <c r="A317" s="15">
        <f>LOOKUP(B317,Membership!$D$2:$D$320,Membership!$C$2:$C$320)</f>
        <v>82</v>
      </c>
      <c r="B317" s="1">
        <v>4954</v>
      </c>
      <c r="C317" s="15">
        <v>120</v>
      </c>
      <c r="D317" s="3">
        <v>3.65</v>
      </c>
      <c r="E317" s="3">
        <f>C317*D317</f>
        <v>438</v>
      </c>
      <c r="F317" s="16"/>
      <c r="G317" s="6"/>
      <c r="H317" s="4"/>
      <c r="I317" s="3">
        <f>E317-F317</f>
        <v>438</v>
      </c>
      <c r="J317" s="5">
        <f>F317/E317</f>
        <v>0</v>
      </c>
    </row>
    <row r="318" spans="1:10" ht="15.75">
      <c r="A318" s="15">
        <f>LOOKUP(B318,Membership!$D$2:$D$320,Membership!$C$2:$C$320)</f>
        <v>81</v>
      </c>
      <c r="B318" s="1">
        <v>7030</v>
      </c>
      <c r="C318" s="15">
        <v>87</v>
      </c>
      <c r="D318" s="3">
        <v>3.65</v>
      </c>
      <c r="E318" s="3">
        <f>C318*D318</f>
        <v>317.55</v>
      </c>
      <c r="F318" s="16">
        <v>317.55</v>
      </c>
      <c r="G318" s="6">
        <v>2810</v>
      </c>
      <c r="H318" s="4">
        <v>42135</v>
      </c>
      <c r="I318" s="3">
        <f>E318-F318</f>
        <v>0</v>
      </c>
      <c r="J318" s="5">
        <f>F318/E318</f>
        <v>1</v>
      </c>
    </row>
    <row r="319" spans="1:10" ht="15.75">
      <c r="A319" s="15">
        <f>LOOKUP(B319,Membership!$D$2:$D$320,Membership!$C$2:$C$320)</f>
        <v>101</v>
      </c>
      <c r="B319" s="1">
        <v>15711</v>
      </c>
      <c r="C319" s="15">
        <v>25</v>
      </c>
      <c r="D319" s="3">
        <v>3.65</v>
      </c>
      <c r="E319" s="3">
        <f>C319*D319</f>
        <v>91.25</v>
      </c>
      <c r="F319" s="16"/>
      <c r="G319" s="6"/>
      <c r="H319" s="4"/>
      <c r="I319" s="3">
        <f>E319-F319</f>
        <v>91.25</v>
      </c>
      <c r="J319" s="5">
        <f>F319/E319</f>
        <v>0</v>
      </c>
    </row>
    <row r="320" spans="1:10" ht="15.75">
      <c r="A320" s="15"/>
      <c r="B320" s="1"/>
      <c r="C320" s="15"/>
      <c r="D320" s="3"/>
      <c r="E320" s="3"/>
      <c r="F320" s="16"/>
      <c r="G320" s="6"/>
      <c r="H320" s="4"/>
      <c r="I320" s="3"/>
      <c r="J320" s="5"/>
    </row>
    <row r="321" spans="1:10" ht="15.75">
      <c r="A321" s="15">
        <f>LOOKUP(B321,Membership!$D$2:$D$320,Membership!$C$2:$C$320)</f>
        <v>83</v>
      </c>
      <c r="B321" s="1">
        <v>2137</v>
      </c>
      <c r="C321" s="15">
        <v>170</v>
      </c>
      <c r="D321" s="3">
        <v>3.65</v>
      </c>
      <c r="E321" s="3">
        <f>C321*D321</f>
        <v>620.5</v>
      </c>
      <c r="F321" s="16"/>
      <c r="G321" s="6"/>
      <c r="H321" s="4"/>
      <c r="I321" s="3">
        <f>E321-F321</f>
        <v>620.5</v>
      </c>
      <c r="J321" s="5">
        <f>F321/E321</f>
        <v>0</v>
      </c>
    </row>
    <row r="322" spans="1:10" ht="15.75">
      <c r="A322" s="15">
        <f>LOOKUP(B322,Membership!$D$2:$D$320,Membership!$C$2:$C$320)</f>
        <v>83</v>
      </c>
      <c r="B322" s="1">
        <v>2481</v>
      </c>
      <c r="C322" s="15">
        <v>214</v>
      </c>
      <c r="D322" s="3">
        <v>3.65</v>
      </c>
      <c r="E322" s="3">
        <f>C322*D322</f>
        <v>781.1</v>
      </c>
      <c r="F322" s="16">
        <v>863</v>
      </c>
      <c r="G322" s="6">
        <v>2795</v>
      </c>
      <c r="H322" s="4">
        <v>42165</v>
      </c>
      <c r="I322" s="3">
        <f>E322-F322</f>
        <v>-81.899999999999977</v>
      </c>
      <c r="J322" s="5">
        <f>F322/E322</f>
        <v>1.104852131609269</v>
      </c>
    </row>
    <row r="323" spans="1:10" ht="15.75">
      <c r="A323" s="15">
        <f>LOOKUP(B323,Membership!$D$2:$D$320,Membership!$C$2:$C$320)</f>
        <v>83</v>
      </c>
      <c r="B323" s="1">
        <v>7319</v>
      </c>
      <c r="C323" s="15">
        <v>60</v>
      </c>
      <c r="D323" s="3">
        <v>3.65</v>
      </c>
      <c r="E323" s="3">
        <f>C323*D323</f>
        <v>219</v>
      </c>
      <c r="F323" s="16">
        <v>222.65</v>
      </c>
      <c r="G323" s="6">
        <v>1452</v>
      </c>
      <c r="H323" s="4">
        <v>42171</v>
      </c>
      <c r="I323" s="3">
        <f>E323-F323</f>
        <v>-3.6500000000000057</v>
      </c>
      <c r="J323" s="5">
        <f>F323/E323</f>
        <v>1.0166666666666666</v>
      </c>
    </row>
    <row r="324" spans="1:10" ht="15.75">
      <c r="A324" s="15">
        <f>LOOKUP(B324,Membership!$D$2:$D$320,Membership!$C$2:$C$320)</f>
        <v>87</v>
      </c>
      <c r="B324" s="1">
        <v>9546</v>
      </c>
      <c r="C324" s="15">
        <v>38</v>
      </c>
      <c r="D324" s="3">
        <v>3.65</v>
      </c>
      <c r="E324" s="3">
        <f>C324*D324</f>
        <v>138.69999999999999</v>
      </c>
      <c r="F324" s="16"/>
      <c r="G324" s="6"/>
      <c r="H324" s="4"/>
      <c r="I324" s="3">
        <f>E324-F324</f>
        <v>138.69999999999999</v>
      </c>
      <c r="J324" s="5">
        <f>F324/E324</f>
        <v>0</v>
      </c>
    </row>
    <row r="325" spans="1:10" ht="15.75">
      <c r="A325" s="15"/>
      <c r="B325" s="1"/>
      <c r="C325" s="15"/>
      <c r="D325" s="3"/>
      <c r="E325" s="3"/>
      <c r="F325" s="16"/>
      <c r="G325" s="6"/>
      <c r="H325" s="4"/>
      <c r="I325" s="3"/>
      <c r="J325" s="5"/>
    </row>
    <row r="326" spans="1:10" ht="15.75">
      <c r="A326" s="15">
        <f>LOOKUP(B326,Membership!$D$2:$D$320,Membership!$C$2:$C$320)</f>
        <v>85</v>
      </c>
      <c r="B326" s="1">
        <v>2032</v>
      </c>
      <c r="C326" s="15">
        <v>179</v>
      </c>
      <c r="D326" s="3">
        <v>3.65</v>
      </c>
      <c r="E326" s="3">
        <f t="shared" ref="E326:E331" si="15">C326*D326</f>
        <v>653.35</v>
      </c>
      <c r="F326" s="16">
        <v>79</v>
      </c>
      <c r="G326" s="6">
        <v>6792</v>
      </c>
      <c r="H326" s="4">
        <v>42178</v>
      </c>
      <c r="I326" s="3">
        <f t="shared" ref="I326:I331" si="16">E326-F326</f>
        <v>574.35</v>
      </c>
      <c r="J326" s="5">
        <f t="shared" ref="J326:J331" si="17">F326/E326</f>
        <v>0.12091528277339864</v>
      </c>
    </row>
    <row r="327" spans="1:10" ht="15.75">
      <c r="A327" s="15">
        <f>LOOKUP(B327,Membership!$D$2:$D$320,Membership!$C$2:$C$320)</f>
        <v>85</v>
      </c>
      <c r="B327" s="1">
        <v>2066</v>
      </c>
      <c r="C327" s="15">
        <v>83</v>
      </c>
      <c r="D327" s="3">
        <v>3.65</v>
      </c>
      <c r="E327" s="3">
        <f t="shared" si="15"/>
        <v>302.95</v>
      </c>
      <c r="F327" s="16"/>
      <c r="G327" s="6"/>
      <c r="H327" s="4"/>
      <c r="I327" s="3">
        <f t="shared" si="16"/>
        <v>302.95</v>
      </c>
      <c r="J327" s="5">
        <f t="shared" si="17"/>
        <v>0</v>
      </c>
    </row>
    <row r="328" spans="1:10" ht="15.75">
      <c r="A328" s="15">
        <f>LOOKUP(B328,Membership!$D$2:$D$320,Membership!$C$2:$C$320)</f>
        <v>85</v>
      </c>
      <c r="B328" s="1">
        <v>3557</v>
      </c>
      <c r="C328" s="15">
        <v>36</v>
      </c>
      <c r="D328" s="3">
        <v>3.65</v>
      </c>
      <c r="E328" s="3">
        <f t="shared" si="15"/>
        <v>131.4</v>
      </c>
      <c r="F328" s="16"/>
      <c r="G328" s="6"/>
      <c r="H328" s="26"/>
      <c r="I328" s="3">
        <f t="shared" si="16"/>
        <v>131.4</v>
      </c>
      <c r="J328" s="5">
        <f t="shared" si="17"/>
        <v>0</v>
      </c>
    </row>
    <row r="329" spans="1:10" ht="15.75">
      <c r="A329" s="15">
        <f>LOOKUP(B329,Membership!$D$2:$D$320,Membership!$C$2:$C$320)</f>
        <v>85</v>
      </c>
      <c r="B329" s="1">
        <v>5415</v>
      </c>
      <c r="C329" s="15">
        <v>55</v>
      </c>
      <c r="D329" s="3">
        <v>3.65</v>
      </c>
      <c r="E329" s="3">
        <f t="shared" si="15"/>
        <v>200.75</v>
      </c>
      <c r="F329" s="16"/>
      <c r="G329" s="6"/>
      <c r="H329" s="4"/>
      <c r="I329" s="3">
        <f t="shared" si="16"/>
        <v>200.75</v>
      </c>
      <c r="J329" s="5">
        <f t="shared" si="17"/>
        <v>0</v>
      </c>
    </row>
    <row r="330" spans="1:10" ht="15.75">
      <c r="A330" s="15">
        <f>LOOKUP(B330,Membership!$D$2:$D$320,Membership!$C$2:$C$320)</f>
        <v>80</v>
      </c>
      <c r="B330" s="1">
        <v>7228</v>
      </c>
      <c r="C330" s="15">
        <v>31</v>
      </c>
      <c r="D330" s="3">
        <v>3.65</v>
      </c>
      <c r="E330" s="3">
        <f t="shared" si="15"/>
        <v>113.14999999999999</v>
      </c>
      <c r="F330" s="16"/>
      <c r="G330" s="6"/>
      <c r="H330" s="4"/>
      <c r="I330" s="3">
        <f t="shared" si="16"/>
        <v>113.14999999999999</v>
      </c>
      <c r="J330" s="5">
        <f t="shared" si="17"/>
        <v>0</v>
      </c>
    </row>
    <row r="331" spans="1:10" ht="15.75">
      <c r="A331" s="15">
        <f>LOOKUP(B331,Membership!$D$2:$D$320,Membership!$C$2:$C$320)</f>
        <v>85</v>
      </c>
      <c r="B331" s="1">
        <v>7827</v>
      </c>
      <c r="C331" s="15">
        <v>164</v>
      </c>
      <c r="D331" s="3">
        <v>3.65</v>
      </c>
      <c r="E331" s="3">
        <f t="shared" si="15"/>
        <v>598.6</v>
      </c>
      <c r="F331" s="16">
        <v>600</v>
      </c>
      <c r="G331" s="6">
        <v>2359</v>
      </c>
      <c r="H331" s="4">
        <v>42163</v>
      </c>
      <c r="I331" s="3">
        <f t="shared" si="16"/>
        <v>-1.3999999999999773</v>
      </c>
      <c r="J331" s="5">
        <f t="shared" si="17"/>
        <v>1.0023387905111927</v>
      </c>
    </row>
    <row r="332" spans="1:10" ht="15.75">
      <c r="A332" s="15"/>
      <c r="B332" s="1"/>
      <c r="C332" s="15"/>
      <c r="D332" s="3"/>
      <c r="E332" s="3"/>
      <c r="F332" s="16"/>
      <c r="G332" s="6"/>
      <c r="H332" s="4"/>
      <c r="I332" s="3"/>
      <c r="J332" s="5"/>
    </row>
    <row r="333" spans="1:10" ht="15.75">
      <c r="A333" s="15">
        <f>LOOKUP(B333,Membership!$D$2:$D$320,Membership!$C$2:$C$320)</f>
        <v>80</v>
      </c>
      <c r="B333" s="1">
        <v>2639</v>
      </c>
      <c r="C333" s="15">
        <v>106</v>
      </c>
      <c r="D333" s="3">
        <v>3.65</v>
      </c>
      <c r="E333" s="3">
        <f>C333*D333</f>
        <v>386.9</v>
      </c>
      <c r="F333" s="16">
        <v>117.64</v>
      </c>
      <c r="G333" s="6">
        <v>3114</v>
      </c>
      <c r="H333" s="4">
        <v>42082</v>
      </c>
      <c r="I333" s="3">
        <f>E333-F333</f>
        <v>269.26</v>
      </c>
      <c r="J333" s="5">
        <f>F333/E333</f>
        <v>0.30405789609718276</v>
      </c>
    </row>
    <row r="334" spans="1:10" ht="15.75">
      <c r="A334" s="15">
        <f>LOOKUP(B334,Membership!$D$2:$D$320,Membership!$C$2:$C$320)</f>
        <v>90</v>
      </c>
      <c r="B334" s="1">
        <v>2963</v>
      </c>
      <c r="C334" s="15">
        <v>106</v>
      </c>
      <c r="D334" s="3">
        <v>3.65</v>
      </c>
      <c r="E334" s="3">
        <f>C334*D334</f>
        <v>386.9</v>
      </c>
      <c r="F334" s="16">
        <v>130.44999999999999</v>
      </c>
      <c r="G334" s="6">
        <v>2459</v>
      </c>
      <c r="H334" s="4">
        <v>42171</v>
      </c>
      <c r="I334" s="3">
        <f>E334-F334</f>
        <v>256.45</v>
      </c>
      <c r="J334" s="5">
        <f>F334/E334</f>
        <v>0.33716722667355903</v>
      </c>
    </row>
    <row r="335" spans="1:10" ht="15.75">
      <c r="A335" s="15">
        <f>LOOKUP(B335,Membership!$D$2:$D$320,Membership!$C$2:$C$320)</f>
        <v>80</v>
      </c>
      <c r="B335" s="1">
        <v>7132</v>
      </c>
      <c r="C335" s="15">
        <v>81</v>
      </c>
      <c r="D335" s="3">
        <v>3.65</v>
      </c>
      <c r="E335" s="3">
        <f>C335*D335</f>
        <v>295.64999999999998</v>
      </c>
      <c r="F335" s="16"/>
      <c r="G335" s="6"/>
      <c r="H335" s="4"/>
      <c r="I335" s="3">
        <f>E335-F335</f>
        <v>295.64999999999998</v>
      </c>
      <c r="J335" s="5">
        <f>F335/E335</f>
        <v>0</v>
      </c>
    </row>
    <row r="336" spans="1:10" ht="15.75">
      <c r="A336" s="15"/>
      <c r="B336" s="1"/>
      <c r="C336" s="15"/>
      <c r="D336" s="3"/>
      <c r="E336" s="3"/>
      <c r="F336" s="16"/>
      <c r="G336" s="6"/>
      <c r="H336" s="4"/>
      <c r="I336" s="3"/>
      <c r="J336" s="5"/>
    </row>
    <row r="337" spans="1:10" ht="15.75">
      <c r="A337" s="15">
        <f>LOOKUP(B337,Membership!$D$2:$D$320,Membership!$C$2:$C$320)</f>
        <v>87</v>
      </c>
      <c r="B337" s="1">
        <v>5397</v>
      </c>
      <c r="C337" s="15">
        <v>156</v>
      </c>
      <c r="D337" s="3">
        <v>3.65</v>
      </c>
      <c r="E337" s="3">
        <f>C337*D337</f>
        <v>569.4</v>
      </c>
      <c r="F337" s="16">
        <v>569.4</v>
      </c>
      <c r="G337" s="6">
        <v>5002</v>
      </c>
      <c r="H337" s="4">
        <v>42164</v>
      </c>
      <c r="I337" s="3">
        <f>E337-F337</f>
        <v>0</v>
      </c>
      <c r="J337" s="5">
        <f>F337/E337</f>
        <v>1</v>
      </c>
    </row>
    <row r="338" spans="1:10" ht="15.75">
      <c r="A338" s="15">
        <f>LOOKUP(B338,Membership!$D$2:$D$320,Membership!$C$2:$C$320)</f>
        <v>89</v>
      </c>
      <c r="B338" s="1">
        <v>6370</v>
      </c>
      <c r="C338" s="15">
        <v>86</v>
      </c>
      <c r="D338" s="3">
        <v>3.65</v>
      </c>
      <c r="E338" s="3">
        <f>C338*D338</f>
        <v>313.89999999999998</v>
      </c>
      <c r="F338" s="16"/>
      <c r="G338" s="6"/>
      <c r="H338" s="4"/>
      <c r="I338" s="3">
        <f>E338-F338</f>
        <v>313.89999999999998</v>
      </c>
      <c r="J338" s="5">
        <f>F338/E338</f>
        <v>0</v>
      </c>
    </row>
    <row r="339" spans="1:10" ht="15.75">
      <c r="A339" s="15">
        <f>LOOKUP(B339,Membership!$D$2:$D$320,Membership!$C$2:$C$320)</f>
        <v>87</v>
      </c>
      <c r="B339" s="1">
        <v>8985</v>
      </c>
      <c r="C339" s="15">
        <v>46</v>
      </c>
      <c r="D339" s="3">
        <v>3.65</v>
      </c>
      <c r="E339" s="3">
        <f>C339*D339</f>
        <v>167.9</v>
      </c>
      <c r="F339" s="16"/>
      <c r="G339" s="6"/>
      <c r="H339" s="4"/>
      <c r="I339" s="3">
        <f>E339-F339</f>
        <v>167.9</v>
      </c>
      <c r="J339" s="5">
        <f>F339/E339</f>
        <v>0</v>
      </c>
    </row>
    <row r="340" spans="1:10" ht="15.75">
      <c r="A340" s="15">
        <f>LOOKUP(B340,Membership!$D$2:$D$320,Membership!$C$2:$C$320)</f>
        <v>89</v>
      </c>
      <c r="B340" s="1">
        <v>12609</v>
      </c>
      <c r="C340" s="15">
        <v>68</v>
      </c>
      <c r="D340" s="3">
        <v>3.65</v>
      </c>
      <c r="E340" s="3">
        <f>C340*D340</f>
        <v>248.2</v>
      </c>
      <c r="F340" s="16">
        <v>265</v>
      </c>
      <c r="G340" s="6">
        <v>1728</v>
      </c>
      <c r="H340" s="4">
        <v>42101</v>
      </c>
      <c r="I340" s="3">
        <f>E340-F340</f>
        <v>-16.800000000000011</v>
      </c>
      <c r="J340" s="5">
        <f>F340/E340</f>
        <v>1.0676873489121677</v>
      </c>
    </row>
    <row r="341" spans="1:10" ht="15.75">
      <c r="A341" s="15"/>
      <c r="B341" s="1"/>
      <c r="C341" s="15"/>
      <c r="D341" s="3"/>
      <c r="E341" s="3"/>
      <c r="F341" s="16"/>
      <c r="G341" s="6"/>
      <c r="H341" s="4"/>
      <c r="I341" s="3"/>
      <c r="J341" s="5"/>
    </row>
    <row r="342" spans="1:10" ht="15.75">
      <c r="A342" s="15">
        <f>LOOKUP(B342,Membership!$D$2:$D$320,Membership!$C$2:$C$320)</f>
        <v>82</v>
      </c>
      <c r="B342" s="1">
        <v>2845</v>
      </c>
      <c r="C342" s="15">
        <v>312</v>
      </c>
      <c r="D342" s="3">
        <v>3.65</v>
      </c>
      <c r="E342" s="3">
        <f>C342*D342</f>
        <v>1138.8</v>
      </c>
      <c r="F342" s="16">
        <v>345</v>
      </c>
      <c r="G342" s="6">
        <v>7068</v>
      </c>
      <c r="H342" s="4">
        <v>42171</v>
      </c>
      <c r="I342" s="3">
        <f>E342-F342</f>
        <v>793.8</v>
      </c>
      <c r="J342" s="5">
        <f>F342/E342</f>
        <v>0.30295047418335092</v>
      </c>
    </row>
    <row r="343" spans="1:10" ht="15.75">
      <c r="A343" s="15">
        <f>LOOKUP(B343,Membership!$D$2:$D$320,Membership!$C$2:$C$320)</f>
        <v>82</v>
      </c>
      <c r="B343" s="1">
        <v>6567</v>
      </c>
      <c r="C343" s="15">
        <v>77</v>
      </c>
      <c r="D343" s="3">
        <v>3.65</v>
      </c>
      <c r="E343" s="3">
        <f>C343*D343</f>
        <v>281.05</v>
      </c>
      <c r="F343" s="16"/>
      <c r="G343" s="6"/>
      <c r="H343" s="4"/>
      <c r="I343" s="3">
        <f>E343-F343</f>
        <v>281.05</v>
      </c>
      <c r="J343" s="5">
        <f>F343/E343</f>
        <v>0</v>
      </c>
    </row>
    <row r="344" spans="1:10" ht="15.75">
      <c r="A344" s="15">
        <f>LOOKUP(B344,Membership!$D$2:$D$320,Membership!$C$2:$C$320)</f>
        <v>81</v>
      </c>
      <c r="B344" s="1">
        <v>6759</v>
      </c>
      <c r="C344" s="15">
        <v>159</v>
      </c>
      <c r="D344" s="3">
        <v>3.65</v>
      </c>
      <c r="E344" s="3">
        <f>C344*D344</f>
        <v>580.35</v>
      </c>
      <c r="F344" s="16"/>
      <c r="G344" s="6"/>
      <c r="H344" s="4"/>
      <c r="I344" s="3">
        <f>E344-F344</f>
        <v>580.35</v>
      </c>
      <c r="J344" s="5">
        <f>F344/E344</f>
        <v>0</v>
      </c>
    </row>
    <row r="345" spans="1:10" ht="15.75">
      <c r="A345" s="15"/>
      <c r="B345" s="1"/>
      <c r="C345" s="15"/>
      <c r="D345" s="3"/>
      <c r="E345" s="3"/>
      <c r="F345" s="16"/>
      <c r="G345" s="6"/>
      <c r="H345" s="4"/>
      <c r="I345" s="3"/>
      <c r="J345" s="5"/>
    </row>
    <row r="346" spans="1:10" ht="15.75">
      <c r="A346" s="15">
        <f>LOOKUP(B346,Membership!$D$2:$D$320,Membership!$C$2:$C$320)</f>
        <v>89</v>
      </c>
      <c r="B346" s="1">
        <v>6051</v>
      </c>
      <c r="C346" s="15">
        <v>135</v>
      </c>
      <c r="D346" s="3">
        <v>3.65</v>
      </c>
      <c r="E346" s="3">
        <f>C346*D346</f>
        <v>492.75</v>
      </c>
      <c r="F346" s="16"/>
      <c r="G346" s="6"/>
      <c r="H346" s="4"/>
      <c r="I346" s="3">
        <f>E346-F346</f>
        <v>492.75</v>
      </c>
      <c r="J346" s="5">
        <f>F346/E346</f>
        <v>0</v>
      </c>
    </row>
    <row r="347" spans="1:10" ht="15.75">
      <c r="A347" s="15">
        <f>LOOKUP(B347,Membership!$D$2:$D$320,Membership!$C$2:$C$320)</f>
        <v>83</v>
      </c>
      <c r="B347" s="1">
        <v>6754</v>
      </c>
      <c r="C347" s="15">
        <v>52</v>
      </c>
      <c r="D347" s="3">
        <v>3.65</v>
      </c>
      <c r="E347" s="3">
        <f>C347*D347</f>
        <v>189.79999999999998</v>
      </c>
      <c r="F347" s="16">
        <v>200</v>
      </c>
      <c r="G347" s="27">
        <v>2762</v>
      </c>
      <c r="H347" s="4">
        <v>42067</v>
      </c>
      <c r="I347" s="3">
        <f>E347-F347</f>
        <v>-10.200000000000017</v>
      </c>
      <c r="J347" s="5">
        <f>F347/E347</f>
        <v>1.053740779768177</v>
      </c>
    </row>
    <row r="348" spans="1:10" ht="15.75">
      <c r="A348" s="15">
        <f>LOOKUP(B348,Membership!$D$2:$D$320,Membership!$C$2:$C$320)</f>
        <v>51</v>
      </c>
      <c r="B348" s="1">
        <v>7022</v>
      </c>
      <c r="C348" s="15">
        <v>54</v>
      </c>
      <c r="D348" s="3">
        <v>3.65</v>
      </c>
      <c r="E348" s="3">
        <f>C348*D348</f>
        <v>197.1</v>
      </c>
      <c r="F348" s="16">
        <v>192.1</v>
      </c>
      <c r="G348" s="27">
        <v>1777</v>
      </c>
      <c r="H348" s="4">
        <v>42215</v>
      </c>
      <c r="I348" s="3">
        <f>E348-F348</f>
        <v>5</v>
      </c>
      <c r="J348" s="5">
        <f>F348/E348</f>
        <v>0.97463216641298833</v>
      </c>
    </row>
    <row r="349" spans="1:10" ht="15.75">
      <c r="A349" s="15">
        <f>LOOKUP(B349,Membership!$D$2:$D$320,Membership!$C$2:$C$320)</f>
        <v>89</v>
      </c>
      <c r="B349" s="1">
        <v>7848</v>
      </c>
      <c r="C349" s="15">
        <v>50</v>
      </c>
      <c r="D349" s="3">
        <v>3.65</v>
      </c>
      <c r="E349" s="3">
        <f>C349*D349</f>
        <v>182.5</v>
      </c>
      <c r="F349" s="16">
        <v>376</v>
      </c>
      <c r="G349" s="27">
        <v>7399</v>
      </c>
      <c r="H349" s="4">
        <v>42100</v>
      </c>
      <c r="I349" s="3">
        <f>E349-F349</f>
        <v>-193.5</v>
      </c>
      <c r="J349" s="5">
        <f>F349/E349</f>
        <v>2.0602739726027397</v>
      </c>
    </row>
    <row r="350" spans="1:10" ht="15.75">
      <c r="A350" s="15">
        <f>LOOKUP(B350,Membership!$D$2:$D$320,Membership!$C$2:$C$320)</f>
        <v>89</v>
      </c>
      <c r="B350" s="1">
        <v>9371</v>
      </c>
      <c r="C350" s="15">
        <v>32</v>
      </c>
      <c r="D350" s="3">
        <v>3.65</v>
      </c>
      <c r="E350" s="3">
        <f>C350*D350</f>
        <v>116.8</v>
      </c>
      <c r="F350" s="16"/>
      <c r="G350" s="27"/>
      <c r="H350" s="4"/>
      <c r="I350" s="3">
        <f>E350-F350</f>
        <v>116.8</v>
      </c>
      <c r="J350" s="5">
        <f>F350/E350</f>
        <v>0</v>
      </c>
    </row>
    <row r="351" spans="1:10" ht="15.75">
      <c r="A351" s="15"/>
      <c r="B351" s="1"/>
      <c r="C351" s="15"/>
      <c r="D351" s="3"/>
      <c r="E351" s="3"/>
      <c r="F351" s="16"/>
      <c r="G351" s="27"/>
      <c r="H351" s="4"/>
      <c r="I351" s="3"/>
      <c r="J351" s="5"/>
    </row>
    <row r="352" spans="1:10" ht="15.75">
      <c r="A352" s="15">
        <f>LOOKUP(B352,Membership!$D$2:$D$320,Membership!$C$2:$C$320)</f>
        <v>90</v>
      </c>
      <c r="B352" s="1">
        <v>1133</v>
      </c>
      <c r="C352" s="15">
        <v>117</v>
      </c>
      <c r="D352" s="3">
        <v>3.65</v>
      </c>
      <c r="E352" s="3">
        <f>C352*D352</f>
        <v>427.05</v>
      </c>
      <c r="F352" s="16">
        <v>450</v>
      </c>
      <c r="G352" s="27">
        <v>2253</v>
      </c>
      <c r="H352" s="4">
        <v>42171</v>
      </c>
      <c r="I352" s="3">
        <f>E352-F352</f>
        <v>-22.949999999999989</v>
      </c>
      <c r="J352" s="5">
        <f>F352/E352</f>
        <v>1.053740779768177</v>
      </c>
    </row>
    <row r="353" spans="1:10" ht="15.75">
      <c r="A353" s="15">
        <f>LOOKUP(B353,Membership!$D$2:$D$320,Membership!$C$2:$C$320)</f>
        <v>90</v>
      </c>
      <c r="B353" s="1">
        <v>1744</v>
      </c>
      <c r="C353" s="15">
        <v>205</v>
      </c>
      <c r="D353" s="3">
        <v>3.65</v>
      </c>
      <c r="E353" s="3">
        <f>C353*D353</f>
        <v>748.25</v>
      </c>
      <c r="F353" s="16">
        <v>139.80000000000001</v>
      </c>
      <c r="G353" s="27">
        <v>1535</v>
      </c>
      <c r="H353" s="4">
        <v>42167</v>
      </c>
      <c r="I353" s="3">
        <f>E353-F353</f>
        <v>608.45000000000005</v>
      </c>
      <c r="J353" s="5">
        <f>F353/E353</f>
        <v>0.18683595055128635</v>
      </c>
    </row>
    <row r="354" spans="1:10" ht="15.75">
      <c r="A354" s="15">
        <f>LOOKUP(B354,Membership!$D$2:$D$320,Membership!$C$2:$C$320)</f>
        <v>90</v>
      </c>
      <c r="B354" s="1">
        <v>6560</v>
      </c>
      <c r="C354" s="15">
        <v>79</v>
      </c>
      <c r="D354" s="3">
        <v>3.65</v>
      </c>
      <c r="E354" s="3">
        <f>C354*D354</f>
        <v>288.34999999999997</v>
      </c>
      <c r="F354" s="16"/>
      <c r="G354" s="27"/>
      <c r="H354" s="4"/>
      <c r="I354" s="3">
        <f>E354-F354</f>
        <v>288.34999999999997</v>
      </c>
      <c r="J354" s="5">
        <f>F354/E354</f>
        <v>0</v>
      </c>
    </row>
    <row r="355" spans="1:10" ht="15.75">
      <c r="A355" s="15">
        <f>LOOKUP(B355,Membership!$D$2:$D$320,Membership!$C$2:$C$320)</f>
        <v>90</v>
      </c>
      <c r="B355" s="1">
        <v>9608</v>
      </c>
      <c r="C355" s="15">
        <v>61</v>
      </c>
      <c r="D355" s="3">
        <v>3.65</v>
      </c>
      <c r="E355" s="3">
        <f>C355*D355</f>
        <v>222.65</v>
      </c>
      <c r="F355" s="16"/>
      <c r="G355" s="27"/>
      <c r="H355" s="4"/>
      <c r="I355" s="3">
        <f>E355-F355</f>
        <v>222.65</v>
      </c>
      <c r="J355" s="5">
        <f>F355/E355</f>
        <v>0</v>
      </c>
    </row>
    <row r="356" spans="1:10" ht="15.75">
      <c r="A356" s="15"/>
      <c r="B356" s="1"/>
      <c r="C356" s="15"/>
      <c r="D356" s="3"/>
      <c r="E356" s="3"/>
      <c r="F356" s="16"/>
      <c r="G356" s="27"/>
      <c r="H356" s="4"/>
      <c r="I356" s="3"/>
      <c r="J356" s="5"/>
    </row>
    <row r="357" spans="1:10" ht="15.75">
      <c r="A357" s="15">
        <f>LOOKUP(B357,Membership!$D$2:$D$320,Membership!$C$2:$C$320)</f>
        <v>91</v>
      </c>
      <c r="B357" s="1">
        <v>499</v>
      </c>
      <c r="C357" s="15">
        <v>121</v>
      </c>
      <c r="D357" s="3">
        <v>3.65</v>
      </c>
      <c r="E357" s="3">
        <f>C357*D357</f>
        <v>441.65</v>
      </c>
      <c r="F357" s="16">
        <v>582.25</v>
      </c>
      <c r="G357" s="27">
        <v>1758</v>
      </c>
      <c r="H357" s="4">
        <v>41380</v>
      </c>
      <c r="I357" s="3">
        <f>E357-F357</f>
        <v>-140.60000000000002</v>
      </c>
      <c r="J357" s="5">
        <f>F357/E357</f>
        <v>1.3183516359107892</v>
      </c>
    </row>
    <row r="358" spans="1:10" ht="15.75">
      <c r="A358" s="15">
        <f>LOOKUP(B358,Membership!$D$2:$D$320,Membership!$C$2:$C$320)</f>
        <v>87</v>
      </c>
      <c r="B358" s="1">
        <v>6587</v>
      </c>
      <c r="C358" s="15">
        <v>85</v>
      </c>
      <c r="D358" s="3">
        <v>3.65</v>
      </c>
      <c r="E358" s="3">
        <f>C358*D358</f>
        <v>310.25</v>
      </c>
      <c r="F358" s="16">
        <v>410.1</v>
      </c>
      <c r="G358" s="27" t="s">
        <v>469</v>
      </c>
      <c r="H358" s="26" t="s">
        <v>470</v>
      </c>
      <c r="I358" s="3">
        <f>E358-F358</f>
        <v>-99.850000000000023</v>
      </c>
      <c r="J358" s="5">
        <f>F358/E358</f>
        <v>1.3218372280419017</v>
      </c>
    </row>
    <row r="359" spans="1:10" ht="15.75">
      <c r="A359" s="15">
        <f>LOOKUP(B359,Membership!$D$2:$D$320,Membership!$C$2:$C$320)</f>
        <v>91</v>
      </c>
      <c r="B359" s="1">
        <v>7106</v>
      </c>
      <c r="C359" s="15">
        <v>61</v>
      </c>
      <c r="D359" s="3">
        <v>3.65</v>
      </c>
      <c r="E359" s="3">
        <f>C359*D359</f>
        <v>222.65</v>
      </c>
      <c r="F359" s="16"/>
      <c r="G359" s="27"/>
      <c r="H359" s="4"/>
      <c r="I359" s="3">
        <f>E359-F359</f>
        <v>222.65</v>
      </c>
      <c r="J359" s="5">
        <f>F359/E359</f>
        <v>0</v>
      </c>
    </row>
    <row r="360" spans="1:10" ht="15.75">
      <c r="A360" s="15">
        <f>LOOKUP(B360,Membership!$D$2:$D$320,Membership!$C$2:$C$320)</f>
        <v>91</v>
      </c>
      <c r="B360" s="1">
        <v>12738</v>
      </c>
      <c r="C360" s="15">
        <v>45</v>
      </c>
      <c r="D360" s="3">
        <v>3.65</v>
      </c>
      <c r="E360" s="3">
        <f>C360*D360</f>
        <v>164.25</v>
      </c>
      <c r="F360" s="16"/>
      <c r="G360" s="27"/>
      <c r="H360" s="4"/>
      <c r="I360" s="3">
        <f>E360-F360</f>
        <v>164.25</v>
      </c>
      <c r="J360" s="5">
        <f>F360/E360</f>
        <v>0</v>
      </c>
    </row>
    <row r="361" spans="1:10" ht="15.75">
      <c r="A361" s="15"/>
      <c r="B361" s="1"/>
      <c r="C361" s="15" t="s">
        <v>317</v>
      </c>
      <c r="D361" s="3"/>
      <c r="E361" s="3"/>
      <c r="F361" s="16">
        <f>SUM(F310:F360)</f>
        <v>7663.0400000000009</v>
      </c>
      <c r="G361" s="27"/>
      <c r="H361" s="4"/>
      <c r="I361" s="3"/>
      <c r="J361" s="5"/>
    </row>
    <row r="362" spans="1:10" ht="15.75">
      <c r="A362" s="15"/>
      <c r="B362" s="1"/>
      <c r="C362" s="15"/>
      <c r="D362" s="3"/>
      <c r="E362" s="3"/>
      <c r="F362" s="16"/>
      <c r="G362" s="27"/>
      <c r="H362" s="4"/>
      <c r="I362" s="3"/>
      <c r="J362" s="5"/>
    </row>
    <row r="363" spans="1:10" ht="15.75">
      <c r="A363" s="15"/>
      <c r="B363" s="1"/>
      <c r="C363" s="15"/>
      <c r="D363" s="3"/>
      <c r="E363" s="3"/>
      <c r="F363" s="16"/>
      <c r="G363" s="27"/>
      <c r="H363" s="4"/>
      <c r="I363" s="3"/>
      <c r="J363" s="5"/>
    </row>
    <row r="364" spans="1:10" ht="15.75">
      <c r="A364" s="15">
        <f>LOOKUP(B364,Membership!$D$2:$D$320,Membership!$C$2:$C$320)</f>
        <v>101</v>
      </c>
      <c r="B364" s="1">
        <v>4419</v>
      </c>
      <c r="C364" s="15">
        <v>23</v>
      </c>
      <c r="D364" s="3">
        <v>3.65</v>
      </c>
      <c r="E364" s="3">
        <f>C364*D364</f>
        <v>83.95</v>
      </c>
      <c r="F364" s="16"/>
      <c r="G364" s="6"/>
      <c r="H364" s="4"/>
      <c r="I364" s="3">
        <f>E364-F364</f>
        <v>83.95</v>
      </c>
      <c r="J364" s="5">
        <f>F364/E364</f>
        <v>0</v>
      </c>
    </row>
    <row r="365" spans="1:10" ht="15.75">
      <c r="A365" s="15">
        <f>LOOKUP(B365,Membership!$D$2:$D$320,Membership!$C$2:$C$320)</f>
        <v>101</v>
      </c>
      <c r="B365" s="1">
        <v>6586</v>
      </c>
      <c r="C365" s="15">
        <v>17</v>
      </c>
      <c r="D365" s="3">
        <v>3.65</v>
      </c>
      <c r="E365" s="3">
        <f>C365*D365</f>
        <v>62.05</v>
      </c>
      <c r="F365" s="16"/>
      <c r="G365" s="30"/>
      <c r="H365" s="4"/>
      <c r="I365" s="3">
        <v>0</v>
      </c>
      <c r="J365" s="5">
        <f>F365/E365</f>
        <v>0</v>
      </c>
    </row>
    <row r="366" spans="1:10">
      <c r="A366" s="15">
        <f>LOOKUP(B366,Membership!$D$2:$D$320,Membership!$C$2:$C$320)</f>
        <v>101</v>
      </c>
      <c r="B366" s="14">
        <v>8061</v>
      </c>
      <c r="C366" s="15">
        <v>64</v>
      </c>
      <c r="D366" s="16">
        <v>3.65</v>
      </c>
      <c r="E366" s="16">
        <f>C366*D366</f>
        <v>233.6</v>
      </c>
      <c r="F366" s="16"/>
      <c r="G366" s="19"/>
      <c r="H366" s="17"/>
      <c r="I366" s="16">
        <f>E366-F366</f>
        <v>233.6</v>
      </c>
      <c r="J366" s="18">
        <f>F366/E366</f>
        <v>0</v>
      </c>
    </row>
    <row r="367" spans="1:10" ht="15.75">
      <c r="A367" s="15">
        <f>LOOKUP(B367,Membership!$D$2:$D$320,Membership!$C$2:$C$320)</f>
        <v>101</v>
      </c>
      <c r="B367" s="1">
        <v>9078</v>
      </c>
      <c r="C367" s="15">
        <v>10</v>
      </c>
      <c r="D367" s="3">
        <v>3.65</v>
      </c>
      <c r="E367" s="3">
        <f>C367*D367</f>
        <v>36.5</v>
      </c>
      <c r="F367" s="16"/>
      <c r="G367" s="6"/>
      <c r="H367" s="4"/>
      <c r="I367" s="3">
        <f>E367-F367</f>
        <v>36.5</v>
      </c>
      <c r="J367" s="5">
        <f>F367/E367</f>
        <v>0</v>
      </c>
    </row>
    <row r="368" spans="1:10" ht="15.75">
      <c r="A368" s="15">
        <f>LOOKUP(B368,Membership!$D$2:$D$320,Membership!$C$2:$C$320)</f>
        <v>101</v>
      </c>
      <c r="B368" s="1">
        <v>10675</v>
      </c>
      <c r="C368" s="15">
        <v>28</v>
      </c>
      <c r="D368" s="3">
        <v>3.65</v>
      </c>
      <c r="E368" s="3">
        <f>C368*D368</f>
        <v>102.2</v>
      </c>
      <c r="F368" s="16"/>
      <c r="G368" s="27"/>
      <c r="H368" s="4"/>
      <c r="I368" s="3">
        <f>E368-F368</f>
        <v>102.2</v>
      </c>
      <c r="J368" s="5">
        <f>F368/E368</f>
        <v>0</v>
      </c>
    </row>
    <row r="369" spans="1:10" ht="15.75">
      <c r="A369" s="15"/>
      <c r="B369" s="1"/>
      <c r="C369" s="15"/>
      <c r="D369" s="3"/>
      <c r="E369" s="3"/>
      <c r="F369" s="16"/>
      <c r="G369" s="27"/>
      <c r="H369" s="4"/>
      <c r="I369" s="3"/>
      <c r="J369" s="5"/>
    </row>
    <row r="370" spans="1:10" ht="15.75">
      <c r="A370" s="15"/>
      <c r="B370" s="1"/>
      <c r="C370" s="15"/>
      <c r="D370" s="3"/>
      <c r="E370" s="3"/>
      <c r="F370" s="16"/>
      <c r="G370" s="27"/>
      <c r="H370" s="4"/>
      <c r="I370" s="3"/>
      <c r="J370" s="5"/>
    </row>
    <row r="371" spans="1:10" ht="15.75">
      <c r="A371" s="15"/>
      <c r="B371" s="1"/>
      <c r="C371" s="15"/>
      <c r="D371" s="3"/>
      <c r="E371" s="3" t="s">
        <v>304</v>
      </c>
      <c r="F371" s="16">
        <f>F361+F307+F227+F150+F82</f>
        <v>61514.61</v>
      </c>
      <c r="G371" s="27"/>
      <c r="H371" s="4"/>
      <c r="I371" s="3"/>
      <c r="J371" s="5"/>
    </row>
    <row r="372" spans="1:10">
      <c r="A372" s="31"/>
      <c r="B372" s="14"/>
      <c r="C372" s="15"/>
      <c r="D372" s="16"/>
      <c r="E372" s="16"/>
      <c r="F372" s="32"/>
      <c r="G372" s="19"/>
      <c r="H372" s="17"/>
      <c r="I372" s="16"/>
      <c r="J372" s="18"/>
    </row>
    <row r="373" spans="1:10">
      <c r="A373" s="14"/>
      <c r="B373" s="14"/>
      <c r="C373" s="15"/>
      <c r="D373" s="16"/>
      <c r="E373" s="16"/>
      <c r="F373" s="32"/>
      <c r="G373" s="19"/>
      <c r="H373" s="17"/>
      <c r="I373" s="16"/>
      <c r="J373" s="18"/>
    </row>
    <row r="374" spans="1:10" ht="15.75">
      <c r="A374" s="14"/>
      <c r="D374" s="38" t="s">
        <v>319</v>
      </c>
      <c r="E374" s="38" t="s">
        <v>320</v>
      </c>
      <c r="F374" s="38" t="s">
        <v>321</v>
      </c>
      <c r="H374" s="39" t="s">
        <v>322</v>
      </c>
      <c r="I374" s="38" t="s">
        <v>323</v>
      </c>
    </row>
    <row r="375" spans="1:10" ht="16.5" thickBot="1">
      <c r="A375" s="14"/>
      <c r="B375" t="s">
        <v>304</v>
      </c>
      <c r="C375" t="s">
        <v>324</v>
      </c>
      <c r="D375" s="40">
        <f>D376/$J$376</f>
        <v>0.21788027267018356</v>
      </c>
      <c r="E375" s="40">
        <f>E376/$J$376</f>
        <v>0.22924342688671845</v>
      </c>
      <c r="F375" s="40">
        <f>F376/$J$376</f>
        <v>0.19270527765680381</v>
      </c>
      <c r="H375" s="40">
        <f>H376/$J$376</f>
        <v>0.23559833997159374</v>
      </c>
      <c r="I375" s="40">
        <f>I376/$J$376</f>
        <v>0.12457268281470045</v>
      </c>
      <c r="J375" s="46">
        <f>SUM(D375:I375)</f>
        <v>1</v>
      </c>
    </row>
    <row r="376" spans="1:10">
      <c r="A376" s="14"/>
      <c r="B376" s="41" t="s">
        <v>325</v>
      </c>
      <c r="D376" s="45">
        <f>F82</f>
        <v>13402.82</v>
      </c>
      <c r="E376" s="45">
        <f>F150</f>
        <v>14101.82</v>
      </c>
      <c r="F376" s="45">
        <f>F227</f>
        <v>11854.19</v>
      </c>
      <c r="H376" s="45">
        <f>F307</f>
        <v>14492.74</v>
      </c>
      <c r="I376" s="45">
        <f>F361</f>
        <v>7663.0400000000009</v>
      </c>
      <c r="J376" s="28">
        <f>SUM(D376:I376)</f>
        <v>61514.61</v>
      </c>
    </row>
    <row r="377" spans="1:10">
      <c r="A377" s="14"/>
      <c r="C377" t="s">
        <v>325</v>
      </c>
      <c r="D377" s="42"/>
      <c r="E377" s="42"/>
      <c r="F377" s="42"/>
      <c r="G377" s="43"/>
      <c r="H377" s="42"/>
      <c r="I377" s="42"/>
    </row>
    <row r="378" spans="1:10">
      <c r="A378" s="14"/>
      <c r="B378" t="s">
        <v>326</v>
      </c>
      <c r="C378" s="41"/>
      <c r="D378" s="47">
        <f>$C$378*D375</f>
        <v>0</v>
      </c>
      <c r="E378" s="47">
        <f>$C$378*E375</f>
        <v>0</v>
      </c>
      <c r="F378" s="47">
        <f>$C$378*F375</f>
        <v>0</v>
      </c>
      <c r="G378" s="37"/>
      <c r="H378" s="47">
        <f>$C$378*H375</f>
        <v>0</v>
      </c>
      <c r="I378" s="47">
        <f>$C$378*I375</f>
        <v>0</v>
      </c>
      <c r="J378" s="37">
        <f>SUM(D378:I378)</f>
        <v>0</v>
      </c>
    </row>
    <row r="379" spans="1:10">
      <c r="A379" s="14"/>
      <c r="B379" t="s">
        <v>327</v>
      </c>
      <c r="C379" s="43">
        <v>3.43</v>
      </c>
      <c r="D379" s="44">
        <f>$C$379*D375</f>
        <v>0.74732933525872969</v>
      </c>
      <c r="E379" s="44">
        <f>$C$379*E375</f>
        <v>0.78630495422144431</v>
      </c>
      <c r="F379" s="44">
        <f>$C$379*F375</f>
        <v>0.66097910236283708</v>
      </c>
      <c r="G379" s="37"/>
      <c r="H379" s="44">
        <f>$C$379*H375</f>
        <v>0.80810230610256661</v>
      </c>
      <c r="I379" s="44">
        <f>$C$379*I375</f>
        <v>0.42728430205442258</v>
      </c>
      <c r="J379" s="37">
        <f>SUM(D379:I379)</f>
        <v>3.43</v>
      </c>
    </row>
    <row r="380" spans="1:10">
      <c r="A380" s="14"/>
      <c r="B380" t="s">
        <v>328</v>
      </c>
      <c r="C380">
        <v>-624.29999999999995</v>
      </c>
      <c r="D380" s="44">
        <f>$C$380*D375</f>
        <v>-136.02265422799559</v>
      </c>
      <c r="E380" s="44">
        <f>$C$380*E375</f>
        <v>-143.11667140537833</v>
      </c>
      <c r="F380" s="44">
        <f>$C$380*F375</f>
        <v>-120.30590484114261</v>
      </c>
      <c r="G380" s="37"/>
      <c r="H380" s="44">
        <f>$C$380*H375</f>
        <v>-147.08404364426596</v>
      </c>
      <c r="I380" s="44">
        <f>$C$380*I375</f>
        <v>-77.770725881217487</v>
      </c>
      <c r="J380" s="37">
        <f>SUM(D380:I380)</f>
        <v>-624.29999999999995</v>
      </c>
    </row>
    <row r="381" spans="1:10">
      <c r="A381" s="14"/>
      <c r="B381" s="29">
        <v>2.5000000000000001E-2</v>
      </c>
      <c r="C381" s="28">
        <f>ROUNDUP(J376*B381,2)</f>
        <v>1537.87</v>
      </c>
      <c r="D381" s="37">
        <f>-$C$381*D375</f>
        <v>-335.07153493129516</v>
      </c>
      <c r="E381" s="37">
        <f>-$C$381*E375</f>
        <v>-352.54658890627769</v>
      </c>
      <c r="F381" s="37">
        <f>-$C$381*F375</f>
        <v>-296.35566535006888</v>
      </c>
      <c r="G381" s="37"/>
      <c r="H381" s="37">
        <f>-$C$381*H375</f>
        <v>-362.31961909211486</v>
      </c>
      <c r="I381" s="37">
        <f>-$C$381*I375</f>
        <v>-191.57659172024336</v>
      </c>
      <c r="J381" s="37">
        <f>SUM(D381:I381)</f>
        <v>-1537.87</v>
      </c>
    </row>
    <row r="382" spans="1:10">
      <c r="A382" s="14"/>
      <c r="D382" s="28">
        <f>SUM(D376:D381)</f>
        <v>12932.473140175967</v>
      </c>
      <c r="E382" s="28">
        <f>SUM(E376:E381)</f>
        <v>13606.943044642565</v>
      </c>
      <c r="F382" s="28">
        <f>SUM(F376:F381)</f>
        <v>11438.18940891115</v>
      </c>
      <c r="H382" s="28">
        <f>SUM(H376:H381)</f>
        <v>13984.14443956972</v>
      </c>
      <c r="I382" s="28">
        <f>SUM(I376:I381)</f>
        <v>7394.119966700594</v>
      </c>
      <c r="J382" s="28">
        <f>SUM(J376:J381)</f>
        <v>59355.869999999995</v>
      </c>
    </row>
    <row r="383" spans="1:10">
      <c r="A383" s="14"/>
      <c r="J383" s="28">
        <f>SUM(D382:I382)</f>
        <v>59355.869999999995</v>
      </c>
    </row>
    <row r="384" spans="1:10">
      <c r="A384" s="14"/>
      <c r="B384" s="14"/>
      <c r="C384" s="15"/>
      <c r="D384" s="16"/>
      <c r="E384" s="16"/>
      <c r="F384" s="16"/>
      <c r="G384" s="19"/>
      <c r="H384" s="17"/>
      <c r="I384" s="16"/>
      <c r="J384" s="18"/>
    </row>
    <row r="385" spans="1:10" ht="15.75">
      <c r="A385" s="1"/>
      <c r="B385" s="1"/>
      <c r="C385" s="15"/>
      <c r="D385" s="3"/>
      <c r="E385" s="3"/>
      <c r="F385" s="32"/>
      <c r="G385" s="6"/>
      <c r="H385" s="4"/>
      <c r="I385" s="3"/>
      <c r="J385" s="5"/>
    </row>
    <row r="386" spans="1:10" ht="15.75">
      <c r="A386" s="1"/>
      <c r="B386" s="1"/>
      <c r="C386" s="15"/>
      <c r="D386" s="3"/>
      <c r="E386" s="3"/>
      <c r="F386" s="32"/>
      <c r="G386" s="6"/>
      <c r="H386" s="4"/>
      <c r="I386" s="3"/>
      <c r="J386" s="5"/>
    </row>
    <row r="387" spans="1:10" ht="15.75">
      <c r="A387" s="1"/>
      <c r="B387" s="1"/>
      <c r="C387" s="15"/>
      <c r="D387" s="3"/>
      <c r="E387" s="3"/>
      <c r="F387" s="32"/>
      <c r="G387" s="6"/>
      <c r="H387" s="4"/>
      <c r="I387" s="3"/>
      <c r="J387" s="5"/>
    </row>
    <row r="388" spans="1:10" ht="15.75">
      <c r="A388" s="1"/>
      <c r="B388" s="1"/>
      <c r="C388" s="15"/>
      <c r="D388" s="3"/>
      <c r="E388" s="3"/>
      <c r="F388" s="32"/>
      <c r="G388" s="6"/>
      <c r="H388" s="4"/>
      <c r="I388" s="3"/>
      <c r="J388" s="5"/>
    </row>
    <row r="389" spans="1:10" ht="15.75">
      <c r="A389" s="1"/>
      <c r="B389" s="1"/>
      <c r="C389" s="15"/>
      <c r="D389" s="3"/>
      <c r="E389" s="3"/>
      <c r="F389" s="32"/>
      <c r="G389" s="6"/>
      <c r="H389" s="4"/>
      <c r="I389" s="3"/>
      <c r="J389" s="5"/>
    </row>
    <row r="390" spans="1:10" ht="15.75">
      <c r="A390" s="1"/>
      <c r="B390" s="1"/>
      <c r="C390" s="15"/>
      <c r="D390" s="3"/>
      <c r="E390" s="3"/>
      <c r="F390" s="32"/>
      <c r="G390" s="6"/>
      <c r="H390" s="4"/>
      <c r="I390" s="3"/>
      <c r="J390" s="5"/>
    </row>
    <row r="391" spans="1:10" ht="15.75">
      <c r="A391" s="1"/>
      <c r="B391" s="1"/>
      <c r="C391" s="15"/>
      <c r="D391" s="3"/>
      <c r="E391" s="3"/>
      <c r="F391" s="32"/>
      <c r="G391" s="6"/>
      <c r="H391" s="4"/>
      <c r="I391" s="3"/>
      <c r="J391" s="5"/>
    </row>
    <row r="392" spans="1:10" ht="15.75">
      <c r="A392" s="1"/>
      <c r="B392" s="1"/>
      <c r="C392" s="15"/>
      <c r="D392" s="3"/>
      <c r="E392" s="3"/>
      <c r="F392" s="32"/>
      <c r="G392" s="6"/>
      <c r="H392" s="4"/>
      <c r="I392" s="3"/>
      <c r="J392" s="5"/>
    </row>
    <row r="393" spans="1:10" ht="15.75">
      <c r="A393" s="1"/>
      <c r="B393" s="1"/>
      <c r="C393" s="15"/>
      <c r="D393" s="3"/>
      <c r="E393" s="3"/>
      <c r="F393" s="32"/>
      <c r="G393" s="6"/>
      <c r="H393" s="4"/>
      <c r="I393" s="3"/>
      <c r="J393" s="5"/>
    </row>
    <row r="394" spans="1:10" ht="15.75">
      <c r="A394" s="1"/>
      <c r="B394" s="1"/>
      <c r="C394" s="15"/>
      <c r="D394" s="3"/>
      <c r="E394" s="3"/>
      <c r="F394" s="32"/>
      <c r="G394" s="6"/>
      <c r="H394" s="4"/>
      <c r="I394" s="3"/>
      <c r="J394" s="5"/>
    </row>
    <row r="395" spans="1:10" ht="15.75">
      <c r="A395" s="1"/>
      <c r="B395" s="1"/>
      <c r="C395" s="15"/>
      <c r="D395" s="3"/>
      <c r="E395" s="3"/>
      <c r="F395" s="16"/>
      <c r="G395" s="6"/>
      <c r="H395" s="4"/>
      <c r="I395" s="3"/>
      <c r="J395" s="5"/>
    </row>
    <row r="396" spans="1:10" ht="15.75">
      <c r="A396" s="1"/>
      <c r="B396" s="1"/>
      <c r="C396" s="15"/>
      <c r="D396" s="3"/>
      <c r="E396" s="3"/>
      <c r="F396" s="32"/>
      <c r="G396" s="6"/>
      <c r="H396" s="4"/>
      <c r="I396" s="3"/>
      <c r="J396" s="5"/>
    </row>
    <row r="397" spans="1:10" ht="15.75">
      <c r="A397" s="1"/>
      <c r="B397" s="1"/>
      <c r="C397" s="15"/>
      <c r="D397" s="3"/>
      <c r="E397" s="3"/>
      <c r="F397" s="32"/>
      <c r="G397" s="6"/>
      <c r="H397" s="4"/>
      <c r="I397" s="3"/>
      <c r="J397" s="5"/>
    </row>
    <row r="398" spans="1:10" ht="15.75">
      <c r="A398" s="1"/>
      <c r="B398" s="1"/>
      <c r="C398" s="15"/>
      <c r="D398" s="3"/>
      <c r="E398" s="3"/>
      <c r="F398" s="32"/>
      <c r="G398" s="6"/>
      <c r="H398" s="4"/>
      <c r="I398" s="3"/>
      <c r="J398" s="5"/>
    </row>
    <row r="399" spans="1:10" ht="15.75">
      <c r="A399" s="1"/>
      <c r="B399" s="1"/>
      <c r="C399" s="15"/>
      <c r="D399" s="3"/>
      <c r="E399" s="3"/>
      <c r="F399" s="32"/>
      <c r="G399" s="6"/>
      <c r="H399" s="4"/>
      <c r="I399" s="3"/>
      <c r="J399" s="5"/>
    </row>
    <row r="400" spans="1:10" ht="15.75">
      <c r="A400" s="1"/>
      <c r="B400" s="1"/>
      <c r="C400" s="15"/>
      <c r="D400" s="3"/>
      <c r="E400" s="3"/>
      <c r="F400" s="32"/>
      <c r="G400" s="6"/>
      <c r="H400" s="4"/>
      <c r="I400" s="3"/>
      <c r="J400" s="5"/>
    </row>
    <row r="401" spans="1:10" ht="15.75">
      <c r="A401" s="1"/>
      <c r="B401" s="1"/>
      <c r="C401" s="15"/>
      <c r="D401" s="3"/>
      <c r="E401" s="3"/>
      <c r="F401" s="32"/>
      <c r="G401" s="6"/>
      <c r="H401" s="4"/>
      <c r="I401" s="3"/>
      <c r="J401" s="5"/>
    </row>
    <row r="402" spans="1:10" ht="15.75">
      <c r="A402" s="1"/>
      <c r="B402" s="1"/>
      <c r="C402" s="15"/>
      <c r="D402" s="3"/>
      <c r="E402" s="3"/>
      <c r="F402" s="32"/>
      <c r="G402" s="6"/>
      <c r="H402" s="4"/>
      <c r="I402" s="3"/>
      <c r="J402" s="5"/>
    </row>
    <row r="403" spans="1:10" ht="15.75">
      <c r="A403" s="1"/>
      <c r="B403" s="1"/>
      <c r="C403" s="15"/>
      <c r="D403" s="3"/>
      <c r="E403" s="3"/>
      <c r="F403" s="32"/>
      <c r="G403" s="6"/>
      <c r="H403" s="4"/>
      <c r="I403" s="3"/>
      <c r="J403" s="5"/>
    </row>
    <row r="404" spans="1:10" ht="15.75">
      <c r="A404" s="1"/>
      <c r="B404" s="1"/>
      <c r="C404" s="15"/>
      <c r="D404" s="3"/>
      <c r="E404" s="3"/>
      <c r="F404" s="32"/>
      <c r="G404" s="6"/>
      <c r="H404" s="4"/>
      <c r="I404" s="3"/>
      <c r="J404" s="5"/>
    </row>
    <row r="405" spans="1:10" ht="15.75">
      <c r="A405" s="1"/>
      <c r="B405" s="1"/>
      <c r="C405" s="15"/>
      <c r="D405" s="3"/>
      <c r="E405" s="3"/>
      <c r="F405" s="32"/>
      <c r="G405" s="6"/>
      <c r="H405" s="4"/>
      <c r="I405" s="3"/>
      <c r="J405" s="5"/>
    </row>
    <row r="406" spans="1:10" ht="15.75">
      <c r="A406" s="1"/>
      <c r="B406" s="1"/>
      <c r="C406" s="15"/>
      <c r="D406" s="3"/>
      <c r="E406" s="3"/>
      <c r="F406" s="32"/>
      <c r="G406" s="6"/>
      <c r="H406" s="4"/>
      <c r="I406" s="3"/>
      <c r="J406" s="5"/>
    </row>
    <row r="407" spans="1:10" ht="15.75">
      <c r="A407" s="1"/>
      <c r="B407" s="1"/>
      <c r="C407" s="15"/>
      <c r="D407" s="3"/>
      <c r="E407" s="3"/>
      <c r="F407" s="32"/>
      <c r="G407" s="6"/>
      <c r="H407" s="4"/>
      <c r="I407" s="3"/>
      <c r="J407" s="5"/>
    </row>
    <row r="408" spans="1:10" ht="15.75">
      <c r="A408" s="1"/>
      <c r="B408" s="1"/>
      <c r="C408" s="15"/>
      <c r="D408" s="3"/>
      <c r="E408" s="3"/>
      <c r="F408" s="16"/>
      <c r="G408" s="6"/>
      <c r="H408" s="4"/>
      <c r="I408" s="3"/>
      <c r="J408" s="5"/>
    </row>
    <row r="409" spans="1:10" ht="15.75">
      <c r="A409" s="1"/>
      <c r="B409" s="1"/>
      <c r="C409" s="15"/>
      <c r="D409" s="3"/>
      <c r="E409" s="3"/>
      <c r="F409" s="32"/>
      <c r="G409" s="6"/>
      <c r="H409" s="4"/>
      <c r="I409" s="3"/>
      <c r="J409" s="5"/>
    </row>
    <row r="410" spans="1:10" ht="15.75">
      <c r="A410" s="1"/>
      <c r="B410" s="1"/>
      <c r="C410" s="15"/>
      <c r="D410" s="3"/>
      <c r="E410" s="3"/>
      <c r="F410" s="32"/>
      <c r="G410" s="6"/>
      <c r="H410" s="4"/>
      <c r="I410" s="3"/>
      <c r="J410" s="5"/>
    </row>
    <row r="411" spans="1:10" ht="15.75">
      <c r="A411" s="1"/>
      <c r="B411" s="1"/>
      <c r="C411" s="15"/>
      <c r="D411" s="3"/>
      <c r="E411" s="3"/>
      <c r="F411" s="32"/>
      <c r="G411" s="6"/>
      <c r="H411" s="4"/>
      <c r="I411" s="3"/>
      <c r="J411" s="5"/>
    </row>
    <row r="412" spans="1:10" ht="15.75">
      <c r="A412" s="1"/>
      <c r="B412" s="1"/>
      <c r="C412" s="15"/>
      <c r="D412" s="3"/>
      <c r="E412" s="3"/>
      <c r="F412" s="32"/>
      <c r="G412" s="6"/>
      <c r="H412" s="4"/>
      <c r="I412" s="3"/>
      <c r="J412" s="5"/>
    </row>
    <row r="413" spans="1:10" ht="15.75">
      <c r="A413" s="1"/>
      <c r="B413" s="1"/>
      <c r="C413" s="15"/>
      <c r="D413" s="3"/>
      <c r="E413" s="3"/>
      <c r="F413" s="32"/>
      <c r="G413" s="6"/>
      <c r="H413" s="4"/>
      <c r="I413" s="3"/>
      <c r="J413" s="5"/>
    </row>
    <row r="414" spans="1:10" ht="15.75">
      <c r="A414" s="1"/>
      <c r="B414" s="1"/>
      <c r="C414" s="15"/>
      <c r="D414" s="3"/>
      <c r="E414" s="3"/>
      <c r="F414" s="32"/>
      <c r="G414" s="6"/>
      <c r="H414" s="4"/>
      <c r="I414" s="3"/>
      <c r="J414" s="5"/>
    </row>
    <row r="415" spans="1:10" ht="15.75">
      <c r="A415" s="1"/>
      <c r="B415" s="1"/>
      <c r="C415" s="15"/>
      <c r="D415" s="3"/>
      <c r="E415" s="3"/>
      <c r="F415" s="32"/>
      <c r="G415" s="6"/>
      <c r="H415" s="4"/>
      <c r="I415" s="3"/>
      <c r="J415" s="5"/>
    </row>
    <row r="416" spans="1:10" ht="15.75">
      <c r="A416" s="7"/>
      <c r="B416" s="7"/>
      <c r="C416" s="15"/>
      <c r="D416" s="3"/>
      <c r="E416" s="3"/>
      <c r="F416" s="32"/>
      <c r="G416" s="6"/>
      <c r="H416" s="4"/>
      <c r="I416" s="3"/>
      <c r="J416" s="5"/>
    </row>
    <row r="417" spans="1:10" ht="15.75">
      <c r="A417" s="1"/>
      <c r="B417" s="1"/>
      <c r="C417" s="15"/>
      <c r="D417" s="3"/>
      <c r="E417" s="3"/>
      <c r="F417" s="32"/>
      <c r="G417" s="6"/>
      <c r="H417" s="4"/>
      <c r="I417" s="3"/>
      <c r="J417" s="5"/>
    </row>
    <row r="418" spans="1:10" ht="15.75">
      <c r="A418" s="1"/>
      <c r="B418" s="1"/>
      <c r="C418" s="15"/>
      <c r="D418" s="3"/>
      <c r="E418" s="3"/>
      <c r="F418" s="32"/>
      <c r="G418" s="6"/>
      <c r="H418" s="4"/>
      <c r="I418" s="3"/>
      <c r="J418" s="5"/>
    </row>
    <row r="419" spans="1:10" ht="15.75">
      <c r="A419" s="1"/>
      <c r="B419" s="1"/>
      <c r="C419" s="15"/>
      <c r="D419" s="3"/>
      <c r="E419" s="3"/>
      <c r="F419" s="32"/>
      <c r="G419" s="6"/>
      <c r="H419" s="4"/>
      <c r="I419" s="3"/>
      <c r="J419" s="5"/>
    </row>
    <row r="420" spans="1:10" ht="15.75">
      <c r="A420" s="1"/>
      <c r="B420" s="1"/>
      <c r="C420" s="15"/>
      <c r="D420" s="3"/>
      <c r="E420" s="3"/>
      <c r="F420" s="16"/>
      <c r="G420" s="6"/>
      <c r="H420" s="4"/>
      <c r="I420" s="3"/>
      <c r="J420" s="5"/>
    </row>
    <row r="421" spans="1:10" ht="15.75">
      <c r="A421" s="1"/>
      <c r="B421" s="1"/>
      <c r="C421" s="15"/>
      <c r="D421" s="3"/>
      <c r="E421" s="3"/>
      <c r="F421" s="32"/>
      <c r="G421" s="6"/>
      <c r="H421" s="4"/>
      <c r="I421" s="3"/>
      <c r="J421" s="5"/>
    </row>
    <row r="422" spans="1:10" ht="15.75">
      <c r="A422" s="1"/>
      <c r="B422" s="1"/>
      <c r="C422" s="15"/>
      <c r="D422" s="3"/>
      <c r="E422" s="3"/>
      <c r="F422" s="32"/>
      <c r="G422" s="6"/>
      <c r="H422" s="4"/>
      <c r="I422" s="3"/>
      <c r="J422" s="5"/>
    </row>
    <row r="423" spans="1:10" ht="15.75">
      <c r="A423" s="1"/>
      <c r="B423" s="1"/>
      <c r="C423" s="15"/>
      <c r="D423" s="3"/>
      <c r="E423" s="3"/>
      <c r="F423" s="32"/>
      <c r="G423" s="6"/>
      <c r="H423" s="4"/>
      <c r="I423" s="3"/>
      <c r="J423" s="5"/>
    </row>
    <row r="424" spans="1:10" ht="15.75">
      <c r="A424" s="1"/>
      <c r="B424" s="1"/>
      <c r="C424" s="15"/>
      <c r="D424" s="3"/>
      <c r="E424" s="3"/>
      <c r="F424" s="32"/>
      <c r="G424" s="6"/>
      <c r="H424" s="4"/>
      <c r="I424" s="3"/>
      <c r="J424" s="5"/>
    </row>
    <row r="425" spans="1:10" ht="15.75">
      <c r="A425" s="1"/>
      <c r="B425" s="1"/>
      <c r="C425" s="15"/>
      <c r="D425" s="3"/>
      <c r="E425" s="3"/>
      <c r="F425" s="32"/>
      <c r="G425" s="6"/>
      <c r="H425" s="4"/>
      <c r="I425" s="3"/>
      <c r="J425" s="5"/>
    </row>
    <row r="426" spans="1:10" ht="15.75">
      <c r="A426" s="1"/>
      <c r="B426" s="1"/>
      <c r="C426" s="15"/>
      <c r="D426" s="3"/>
      <c r="E426" s="3"/>
      <c r="F426" s="32"/>
      <c r="G426" s="6"/>
      <c r="H426" s="4"/>
      <c r="I426" s="3"/>
      <c r="J426" s="5"/>
    </row>
    <row r="427" spans="1:10" ht="15.75">
      <c r="A427" s="1"/>
      <c r="B427" s="1"/>
      <c r="C427" s="15"/>
      <c r="D427" s="3"/>
      <c r="E427" s="3"/>
      <c r="F427" s="32"/>
      <c r="G427" s="6"/>
      <c r="H427" s="4"/>
      <c r="I427" s="3"/>
      <c r="J427" s="5"/>
    </row>
    <row r="428" spans="1:10" ht="15.75">
      <c r="A428" s="1"/>
      <c r="B428" s="1"/>
      <c r="C428" s="15"/>
      <c r="D428" s="3"/>
      <c r="E428" s="3"/>
      <c r="F428" s="32"/>
      <c r="G428" s="27"/>
      <c r="H428" s="4"/>
      <c r="I428" s="3"/>
      <c r="J428" s="5"/>
    </row>
    <row r="429" spans="1:10" ht="15.75">
      <c r="A429" s="1"/>
      <c r="B429" s="1"/>
      <c r="C429" s="15"/>
      <c r="D429" s="3"/>
      <c r="E429" s="3"/>
      <c r="F429" s="32"/>
      <c r="G429" s="27"/>
      <c r="H429" s="4"/>
      <c r="I429" s="3"/>
      <c r="J429" s="5"/>
    </row>
    <row r="430" spans="1:10" ht="15.75">
      <c r="A430" s="1"/>
      <c r="B430" s="1"/>
      <c r="C430" s="2"/>
      <c r="D430" s="3"/>
      <c r="E430" s="3"/>
      <c r="F430" s="16"/>
      <c r="G430" s="27"/>
      <c r="H430" s="4"/>
      <c r="I430" s="3"/>
      <c r="J430" s="5"/>
    </row>
    <row r="431" spans="1:10" ht="15.75">
      <c r="A431" s="1"/>
      <c r="B431" s="1"/>
      <c r="C431" s="2"/>
      <c r="D431" s="3"/>
      <c r="E431" s="3"/>
      <c r="F431" s="16"/>
      <c r="G431" s="6"/>
      <c r="H431" s="4"/>
      <c r="I431" s="3"/>
      <c r="J431" s="5"/>
    </row>
    <row r="432" spans="1:10" ht="15.75">
      <c r="A432" s="1"/>
      <c r="B432" s="1"/>
      <c r="C432" s="2"/>
      <c r="D432" s="3"/>
      <c r="E432" s="3"/>
      <c r="F432" s="33"/>
      <c r="G432" s="6"/>
      <c r="H432" s="4"/>
      <c r="I432" s="3"/>
      <c r="J432" s="5"/>
    </row>
    <row r="433" spans="1:11" ht="15.75">
      <c r="A433" s="1"/>
      <c r="B433" s="1"/>
      <c r="C433" s="2"/>
      <c r="D433" s="3"/>
      <c r="E433" s="3"/>
      <c r="F433" s="16"/>
      <c r="G433" s="6"/>
      <c r="H433" s="4"/>
      <c r="I433" s="3"/>
      <c r="J433" s="5"/>
    </row>
    <row r="447" spans="1:11">
      <c r="K447" s="466"/>
    </row>
  </sheetData>
  <autoFilter ref="A4:J434" xr:uid="{00000000-0009-0000-0000-000008000000}"/>
  <sortState xmlns:xlrd2="http://schemas.microsoft.com/office/spreadsheetml/2017/richdata2" ref="A5:J296">
    <sortCondition ref="A5:A296"/>
    <sortCondition ref="B5:B296"/>
  </sortState>
  <mergeCells count="1">
    <mergeCell ref="A1:J1"/>
  </mergeCells>
  <phoneticPr fontId="19" type="noConversion"/>
  <printOptions horizontalCentered="1" gridLines="1"/>
  <pageMargins left="0.2" right="0.2" top="0.5" bottom="0.25" header="0.3" footer="0.3"/>
  <pageSetup scale="98" fitToHeight="22" orientation="portrait" r:id="rId1"/>
  <rowBreaks count="4" manualBreakCount="4">
    <brk id="83" max="9" man="1"/>
    <brk id="151" max="9" man="1"/>
    <brk id="228" max="9" man="1"/>
    <brk id="308" max="9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73"/>
  <sheetViews>
    <sheetView workbookViewId="0">
      <pane ySplit="4" topLeftCell="A340" activePane="bottomLeft" state="frozen"/>
      <selection pane="bottomLeft" activeCell="C344" sqref="C344:C345"/>
    </sheetView>
  </sheetViews>
  <sheetFormatPr defaultRowHeight="15"/>
  <cols>
    <col min="1" max="1" width="3" customWidth="1"/>
    <col min="2" max="2" width="7.28515625" customWidth="1"/>
    <col min="3" max="3" width="13.28515625" customWidth="1"/>
    <col min="4" max="4" width="11.28515625" customWidth="1"/>
    <col min="5" max="5" width="11.42578125" customWidth="1"/>
    <col min="6" max="6" width="12.28515625" customWidth="1"/>
    <col min="7" max="7" width="8.5703125" customWidth="1"/>
    <col min="8" max="8" width="11.85546875" style="23" customWidth="1"/>
    <col min="9" max="9" width="11.42578125" customWidth="1"/>
    <col min="10" max="10" width="11.5703125" customWidth="1"/>
    <col min="11" max="11" width="11.85546875" customWidth="1"/>
  </cols>
  <sheetData>
    <row r="1" spans="1:11" ht="18.75">
      <c r="A1" s="479" t="s">
        <v>471</v>
      </c>
      <c r="B1" s="480"/>
      <c r="C1" s="480"/>
      <c r="D1" s="480"/>
      <c r="E1" s="480"/>
      <c r="F1" s="480"/>
      <c r="G1" s="480"/>
      <c r="H1" s="480"/>
      <c r="I1" s="480"/>
      <c r="J1" s="480"/>
      <c r="K1" s="35"/>
    </row>
    <row r="2" spans="1:11" ht="18.75">
      <c r="A2" s="9"/>
    </row>
    <row r="3" spans="1:11">
      <c r="A3" s="10"/>
      <c r="B3" s="10"/>
      <c r="C3" s="10" t="s">
        <v>305</v>
      </c>
      <c r="D3" s="10" t="s">
        <v>306</v>
      </c>
      <c r="E3" s="10"/>
      <c r="F3" s="13">
        <v>41827</v>
      </c>
      <c r="G3" s="10"/>
      <c r="H3" s="24"/>
      <c r="I3" s="10"/>
      <c r="J3" s="10"/>
    </row>
    <row r="4" spans="1:11">
      <c r="A4" s="21" t="s">
        <v>307</v>
      </c>
      <c r="B4" s="21" t="s">
        <v>3</v>
      </c>
      <c r="C4" s="20">
        <v>41456</v>
      </c>
      <c r="D4" s="12"/>
      <c r="E4" s="11">
        <v>1</v>
      </c>
      <c r="F4" s="22" t="s">
        <v>308</v>
      </c>
      <c r="G4" s="22" t="s">
        <v>309</v>
      </c>
      <c r="H4" s="25" t="s">
        <v>310</v>
      </c>
      <c r="I4" s="12" t="s">
        <v>311</v>
      </c>
      <c r="J4" s="12" t="s">
        <v>312</v>
      </c>
    </row>
    <row r="5" spans="1:11">
      <c r="A5" s="14">
        <v>1</v>
      </c>
      <c r="B5" s="14">
        <v>2847</v>
      </c>
      <c r="C5" s="15">
        <v>68</v>
      </c>
      <c r="D5" s="16">
        <v>3.65</v>
      </c>
      <c r="E5" s="16">
        <v>248.2</v>
      </c>
      <c r="F5" s="16">
        <v>0</v>
      </c>
      <c r="G5" s="15"/>
      <c r="H5" s="17"/>
      <c r="I5" s="16">
        <v>248.2</v>
      </c>
      <c r="J5" s="18">
        <v>0</v>
      </c>
    </row>
    <row r="6" spans="1:11">
      <c r="A6" s="14">
        <v>1</v>
      </c>
      <c r="B6" s="14">
        <v>4932</v>
      </c>
      <c r="C6" s="15">
        <v>38</v>
      </c>
      <c r="D6" s="16">
        <v>3.65</v>
      </c>
      <c r="E6" s="16">
        <v>138.69999999999999</v>
      </c>
      <c r="F6" s="16">
        <v>113.95</v>
      </c>
      <c r="G6" s="15" t="s">
        <v>472</v>
      </c>
      <c r="H6" s="17" t="s">
        <v>473</v>
      </c>
      <c r="I6" s="16">
        <v>24.749999999999986</v>
      </c>
      <c r="J6" s="18">
        <v>0.82155731795241538</v>
      </c>
    </row>
    <row r="7" spans="1:11">
      <c r="A7" s="14">
        <v>1</v>
      </c>
      <c r="B7" s="14">
        <v>9406</v>
      </c>
      <c r="C7" s="15">
        <v>34</v>
      </c>
      <c r="D7" s="16">
        <v>3.65</v>
      </c>
      <c r="E7" s="16">
        <v>124.1</v>
      </c>
      <c r="F7" s="16">
        <v>0</v>
      </c>
      <c r="G7" s="19"/>
      <c r="H7" s="17"/>
      <c r="I7" s="16">
        <v>124.1</v>
      </c>
      <c r="J7" s="18">
        <v>0</v>
      </c>
    </row>
    <row r="8" spans="1:11">
      <c r="A8" s="14"/>
      <c r="B8" s="14"/>
      <c r="C8" s="15"/>
      <c r="D8" s="16"/>
      <c r="E8" s="16"/>
      <c r="F8" s="32" t="s">
        <v>474</v>
      </c>
      <c r="G8" s="19"/>
      <c r="H8" s="17"/>
      <c r="I8" s="16"/>
      <c r="J8" s="18"/>
    </row>
    <row r="9" spans="1:11">
      <c r="A9" s="14">
        <v>2</v>
      </c>
      <c r="B9" s="14">
        <v>719</v>
      </c>
      <c r="C9" s="15">
        <v>201</v>
      </c>
      <c r="D9" s="16">
        <v>3.65</v>
      </c>
      <c r="E9" s="16">
        <v>733.65</v>
      </c>
      <c r="F9" s="16">
        <v>0</v>
      </c>
      <c r="G9" s="19"/>
      <c r="H9" s="17"/>
      <c r="I9" s="16">
        <v>733.65</v>
      </c>
      <c r="J9" s="18">
        <v>0</v>
      </c>
    </row>
    <row r="10" spans="1:11">
      <c r="A10" s="14">
        <v>2</v>
      </c>
      <c r="B10" s="14">
        <v>1475</v>
      </c>
      <c r="C10" s="15">
        <v>109</v>
      </c>
      <c r="D10" s="16">
        <v>3.65</v>
      </c>
      <c r="E10" s="16">
        <v>397.84999999999997</v>
      </c>
      <c r="F10" s="16">
        <v>0</v>
      </c>
      <c r="G10" s="19"/>
      <c r="H10" s="17"/>
      <c r="I10" s="16">
        <v>397.84999999999997</v>
      </c>
      <c r="J10" s="18">
        <v>0</v>
      </c>
    </row>
    <row r="11" spans="1:11">
      <c r="A11" s="14">
        <v>2</v>
      </c>
      <c r="B11" s="14">
        <v>4671</v>
      </c>
      <c r="C11" s="15">
        <v>74</v>
      </c>
      <c r="D11" s="16">
        <v>3.65</v>
      </c>
      <c r="E11" s="16">
        <v>270.09999999999997</v>
      </c>
      <c r="F11" s="16">
        <v>0</v>
      </c>
      <c r="G11" s="19"/>
      <c r="H11" s="17"/>
      <c r="I11" s="16">
        <v>270.09999999999997</v>
      </c>
      <c r="J11" s="18">
        <v>0</v>
      </c>
    </row>
    <row r="12" spans="1:11">
      <c r="A12" s="14">
        <v>2</v>
      </c>
      <c r="B12" s="14">
        <v>6689</v>
      </c>
      <c r="C12" s="15">
        <v>84</v>
      </c>
      <c r="D12" s="16">
        <v>3.65</v>
      </c>
      <c r="E12" s="16">
        <v>306.59999999999997</v>
      </c>
      <c r="F12" s="16">
        <v>115.25</v>
      </c>
      <c r="G12" s="19">
        <v>1892</v>
      </c>
      <c r="H12" s="17">
        <v>41774</v>
      </c>
      <c r="I12" s="16">
        <v>191.34999999999997</v>
      </c>
      <c r="J12" s="18">
        <v>0.37589693411611225</v>
      </c>
    </row>
    <row r="13" spans="1:11">
      <c r="A13" s="14">
        <v>2</v>
      </c>
      <c r="B13" s="14">
        <v>6926</v>
      </c>
      <c r="C13" s="15">
        <v>87</v>
      </c>
      <c r="D13" s="16">
        <v>3.65</v>
      </c>
      <c r="E13" s="16">
        <v>317.55</v>
      </c>
      <c r="F13" s="16">
        <v>0</v>
      </c>
      <c r="G13" s="19"/>
      <c r="H13" s="17"/>
      <c r="I13" s="16">
        <v>317.55</v>
      </c>
      <c r="J13" s="18">
        <v>0</v>
      </c>
    </row>
    <row r="14" spans="1:11">
      <c r="A14" s="14"/>
      <c r="B14" s="14"/>
      <c r="C14" s="15"/>
      <c r="D14" s="16"/>
      <c r="E14" s="16"/>
      <c r="F14" s="32" t="s">
        <v>474</v>
      </c>
      <c r="G14" s="19"/>
      <c r="H14" s="17"/>
      <c r="I14" s="16"/>
      <c r="J14" s="18"/>
    </row>
    <row r="15" spans="1:11">
      <c r="A15" s="14">
        <v>3</v>
      </c>
      <c r="B15" s="14">
        <v>1002</v>
      </c>
      <c r="C15" s="15">
        <v>205</v>
      </c>
      <c r="D15" s="16">
        <v>3.65</v>
      </c>
      <c r="E15" s="16">
        <v>748.25</v>
      </c>
      <c r="F15" s="16">
        <v>0</v>
      </c>
      <c r="G15" s="19"/>
      <c r="H15" s="17"/>
      <c r="I15" s="16">
        <v>748.25</v>
      </c>
      <c r="J15" s="18">
        <v>0</v>
      </c>
    </row>
    <row r="16" spans="1:11">
      <c r="A16" s="14">
        <v>3</v>
      </c>
      <c r="B16" s="14">
        <v>1922</v>
      </c>
      <c r="C16" s="15">
        <v>60</v>
      </c>
      <c r="D16" s="16">
        <v>3.65</v>
      </c>
      <c r="E16" s="16">
        <v>219</v>
      </c>
      <c r="F16" s="16">
        <v>0</v>
      </c>
      <c r="G16" s="19"/>
      <c r="H16" s="17"/>
      <c r="I16" s="16">
        <v>219</v>
      </c>
      <c r="J16" s="18">
        <v>0</v>
      </c>
    </row>
    <row r="17" spans="1:10">
      <c r="A17" s="14">
        <v>3</v>
      </c>
      <c r="B17" s="14">
        <v>2836</v>
      </c>
      <c r="C17" s="15">
        <v>107</v>
      </c>
      <c r="D17" s="16">
        <v>3.65</v>
      </c>
      <c r="E17" s="16">
        <v>390.55</v>
      </c>
      <c r="F17" s="16">
        <v>0</v>
      </c>
      <c r="G17" s="19"/>
      <c r="H17" s="17"/>
      <c r="I17" s="16">
        <v>390.55</v>
      </c>
      <c r="J17" s="18">
        <v>0</v>
      </c>
    </row>
    <row r="18" spans="1:10">
      <c r="A18" s="14">
        <v>3</v>
      </c>
      <c r="B18" s="14">
        <v>5008</v>
      </c>
      <c r="C18" s="15">
        <v>78</v>
      </c>
      <c r="D18" s="16">
        <v>3.65</v>
      </c>
      <c r="E18" s="16">
        <v>284.7</v>
      </c>
      <c r="F18" s="16">
        <v>350</v>
      </c>
      <c r="G18" s="19">
        <v>939</v>
      </c>
      <c r="H18" s="17">
        <v>41773</v>
      </c>
      <c r="I18" s="16">
        <v>-65.300000000000011</v>
      </c>
      <c r="J18" s="18">
        <v>1.2293642430628733</v>
      </c>
    </row>
    <row r="19" spans="1:10">
      <c r="A19" s="14">
        <v>3</v>
      </c>
      <c r="B19" s="14">
        <v>12185</v>
      </c>
      <c r="C19" s="15">
        <v>38</v>
      </c>
      <c r="D19" s="16">
        <v>3.65</v>
      </c>
      <c r="E19" s="16">
        <v>138.69999999999999</v>
      </c>
      <c r="F19" s="16">
        <v>0</v>
      </c>
      <c r="G19" s="19"/>
      <c r="H19" s="17"/>
      <c r="I19" s="16">
        <v>138.69999999999999</v>
      </c>
      <c r="J19" s="18">
        <v>0</v>
      </c>
    </row>
    <row r="20" spans="1:10">
      <c r="A20" s="14"/>
      <c r="B20" s="14"/>
      <c r="C20" s="15"/>
      <c r="D20" s="16"/>
      <c r="E20" s="16"/>
      <c r="F20" s="32" t="s">
        <v>474</v>
      </c>
      <c r="G20" s="19"/>
      <c r="H20" s="17"/>
      <c r="I20" s="16"/>
      <c r="J20" s="18"/>
    </row>
    <row r="21" spans="1:10">
      <c r="A21" s="14">
        <v>4</v>
      </c>
      <c r="B21" s="14">
        <v>2210</v>
      </c>
      <c r="C21" s="15">
        <v>87</v>
      </c>
      <c r="D21" s="16">
        <v>3.65</v>
      </c>
      <c r="E21" s="16">
        <v>317.55</v>
      </c>
      <c r="F21" s="16">
        <v>0</v>
      </c>
      <c r="G21" s="19"/>
      <c r="H21" s="17"/>
      <c r="I21" s="16">
        <v>317.55</v>
      </c>
      <c r="J21" s="18">
        <v>0</v>
      </c>
    </row>
    <row r="22" spans="1:10">
      <c r="A22" s="14">
        <v>4</v>
      </c>
      <c r="B22" s="14">
        <v>2478</v>
      </c>
      <c r="C22" s="15">
        <v>128</v>
      </c>
      <c r="D22" s="16">
        <v>3.65</v>
      </c>
      <c r="E22" s="16">
        <v>467.2</v>
      </c>
      <c r="F22" s="16">
        <v>448.9</v>
      </c>
      <c r="G22" s="19">
        <v>447</v>
      </c>
      <c r="H22" s="26">
        <v>41796</v>
      </c>
      <c r="I22" s="16">
        <v>18.300000000000011</v>
      </c>
      <c r="J22" s="18">
        <v>0.9608304794520548</v>
      </c>
    </row>
    <row r="23" spans="1:10">
      <c r="A23" s="14">
        <v>4</v>
      </c>
      <c r="B23" s="14">
        <v>2984</v>
      </c>
      <c r="C23" s="15">
        <v>100</v>
      </c>
      <c r="D23" s="16">
        <v>3.65</v>
      </c>
      <c r="E23" s="16">
        <v>365</v>
      </c>
      <c r="F23" s="16">
        <v>0</v>
      </c>
      <c r="G23" s="19"/>
      <c r="H23" s="17"/>
      <c r="I23" s="16">
        <v>365</v>
      </c>
      <c r="J23" s="18">
        <v>0</v>
      </c>
    </row>
    <row r="24" spans="1:10">
      <c r="A24" s="14">
        <v>4</v>
      </c>
      <c r="B24" s="14">
        <v>4896</v>
      </c>
      <c r="C24" s="15">
        <v>57</v>
      </c>
      <c r="D24" s="16">
        <v>3.65</v>
      </c>
      <c r="E24" s="16">
        <v>208.04999999999998</v>
      </c>
      <c r="F24" s="16">
        <v>100</v>
      </c>
      <c r="G24" s="19">
        <v>2766</v>
      </c>
      <c r="H24" s="17">
        <v>41715</v>
      </c>
      <c r="I24" s="16">
        <v>108.04999999999998</v>
      </c>
      <c r="J24" s="18">
        <v>0.48065368901706323</v>
      </c>
    </row>
    <row r="25" spans="1:10">
      <c r="A25" s="14">
        <v>4</v>
      </c>
      <c r="B25" s="14">
        <v>6444</v>
      </c>
      <c r="C25" s="15">
        <v>42</v>
      </c>
      <c r="D25" s="16">
        <v>3.65</v>
      </c>
      <c r="E25" s="16">
        <v>153.29999999999998</v>
      </c>
      <c r="F25" s="16">
        <v>0</v>
      </c>
      <c r="G25" s="19"/>
      <c r="H25" s="17"/>
      <c r="I25" s="16">
        <v>153.29999999999998</v>
      </c>
      <c r="J25" s="18">
        <v>0</v>
      </c>
    </row>
    <row r="26" spans="1:10">
      <c r="A26" s="14"/>
      <c r="B26" s="14"/>
      <c r="C26" s="15"/>
      <c r="D26" s="16"/>
      <c r="E26" s="16"/>
      <c r="F26" s="32" t="s">
        <v>474</v>
      </c>
      <c r="G26" s="19"/>
      <c r="H26" s="17"/>
      <c r="I26" s="16"/>
      <c r="J26" s="18"/>
    </row>
    <row r="27" spans="1:10">
      <c r="A27" s="14">
        <v>5</v>
      </c>
      <c r="B27" s="14">
        <v>1797</v>
      </c>
      <c r="C27" s="15">
        <v>141</v>
      </c>
      <c r="D27" s="16">
        <v>3.65</v>
      </c>
      <c r="E27" s="16">
        <v>514.65</v>
      </c>
      <c r="F27" s="16">
        <v>0</v>
      </c>
      <c r="G27" s="19"/>
      <c r="H27" s="17"/>
      <c r="I27" s="16">
        <v>514.65</v>
      </c>
      <c r="J27" s="18">
        <v>0</v>
      </c>
    </row>
    <row r="28" spans="1:10">
      <c r="A28" s="14">
        <v>5</v>
      </c>
      <c r="B28" s="14">
        <v>3432</v>
      </c>
      <c r="C28" s="15">
        <v>140</v>
      </c>
      <c r="D28" s="16">
        <v>3.65</v>
      </c>
      <c r="E28" s="16">
        <v>511</v>
      </c>
      <c r="F28" s="16">
        <v>0</v>
      </c>
      <c r="G28" s="19"/>
      <c r="H28" s="17"/>
      <c r="I28" s="16">
        <v>511</v>
      </c>
      <c r="J28" s="18">
        <v>0</v>
      </c>
    </row>
    <row r="29" spans="1:10">
      <c r="A29" s="14">
        <v>5</v>
      </c>
      <c r="B29" s="14">
        <v>6228</v>
      </c>
      <c r="C29" s="15">
        <v>90</v>
      </c>
      <c r="D29" s="16">
        <v>3.65</v>
      </c>
      <c r="E29" s="16">
        <v>328.5</v>
      </c>
      <c r="F29" s="16">
        <v>365</v>
      </c>
      <c r="G29" s="15">
        <v>2408</v>
      </c>
      <c r="H29" s="17">
        <v>41745</v>
      </c>
      <c r="I29" s="16">
        <v>-36.5</v>
      </c>
      <c r="J29" s="18">
        <v>1.1111111111111112</v>
      </c>
    </row>
    <row r="30" spans="1:10">
      <c r="A30" s="14">
        <v>5</v>
      </c>
      <c r="B30" s="14">
        <v>7895</v>
      </c>
      <c r="C30" s="15">
        <v>151</v>
      </c>
      <c r="D30" s="16">
        <v>3.65</v>
      </c>
      <c r="E30" s="16">
        <v>551.15</v>
      </c>
      <c r="F30" s="16">
        <v>386.9</v>
      </c>
      <c r="G30" s="27">
        <v>1638</v>
      </c>
      <c r="H30" s="17">
        <v>41817</v>
      </c>
      <c r="I30" s="16">
        <v>164.25</v>
      </c>
      <c r="J30" s="18">
        <v>0.70198675496688745</v>
      </c>
    </row>
    <row r="31" spans="1:10">
      <c r="A31" s="14">
        <v>5</v>
      </c>
      <c r="B31" s="14">
        <v>12793</v>
      </c>
      <c r="C31" s="15">
        <v>49</v>
      </c>
      <c r="D31" s="16">
        <v>3.65</v>
      </c>
      <c r="E31" s="16">
        <v>178.85</v>
      </c>
      <c r="F31" s="16">
        <v>181.55</v>
      </c>
      <c r="G31" s="19">
        <v>1825</v>
      </c>
      <c r="H31" s="17">
        <v>41772</v>
      </c>
      <c r="I31" s="16">
        <v>-2.7000000000000171</v>
      </c>
      <c r="J31" s="18">
        <v>1.0150964495387198</v>
      </c>
    </row>
    <row r="32" spans="1:10">
      <c r="A32" s="14">
        <v>5</v>
      </c>
      <c r="B32" s="14">
        <v>13702</v>
      </c>
      <c r="C32" s="15">
        <v>45</v>
      </c>
      <c r="D32" s="16">
        <v>3.65</v>
      </c>
      <c r="E32" s="16">
        <v>164.25</v>
      </c>
      <c r="F32" s="16">
        <v>0</v>
      </c>
      <c r="G32" s="19"/>
      <c r="H32" s="17"/>
      <c r="I32" s="16">
        <v>164.25</v>
      </c>
      <c r="J32" s="18">
        <v>0</v>
      </c>
    </row>
    <row r="33" spans="1:10">
      <c r="A33" s="14"/>
      <c r="B33" s="14"/>
      <c r="C33" s="15"/>
      <c r="D33" s="16"/>
      <c r="E33" s="16"/>
      <c r="F33" s="32" t="s">
        <v>474</v>
      </c>
      <c r="G33" s="19"/>
      <c r="H33" s="17"/>
      <c r="I33" s="16"/>
      <c r="J33" s="18"/>
    </row>
    <row r="34" spans="1:10">
      <c r="A34" s="14">
        <v>6</v>
      </c>
      <c r="B34" s="14">
        <v>2990</v>
      </c>
      <c r="C34" s="15">
        <v>101</v>
      </c>
      <c r="D34" s="16">
        <v>3.65</v>
      </c>
      <c r="E34" s="16">
        <v>368.65</v>
      </c>
      <c r="F34" s="16">
        <v>0</v>
      </c>
      <c r="G34" s="19"/>
      <c r="H34" s="17"/>
      <c r="I34" s="16">
        <v>368.65</v>
      </c>
      <c r="J34" s="18">
        <v>0</v>
      </c>
    </row>
    <row r="35" spans="1:10">
      <c r="A35" s="14">
        <v>6</v>
      </c>
      <c r="B35" s="14">
        <v>4439</v>
      </c>
      <c r="C35" s="15">
        <v>282</v>
      </c>
      <c r="D35" s="16">
        <v>3.65</v>
      </c>
      <c r="E35" s="16">
        <v>1029.3</v>
      </c>
      <c r="F35" s="16">
        <v>517</v>
      </c>
      <c r="G35" s="27" t="s">
        <v>475</v>
      </c>
      <c r="H35" s="26" t="s">
        <v>476</v>
      </c>
      <c r="I35" s="16">
        <v>512.29999999999995</v>
      </c>
      <c r="J35" s="18">
        <v>0.50228310502283102</v>
      </c>
    </row>
    <row r="36" spans="1:10">
      <c r="A36" s="14">
        <v>6</v>
      </c>
      <c r="B36" s="14">
        <v>4869</v>
      </c>
      <c r="C36" s="15">
        <v>91</v>
      </c>
      <c r="D36" s="16">
        <v>3.65</v>
      </c>
      <c r="E36" s="16">
        <v>332.15</v>
      </c>
      <c r="F36" s="16">
        <v>68.55</v>
      </c>
      <c r="G36" s="19"/>
      <c r="H36" s="17">
        <v>41557</v>
      </c>
      <c r="I36" s="16">
        <v>263.59999999999997</v>
      </c>
      <c r="J36" s="18">
        <v>0.20638265843745296</v>
      </c>
    </row>
    <row r="37" spans="1:10">
      <c r="A37" s="14">
        <v>6</v>
      </c>
      <c r="B37" s="14">
        <v>6764</v>
      </c>
      <c r="C37" s="15">
        <v>70</v>
      </c>
      <c r="D37" s="16">
        <v>3.65</v>
      </c>
      <c r="E37" s="16">
        <v>255.5</v>
      </c>
      <c r="F37" s="16">
        <v>0</v>
      </c>
      <c r="G37" s="19"/>
      <c r="H37" s="17"/>
      <c r="I37" s="16">
        <v>255.5</v>
      </c>
      <c r="J37" s="18">
        <v>0</v>
      </c>
    </row>
    <row r="38" spans="1:10">
      <c r="A38" s="14">
        <v>6</v>
      </c>
      <c r="B38" s="14">
        <v>10260</v>
      </c>
      <c r="C38" s="15">
        <v>66</v>
      </c>
      <c r="D38" s="16">
        <v>3.65</v>
      </c>
      <c r="E38" s="16">
        <v>240.9</v>
      </c>
      <c r="F38" s="16">
        <v>0</v>
      </c>
      <c r="G38" s="19"/>
      <c r="H38" s="17"/>
      <c r="I38" s="16">
        <v>240.9</v>
      </c>
      <c r="J38" s="18">
        <v>0</v>
      </c>
    </row>
    <row r="39" spans="1:10">
      <c r="A39" s="14"/>
      <c r="B39" s="14"/>
      <c r="C39" s="15"/>
      <c r="D39" s="16"/>
      <c r="E39" s="16"/>
      <c r="F39" s="32" t="s">
        <v>474</v>
      </c>
      <c r="G39" s="19"/>
      <c r="H39" s="17"/>
      <c r="I39" s="16"/>
      <c r="J39" s="18"/>
    </row>
    <row r="40" spans="1:10">
      <c r="A40" s="14">
        <v>7</v>
      </c>
      <c r="B40" s="14">
        <v>617</v>
      </c>
      <c r="C40" s="15">
        <v>141</v>
      </c>
      <c r="D40" s="16">
        <v>3.65</v>
      </c>
      <c r="E40" s="16">
        <v>514.65</v>
      </c>
      <c r="F40" s="16">
        <v>0</v>
      </c>
      <c r="G40" s="19"/>
      <c r="H40" s="17"/>
      <c r="I40" s="16">
        <v>514.65</v>
      </c>
      <c r="J40" s="18">
        <v>0</v>
      </c>
    </row>
    <row r="41" spans="1:10">
      <c r="A41" s="14">
        <v>7</v>
      </c>
      <c r="B41" s="14">
        <v>5382</v>
      </c>
      <c r="C41" s="15">
        <v>113</v>
      </c>
      <c r="D41" s="16">
        <v>3.65</v>
      </c>
      <c r="E41" s="16">
        <v>412.45</v>
      </c>
      <c r="F41" s="16">
        <v>0</v>
      </c>
      <c r="G41" s="19"/>
      <c r="H41" s="17"/>
      <c r="I41" s="16">
        <v>412.45</v>
      </c>
      <c r="J41" s="18">
        <v>0</v>
      </c>
    </row>
    <row r="42" spans="1:10">
      <c r="A42" s="14">
        <v>7</v>
      </c>
      <c r="B42" s="14">
        <v>6279</v>
      </c>
      <c r="C42" s="15">
        <v>138</v>
      </c>
      <c r="D42" s="16">
        <v>3.65</v>
      </c>
      <c r="E42" s="16">
        <v>503.7</v>
      </c>
      <c r="F42" s="16">
        <v>0</v>
      </c>
      <c r="G42" s="19"/>
      <c r="H42" s="17"/>
      <c r="I42" s="16">
        <v>503.7</v>
      </c>
      <c r="J42" s="18">
        <v>0</v>
      </c>
    </row>
    <row r="43" spans="1:10">
      <c r="A43" s="14">
        <v>7</v>
      </c>
      <c r="B43" s="14">
        <v>10714</v>
      </c>
      <c r="C43" s="15">
        <v>63</v>
      </c>
      <c r="D43" s="16">
        <v>3.65</v>
      </c>
      <c r="E43" s="16">
        <v>229.95</v>
      </c>
      <c r="F43" s="48">
        <v>299.05</v>
      </c>
      <c r="G43" s="19">
        <v>1663</v>
      </c>
      <c r="H43" s="17">
        <v>41528</v>
      </c>
      <c r="I43" s="16">
        <v>94.899999999999977</v>
      </c>
      <c r="J43" s="18">
        <f>F43/E43</f>
        <v>1.3005001087192869</v>
      </c>
    </row>
    <row r="44" spans="1:10">
      <c r="A44" s="14">
        <v>7</v>
      </c>
      <c r="B44" s="14">
        <v>11834</v>
      </c>
      <c r="C44" s="15">
        <v>93</v>
      </c>
      <c r="D44" s="16">
        <v>3.65</v>
      </c>
      <c r="E44" s="16">
        <v>339.45</v>
      </c>
      <c r="F44" s="16">
        <v>0</v>
      </c>
      <c r="G44" s="19"/>
      <c r="H44" s="17"/>
      <c r="I44" s="16">
        <v>339.45</v>
      </c>
      <c r="J44" s="18">
        <v>0</v>
      </c>
    </row>
    <row r="45" spans="1:10">
      <c r="A45" s="14"/>
      <c r="B45" s="14"/>
      <c r="C45" s="15"/>
      <c r="D45" s="16"/>
      <c r="E45" s="16"/>
      <c r="F45" s="32" t="s">
        <v>474</v>
      </c>
      <c r="G45" s="19"/>
      <c r="H45" s="17"/>
      <c r="I45" s="16"/>
      <c r="J45" s="18"/>
    </row>
    <row r="46" spans="1:10">
      <c r="A46" s="14">
        <v>8</v>
      </c>
      <c r="B46" s="14">
        <v>3955</v>
      </c>
      <c r="C46" s="15">
        <v>446</v>
      </c>
      <c r="D46" s="16">
        <v>3.65</v>
      </c>
      <c r="E46" s="16">
        <v>1627.8999999999999</v>
      </c>
      <c r="F46" s="16">
        <v>1627.9</v>
      </c>
      <c r="G46" s="19">
        <v>1010</v>
      </c>
      <c r="H46" s="17">
        <v>41745</v>
      </c>
      <c r="I46" s="16">
        <v>0</v>
      </c>
      <c r="J46" s="18">
        <v>1.0000000000000002</v>
      </c>
    </row>
    <row r="47" spans="1:10">
      <c r="A47" s="14">
        <v>8</v>
      </c>
      <c r="B47" s="14">
        <v>4692</v>
      </c>
      <c r="C47" s="15">
        <v>37</v>
      </c>
      <c r="D47" s="16">
        <v>3.65</v>
      </c>
      <c r="E47" s="16">
        <v>135.04999999999998</v>
      </c>
      <c r="F47" s="16">
        <v>0</v>
      </c>
      <c r="G47" s="19"/>
      <c r="H47" s="17"/>
      <c r="I47" s="16">
        <v>135.04999999999998</v>
      </c>
      <c r="J47" s="18">
        <v>0</v>
      </c>
    </row>
    <row r="48" spans="1:10">
      <c r="A48" s="14">
        <v>8</v>
      </c>
      <c r="B48" s="14">
        <v>6464</v>
      </c>
      <c r="C48" s="15">
        <v>122</v>
      </c>
      <c r="D48" s="16">
        <v>3.65</v>
      </c>
      <c r="E48" s="16">
        <v>445.3</v>
      </c>
      <c r="F48" s="16">
        <v>0</v>
      </c>
      <c r="G48" s="19"/>
      <c r="H48" s="17"/>
      <c r="I48" s="16">
        <v>445.3</v>
      </c>
      <c r="J48" s="18">
        <v>0</v>
      </c>
    </row>
    <row r="49" spans="1:10">
      <c r="A49" s="14">
        <v>8</v>
      </c>
      <c r="B49" s="14">
        <v>7498</v>
      </c>
      <c r="C49" s="15">
        <v>184</v>
      </c>
      <c r="D49" s="16">
        <v>3.65</v>
      </c>
      <c r="E49" s="16">
        <v>671.6</v>
      </c>
      <c r="F49" s="16">
        <v>0</v>
      </c>
      <c r="G49" s="19"/>
      <c r="H49" s="17"/>
      <c r="I49" s="16">
        <v>671.6</v>
      </c>
      <c r="J49" s="18">
        <v>0</v>
      </c>
    </row>
    <row r="50" spans="1:10">
      <c r="A50" s="14">
        <v>8</v>
      </c>
      <c r="B50" s="14">
        <v>8061</v>
      </c>
      <c r="C50" s="15">
        <v>60</v>
      </c>
      <c r="D50" s="16">
        <v>3.65</v>
      </c>
      <c r="E50" s="16">
        <v>219</v>
      </c>
      <c r="F50" s="16">
        <v>0</v>
      </c>
      <c r="G50" s="19"/>
      <c r="H50" s="17"/>
      <c r="I50" s="16">
        <v>219</v>
      </c>
      <c r="J50" s="18">
        <v>0</v>
      </c>
    </row>
    <row r="51" spans="1:10">
      <c r="A51" s="14">
        <v>8</v>
      </c>
      <c r="B51" s="14">
        <v>14677</v>
      </c>
      <c r="C51" s="15">
        <v>40</v>
      </c>
      <c r="D51" s="16">
        <v>3.65</v>
      </c>
      <c r="E51" s="16">
        <v>146</v>
      </c>
      <c r="F51" s="16">
        <v>0</v>
      </c>
      <c r="G51" s="19"/>
      <c r="H51" s="17"/>
      <c r="I51" s="16">
        <v>146</v>
      </c>
      <c r="J51" s="18">
        <v>0</v>
      </c>
    </row>
    <row r="52" spans="1:10">
      <c r="A52" s="14"/>
      <c r="B52" s="14"/>
      <c r="C52" s="15"/>
      <c r="D52" s="16"/>
      <c r="E52" s="16"/>
      <c r="F52" s="32" t="s">
        <v>474</v>
      </c>
      <c r="G52" s="19"/>
      <c r="H52" s="17"/>
      <c r="I52" s="16"/>
      <c r="J52" s="18"/>
    </row>
    <row r="53" spans="1:10">
      <c r="A53" s="14">
        <v>9</v>
      </c>
      <c r="B53" s="14">
        <v>607</v>
      </c>
      <c r="C53" s="15">
        <v>288</v>
      </c>
      <c r="D53" s="16">
        <v>3.65</v>
      </c>
      <c r="E53" s="16">
        <v>1051.2</v>
      </c>
      <c r="F53" s="16">
        <v>852.37</v>
      </c>
      <c r="G53" s="19">
        <v>2724</v>
      </c>
      <c r="H53" s="17">
        <v>41554</v>
      </c>
      <c r="I53" s="16">
        <v>198.83000000000004</v>
      </c>
      <c r="J53" s="18">
        <v>0.81085426179604259</v>
      </c>
    </row>
    <row r="54" spans="1:10">
      <c r="A54" s="14">
        <v>9</v>
      </c>
      <c r="B54" s="14">
        <v>1033</v>
      </c>
      <c r="C54" s="15">
        <v>126</v>
      </c>
      <c r="D54" s="16">
        <v>3.65</v>
      </c>
      <c r="E54" s="16">
        <v>459.9</v>
      </c>
      <c r="F54" s="16">
        <v>0</v>
      </c>
      <c r="G54" s="19"/>
      <c r="H54" s="17"/>
      <c r="I54" s="16">
        <v>459.9</v>
      </c>
      <c r="J54" s="18">
        <v>0</v>
      </c>
    </row>
    <row r="55" spans="1:10">
      <c r="A55" s="14">
        <v>9</v>
      </c>
      <c r="B55" s="14">
        <v>4489</v>
      </c>
      <c r="C55" s="15">
        <v>138</v>
      </c>
      <c r="D55" s="16">
        <v>3.65</v>
      </c>
      <c r="E55" s="16">
        <v>503.7</v>
      </c>
      <c r="F55" s="16">
        <v>503.7</v>
      </c>
      <c r="G55" s="19">
        <v>1129</v>
      </c>
      <c r="H55" s="17">
        <v>41817</v>
      </c>
      <c r="I55" s="16">
        <v>0</v>
      </c>
      <c r="J55" s="18">
        <v>1</v>
      </c>
    </row>
    <row r="56" spans="1:10">
      <c r="A56" s="14">
        <v>9</v>
      </c>
      <c r="B56" s="14">
        <v>10919</v>
      </c>
      <c r="C56" s="15">
        <v>93</v>
      </c>
      <c r="D56" s="16">
        <v>3.65</v>
      </c>
      <c r="E56" s="16">
        <v>339.45</v>
      </c>
      <c r="F56" s="16">
        <v>0</v>
      </c>
      <c r="G56" s="19"/>
      <c r="H56" s="17"/>
      <c r="I56" s="16">
        <v>339.45</v>
      </c>
      <c r="J56" s="18">
        <v>0</v>
      </c>
    </row>
    <row r="57" spans="1:10">
      <c r="A57" s="14">
        <v>9</v>
      </c>
      <c r="B57" s="14">
        <v>12269</v>
      </c>
      <c r="C57" s="15">
        <v>63</v>
      </c>
      <c r="D57" s="16">
        <v>3.65</v>
      </c>
      <c r="E57" s="16">
        <v>229.95</v>
      </c>
      <c r="F57" s="16">
        <v>0</v>
      </c>
      <c r="G57" s="19"/>
      <c r="H57" s="17"/>
      <c r="I57" s="16">
        <v>229.95</v>
      </c>
      <c r="J57" s="18">
        <v>0</v>
      </c>
    </row>
    <row r="58" spans="1:10">
      <c r="A58" s="14">
        <v>9</v>
      </c>
      <c r="B58" s="14">
        <v>12596</v>
      </c>
      <c r="C58" s="15">
        <v>46</v>
      </c>
      <c r="D58" s="16">
        <v>3.65</v>
      </c>
      <c r="E58" s="16">
        <v>167.9</v>
      </c>
      <c r="F58" s="16">
        <v>0</v>
      </c>
      <c r="G58" s="19"/>
      <c r="H58" s="17"/>
      <c r="I58" s="16">
        <v>167.9</v>
      </c>
      <c r="J58" s="18">
        <v>0</v>
      </c>
    </row>
    <row r="59" spans="1:10">
      <c r="A59" s="14"/>
      <c r="B59" s="14"/>
      <c r="C59" s="15"/>
      <c r="D59" s="16"/>
      <c r="E59" s="16"/>
      <c r="F59" s="32" t="s">
        <v>474</v>
      </c>
      <c r="G59" s="19"/>
      <c r="H59" s="17"/>
      <c r="I59" s="16"/>
      <c r="J59" s="18"/>
    </row>
    <row r="60" spans="1:10">
      <c r="A60" s="14">
        <v>10</v>
      </c>
      <c r="B60" s="14">
        <v>614</v>
      </c>
      <c r="C60" s="15">
        <v>147</v>
      </c>
      <c r="D60" s="16">
        <v>3.65</v>
      </c>
      <c r="E60" s="16">
        <v>536.54999999999995</v>
      </c>
      <c r="F60" s="16">
        <v>0</v>
      </c>
      <c r="G60" s="19"/>
      <c r="H60" s="17"/>
      <c r="I60" s="16">
        <v>536.54999999999995</v>
      </c>
      <c r="J60" s="18">
        <v>0</v>
      </c>
    </row>
    <row r="61" spans="1:10">
      <c r="A61" s="14">
        <v>10</v>
      </c>
      <c r="B61" s="14">
        <v>1838</v>
      </c>
      <c r="C61" s="15">
        <v>216</v>
      </c>
      <c r="D61" s="16">
        <v>3.65</v>
      </c>
      <c r="E61" s="16">
        <v>788.4</v>
      </c>
      <c r="F61" s="16">
        <v>526.6</v>
      </c>
      <c r="G61" s="19">
        <v>4512</v>
      </c>
      <c r="H61" s="17">
        <v>41782</v>
      </c>
      <c r="I61" s="16">
        <v>261.79999999999995</v>
      </c>
      <c r="J61" s="18">
        <v>0.6679350583460173</v>
      </c>
    </row>
    <row r="62" spans="1:10">
      <c r="A62" s="14">
        <v>10</v>
      </c>
      <c r="B62" s="14">
        <v>5514</v>
      </c>
      <c r="C62" s="15">
        <v>166</v>
      </c>
      <c r="D62" s="16">
        <v>3.65</v>
      </c>
      <c r="E62" s="16">
        <v>605.9</v>
      </c>
      <c r="F62" s="16">
        <v>686</v>
      </c>
      <c r="G62" s="19">
        <v>7053</v>
      </c>
      <c r="H62" s="17">
        <v>41813</v>
      </c>
      <c r="I62" s="16">
        <v>-80.100000000000023</v>
      </c>
      <c r="J62" s="18">
        <v>1.1322000330087474</v>
      </c>
    </row>
    <row r="63" spans="1:10">
      <c r="A63" s="14">
        <v>10</v>
      </c>
      <c r="B63" s="14">
        <v>8810</v>
      </c>
      <c r="C63" s="15">
        <v>130</v>
      </c>
      <c r="D63" s="16">
        <v>3.65</v>
      </c>
      <c r="E63" s="16">
        <v>474.5</v>
      </c>
      <c r="F63" s="16">
        <v>481.8</v>
      </c>
      <c r="G63" s="19">
        <v>2328</v>
      </c>
      <c r="H63" s="17">
        <v>41760</v>
      </c>
      <c r="I63" s="16">
        <v>-7.3000000000000114</v>
      </c>
      <c r="J63" s="18">
        <v>1.0153846153846153</v>
      </c>
    </row>
    <row r="64" spans="1:10">
      <c r="A64" s="14">
        <v>10</v>
      </c>
      <c r="B64" s="14">
        <v>11305</v>
      </c>
      <c r="C64" s="15">
        <v>146</v>
      </c>
      <c r="D64" s="16">
        <v>3.65</v>
      </c>
      <c r="E64" s="16">
        <v>532.9</v>
      </c>
      <c r="F64" s="16">
        <v>0</v>
      </c>
      <c r="G64" s="19"/>
      <c r="H64" s="17"/>
      <c r="I64" s="16">
        <v>532.9</v>
      </c>
      <c r="J64" s="18">
        <v>0</v>
      </c>
    </row>
    <row r="65" spans="1:10">
      <c r="A65" s="14">
        <v>10</v>
      </c>
      <c r="B65" s="14">
        <v>13083</v>
      </c>
      <c r="C65" s="15">
        <v>38</v>
      </c>
      <c r="D65" s="16">
        <v>3.65</v>
      </c>
      <c r="E65" s="16">
        <v>138.69999999999999</v>
      </c>
      <c r="F65" s="16">
        <v>338.7</v>
      </c>
      <c r="G65" s="27" t="s">
        <v>477</v>
      </c>
      <c r="H65" s="17" t="s">
        <v>478</v>
      </c>
      <c r="I65" s="16">
        <v>-200</v>
      </c>
      <c r="J65" s="18">
        <v>2.4419610670511895</v>
      </c>
    </row>
    <row r="66" spans="1:10">
      <c r="A66" s="31" t="s">
        <v>474</v>
      </c>
      <c r="B66" s="14"/>
      <c r="C66" s="15"/>
      <c r="D66" s="16"/>
      <c r="E66" s="16"/>
      <c r="F66" s="32" t="s">
        <v>474</v>
      </c>
      <c r="G66" s="19"/>
      <c r="H66" s="17"/>
      <c r="I66" s="16"/>
      <c r="J66" s="18"/>
    </row>
    <row r="67" spans="1:10">
      <c r="A67" s="14">
        <v>11</v>
      </c>
      <c r="B67" s="14">
        <v>2556</v>
      </c>
      <c r="C67" s="15">
        <v>162</v>
      </c>
      <c r="D67" s="16">
        <v>3.65</v>
      </c>
      <c r="E67" s="16">
        <v>591.29999999999995</v>
      </c>
      <c r="F67" s="16">
        <v>474.5</v>
      </c>
      <c r="G67" s="27">
        <v>788</v>
      </c>
      <c r="H67" s="26">
        <v>41813</v>
      </c>
      <c r="I67" s="16">
        <v>116.79999999999995</v>
      </c>
      <c r="J67" s="18">
        <v>0.80246913580246915</v>
      </c>
    </row>
    <row r="68" spans="1:10">
      <c r="A68" s="14">
        <v>11</v>
      </c>
      <c r="B68" s="14">
        <v>5539</v>
      </c>
      <c r="C68" s="15">
        <v>73</v>
      </c>
      <c r="D68" s="16">
        <v>3.65</v>
      </c>
      <c r="E68" s="16">
        <v>266.45</v>
      </c>
      <c r="F68" s="16">
        <v>0</v>
      </c>
      <c r="G68" s="19"/>
      <c r="H68" s="17"/>
      <c r="I68" s="16">
        <v>266.45</v>
      </c>
      <c r="J68" s="18">
        <v>0</v>
      </c>
    </row>
    <row r="69" spans="1:10">
      <c r="A69" s="14">
        <v>11</v>
      </c>
      <c r="B69" s="14">
        <v>7732</v>
      </c>
      <c r="C69" s="15">
        <v>102</v>
      </c>
      <c r="D69" s="16">
        <v>3.65</v>
      </c>
      <c r="E69" s="16">
        <v>372.3</v>
      </c>
      <c r="F69" s="16">
        <v>0</v>
      </c>
      <c r="G69" s="19"/>
      <c r="H69" s="17"/>
      <c r="I69" s="16">
        <v>372.3</v>
      </c>
      <c r="J69" s="18">
        <v>0</v>
      </c>
    </row>
    <row r="70" spans="1:10">
      <c r="A70" s="14">
        <v>11</v>
      </c>
      <c r="B70" s="14">
        <v>12079</v>
      </c>
      <c r="C70" s="15">
        <v>27</v>
      </c>
      <c r="D70" s="16">
        <v>3.65</v>
      </c>
      <c r="E70" s="16">
        <v>98.55</v>
      </c>
      <c r="F70" s="16">
        <v>0</v>
      </c>
      <c r="G70" s="19"/>
      <c r="H70" s="17"/>
      <c r="I70" s="16">
        <v>98.55</v>
      </c>
      <c r="J70" s="18">
        <v>0</v>
      </c>
    </row>
    <row r="71" spans="1:10">
      <c r="A71" s="14">
        <v>11</v>
      </c>
      <c r="B71" s="14">
        <v>12393</v>
      </c>
      <c r="C71" s="15">
        <v>42</v>
      </c>
      <c r="D71" s="16">
        <v>3.65</v>
      </c>
      <c r="E71" s="16">
        <v>153.29999999999998</v>
      </c>
      <c r="F71" s="16">
        <v>0</v>
      </c>
      <c r="G71" s="19"/>
      <c r="H71" s="17"/>
      <c r="I71" s="16">
        <v>153.29999999999998</v>
      </c>
      <c r="J71" s="18">
        <v>0</v>
      </c>
    </row>
    <row r="72" spans="1:10">
      <c r="A72" s="14"/>
      <c r="B72" s="14"/>
      <c r="C72" s="15"/>
      <c r="D72" s="16"/>
      <c r="E72" s="16"/>
      <c r="F72" s="32" t="s">
        <v>474</v>
      </c>
      <c r="G72" s="19"/>
      <c r="H72" s="17"/>
      <c r="I72" s="16"/>
      <c r="J72" s="18"/>
    </row>
    <row r="73" spans="1:10">
      <c r="A73" s="14">
        <v>12</v>
      </c>
      <c r="B73" s="14">
        <v>710</v>
      </c>
      <c r="C73" s="15">
        <v>170</v>
      </c>
      <c r="D73" s="16">
        <v>3.65</v>
      </c>
      <c r="E73" s="16">
        <v>620.5</v>
      </c>
      <c r="F73" s="16">
        <v>0</v>
      </c>
      <c r="G73" s="19"/>
      <c r="H73" s="17"/>
      <c r="I73" s="16">
        <v>620.5</v>
      </c>
      <c r="J73" s="18">
        <v>0</v>
      </c>
    </row>
    <row r="74" spans="1:10">
      <c r="A74" s="14">
        <v>12</v>
      </c>
      <c r="B74" s="14">
        <v>1957</v>
      </c>
      <c r="C74" s="15">
        <v>144</v>
      </c>
      <c r="D74" s="16">
        <v>3.65</v>
      </c>
      <c r="E74" s="16">
        <v>525.6</v>
      </c>
      <c r="F74" s="16">
        <v>0</v>
      </c>
      <c r="G74" s="19"/>
      <c r="H74" s="17"/>
      <c r="I74" s="16">
        <v>525.6</v>
      </c>
      <c r="J74" s="18">
        <v>0</v>
      </c>
    </row>
    <row r="75" spans="1:10">
      <c r="A75" s="14">
        <v>12</v>
      </c>
      <c r="B75" s="14">
        <v>4807</v>
      </c>
      <c r="C75" s="15">
        <v>105</v>
      </c>
      <c r="D75" s="16">
        <v>3.65</v>
      </c>
      <c r="E75" s="16">
        <v>383.25</v>
      </c>
      <c r="F75" s="16">
        <v>321.2</v>
      </c>
      <c r="G75" s="19" t="s">
        <v>479</v>
      </c>
      <c r="H75" s="17" t="s">
        <v>480</v>
      </c>
      <c r="I75" s="16">
        <v>62.050000000000011</v>
      </c>
      <c r="J75" s="18">
        <v>0.83809523809523812</v>
      </c>
    </row>
    <row r="76" spans="1:10">
      <c r="A76" s="14">
        <v>12</v>
      </c>
      <c r="B76" s="14">
        <v>5798</v>
      </c>
      <c r="C76" s="15">
        <v>143</v>
      </c>
      <c r="D76" s="16">
        <v>3.65</v>
      </c>
      <c r="E76" s="16">
        <v>521.94999999999993</v>
      </c>
      <c r="F76" s="16">
        <v>0</v>
      </c>
      <c r="G76" s="19"/>
      <c r="H76" s="17"/>
      <c r="I76" s="16">
        <v>521.94999999999993</v>
      </c>
      <c r="J76" s="18">
        <v>0</v>
      </c>
    </row>
    <row r="77" spans="1:10">
      <c r="A77" s="14"/>
      <c r="B77" s="14"/>
      <c r="C77" s="15"/>
      <c r="D77" s="16"/>
      <c r="E77" s="16"/>
      <c r="F77" s="32" t="s">
        <v>474</v>
      </c>
      <c r="G77" s="19"/>
      <c r="H77" s="17"/>
      <c r="I77" s="16"/>
      <c r="J77" s="18"/>
    </row>
    <row r="78" spans="1:10">
      <c r="A78" s="14">
        <v>13</v>
      </c>
      <c r="B78" s="14">
        <v>4505</v>
      </c>
      <c r="C78" s="15">
        <v>84</v>
      </c>
      <c r="D78" s="16">
        <v>3.65</v>
      </c>
      <c r="E78" s="16">
        <v>306.59999999999997</v>
      </c>
      <c r="F78" s="16">
        <v>306.60000000000002</v>
      </c>
      <c r="G78" s="19" t="s">
        <v>481</v>
      </c>
      <c r="H78" s="17">
        <v>41778</v>
      </c>
      <c r="I78" s="16">
        <v>0</v>
      </c>
      <c r="J78" s="18">
        <v>1.0000000000000002</v>
      </c>
    </row>
    <row r="79" spans="1:10">
      <c r="A79" s="14">
        <v>13</v>
      </c>
      <c r="B79" s="14">
        <v>4735</v>
      </c>
      <c r="C79" s="15">
        <v>161</v>
      </c>
      <c r="D79" s="16">
        <v>3.65</v>
      </c>
      <c r="E79" s="16">
        <v>587.65</v>
      </c>
      <c r="F79" s="16">
        <v>587.65</v>
      </c>
      <c r="G79" s="27">
        <v>2575</v>
      </c>
      <c r="H79" s="26">
        <v>41773</v>
      </c>
      <c r="I79" s="16">
        <v>0</v>
      </c>
      <c r="J79" s="18">
        <v>1</v>
      </c>
    </row>
    <row r="80" spans="1:10">
      <c r="A80" s="14">
        <v>13</v>
      </c>
      <c r="B80" s="14">
        <v>5844</v>
      </c>
      <c r="C80" s="15">
        <v>103</v>
      </c>
      <c r="D80" s="16">
        <v>3.65</v>
      </c>
      <c r="E80" s="16">
        <v>375.95</v>
      </c>
      <c r="F80" s="16">
        <v>0</v>
      </c>
      <c r="G80" s="19"/>
      <c r="H80" s="17"/>
      <c r="I80" s="16">
        <v>375.95</v>
      </c>
      <c r="J80" s="18">
        <v>0</v>
      </c>
    </row>
    <row r="81" spans="1:10">
      <c r="A81" s="14">
        <v>13</v>
      </c>
      <c r="B81" s="14">
        <v>10243</v>
      </c>
      <c r="C81" s="15">
        <v>140</v>
      </c>
      <c r="D81" s="16">
        <v>3.65</v>
      </c>
      <c r="E81" s="16">
        <v>511</v>
      </c>
      <c r="F81" s="16">
        <v>438</v>
      </c>
      <c r="G81" s="19">
        <v>1325</v>
      </c>
      <c r="H81" s="17">
        <v>41526</v>
      </c>
      <c r="I81" s="16">
        <v>73</v>
      </c>
      <c r="J81" s="18">
        <v>0.8571428571428571</v>
      </c>
    </row>
    <row r="82" spans="1:10">
      <c r="A82" s="14">
        <v>13</v>
      </c>
      <c r="B82" s="14">
        <v>10552</v>
      </c>
      <c r="C82" s="15">
        <v>152</v>
      </c>
      <c r="D82" s="16">
        <v>3.65</v>
      </c>
      <c r="E82" s="16">
        <v>554.79999999999995</v>
      </c>
      <c r="F82" s="16">
        <v>212</v>
      </c>
      <c r="G82" s="19"/>
      <c r="H82" s="17"/>
      <c r="I82" s="16">
        <v>554.79999999999995</v>
      </c>
      <c r="J82" s="18">
        <f>F82/E82</f>
        <v>0.38211968276856528</v>
      </c>
    </row>
    <row r="83" spans="1:10">
      <c r="A83" s="14"/>
      <c r="B83" s="14"/>
      <c r="C83" s="15"/>
      <c r="D83" s="16"/>
      <c r="E83" s="16"/>
      <c r="F83" s="16">
        <f>SUM(F5:F82)</f>
        <v>10303.170000000002</v>
      </c>
      <c r="G83" s="19"/>
      <c r="H83" s="17"/>
      <c r="I83" s="16"/>
      <c r="J83" s="18"/>
    </row>
    <row r="84" spans="1:10" ht="15.75">
      <c r="A84" s="7">
        <v>20</v>
      </c>
      <c r="B84" s="7">
        <v>2770</v>
      </c>
      <c r="C84" s="15">
        <v>113</v>
      </c>
      <c r="D84" s="3">
        <v>3.65</v>
      </c>
      <c r="E84" s="3">
        <v>412.45</v>
      </c>
      <c r="F84" s="16">
        <v>0</v>
      </c>
      <c r="G84" s="6"/>
      <c r="H84" s="4"/>
      <c r="I84" s="3">
        <v>412.45</v>
      </c>
      <c r="J84" s="5">
        <v>0</v>
      </c>
    </row>
    <row r="85" spans="1:10" ht="15.75">
      <c r="A85" s="1">
        <v>20</v>
      </c>
      <c r="B85" s="1">
        <v>4295</v>
      </c>
      <c r="C85" s="15">
        <v>104</v>
      </c>
      <c r="D85" s="3">
        <v>3.65</v>
      </c>
      <c r="E85" s="3">
        <v>379.59999999999997</v>
      </c>
      <c r="F85" s="16">
        <v>0</v>
      </c>
      <c r="G85" s="6"/>
      <c r="H85" s="4"/>
      <c r="I85" s="3">
        <v>379.59999999999997</v>
      </c>
      <c r="J85" s="5">
        <v>0</v>
      </c>
    </row>
    <row r="86" spans="1:10" ht="15.75">
      <c r="A86" s="1">
        <v>20</v>
      </c>
      <c r="B86" s="1">
        <v>8946</v>
      </c>
      <c r="C86" s="15">
        <v>73</v>
      </c>
      <c r="D86" s="3">
        <v>3.65</v>
      </c>
      <c r="E86" s="3">
        <v>266.45</v>
      </c>
      <c r="F86" s="16">
        <v>0</v>
      </c>
      <c r="G86" s="6"/>
      <c r="H86" s="4"/>
      <c r="I86" s="3">
        <v>266.45</v>
      </c>
      <c r="J86" s="5">
        <v>0</v>
      </c>
    </row>
    <row r="87" spans="1:10" ht="15.75">
      <c r="A87" s="1">
        <v>20</v>
      </c>
      <c r="B87" s="1">
        <v>9070</v>
      </c>
      <c r="C87" s="15">
        <v>65</v>
      </c>
      <c r="D87" s="3">
        <v>3.65</v>
      </c>
      <c r="E87" s="3">
        <v>237.25</v>
      </c>
      <c r="F87" s="16">
        <v>0</v>
      </c>
      <c r="G87" s="6"/>
      <c r="H87" s="4"/>
      <c r="I87" s="3">
        <v>237.25</v>
      </c>
      <c r="J87" s="5">
        <v>0</v>
      </c>
    </row>
    <row r="88" spans="1:10" ht="15.75">
      <c r="A88" s="1">
        <v>20</v>
      </c>
      <c r="B88" s="1">
        <v>10158</v>
      </c>
      <c r="C88" s="15">
        <v>46</v>
      </c>
      <c r="D88" s="3">
        <v>3.65</v>
      </c>
      <c r="E88" s="3">
        <v>167.9</v>
      </c>
      <c r="F88" s="16">
        <v>0</v>
      </c>
      <c r="G88" s="6"/>
      <c r="H88" s="4"/>
      <c r="I88" s="3">
        <v>167.9</v>
      </c>
      <c r="J88" s="5">
        <v>0</v>
      </c>
    </row>
    <row r="89" spans="1:10" ht="15.75">
      <c r="A89" s="1"/>
      <c r="B89" s="1"/>
      <c r="C89" s="15"/>
      <c r="D89" s="3"/>
      <c r="E89" s="3"/>
      <c r="F89" s="32" t="s">
        <v>474</v>
      </c>
      <c r="G89" s="6"/>
      <c r="H89" s="4"/>
      <c r="I89" s="3"/>
      <c r="J89" s="5"/>
    </row>
    <row r="90" spans="1:10" ht="15.75">
      <c r="A90" s="1">
        <v>21</v>
      </c>
      <c r="B90" s="1">
        <v>2055</v>
      </c>
      <c r="C90" s="15">
        <v>141</v>
      </c>
      <c r="D90" s="3">
        <v>3.65</v>
      </c>
      <c r="E90" s="3">
        <v>514.65</v>
      </c>
      <c r="F90" s="16">
        <v>0</v>
      </c>
      <c r="G90" s="6"/>
      <c r="H90" s="4"/>
      <c r="I90" s="3">
        <v>514.65</v>
      </c>
      <c r="J90" s="5">
        <v>0</v>
      </c>
    </row>
    <row r="91" spans="1:10" ht="15.75">
      <c r="A91" s="1">
        <v>21</v>
      </c>
      <c r="B91" s="1">
        <v>2422</v>
      </c>
      <c r="C91" s="15">
        <v>229</v>
      </c>
      <c r="D91" s="3">
        <v>3.65</v>
      </c>
      <c r="E91" s="3">
        <v>835.85</v>
      </c>
      <c r="F91" s="16">
        <v>213.15</v>
      </c>
      <c r="G91" s="2">
        <v>9073</v>
      </c>
      <c r="H91" s="4">
        <v>41827</v>
      </c>
      <c r="I91" s="3">
        <v>622.70000000000005</v>
      </c>
      <c r="J91" s="5">
        <v>0.25500987019202009</v>
      </c>
    </row>
    <row r="92" spans="1:10" ht="15.75">
      <c r="A92" s="1">
        <v>21</v>
      </c>
      <c r="B92" s="1">
        <v>5193</v>
      </c>
      <c r="C92" s="15">
        <v>66</v>
      </c>
      <c r="D92" s="3">
        <v>3.65</v>
      </c>
      <c r="E92" s="3">
        <v>240.9</v>
      </c>
      <c r="F92" s="16">
        <v>0</v>
      </c>
      <c r="G92" s="6"/>
      <c r="H92" s="4"/>
      <c r="I92" s="3">
        <v>240.9</v>
      </c>
      <c r="J92" s="5">
        <v>0</v>
      </c>
    </row>
    <row r="93" spans="1:10" ht="15.75">
      <c r="A93" s="1">
        <v>21</v>
      </c>
      <c r="B93" s="1">
        <v>5456</v>
      </c>
      <c r="C93" s="15">
        <v>94</v>
      </c>
      <c r="D93" s="3">
        <v>3.65</v>
      </c>
      <c r="E93" s="3">
        <v>343.09999999999997</v>
      </c>
      <c r="F93" s="16">
        <v>0</v>
      </c>
      <c r="G93" s="6"/>
      <c r="H93" s="4"/>
      <c r="I93" s="3">
        <v>343.09999999999997</v>
      </c>
      <c r="J93" s="5">
        <v>0</v>
      </c>
    </row>
    <row r="94" spans="1:10" ht="15.75">
      <c r="A94" s="1">
        <v>21</v>
      </c>
      <c r="B94" s="1">
        <v>6599</v>
      </c>
      <c r="C94" s="15">
        <v>64</v>
      </c>
      <c r="D94" s="3">
        <v>3.65</v>
      </c>
      <c r="E94" s="3">
        <v>233.6</v>
      </c>
      <c r="F94" s="16">
        <v>0</v>
      </c>
      <c r="G94" s="6"/>
      <c r="H94" s="4"/>
      <c r="I94" s="3">
        <v>233.6</v>
      </c>
      <c r="J94" s="5">
        <v>0</v>
      </c>
    </row>
    <row r="95" spans="1:10" ht="15.75">
      <c r="A95" s="1">
        <v>21</v>
      </c>
      <c r="B95" s="1">
        <v>7342</v>
      </c>
      <c r="C95" s="15">
        <v>88</v>
      </c>
      <c r="D95" s="3">
        <v>3.65</v>
      </c>
      <c r="E95" s="3">
        <v>321.2</v>
      </c>
      <c r="F95" s="16">
        <v>0</v>
      </c>
      <c r="G95" s="6"/>
      <c r="H95" s="4"/>
      <c r="I95" s="3">
        <v>321.2</v>
      </c>
      <c r="J95" s="5">
        <v>0</v>
      </c>
    </row>
    <row r="96" spans="1:10" ht="15.75">
      <c r="A96" s="1">
        <v>21</v>
      </c>
      <c r="B96" s="1">
        <v>15739</v>
      </c>
      <c r="C96" s="15">
        <v>22</v>
      </c>
      <c r="D96" s="3">
        <v>3.65</v>
      </c>
      <c r="E96" s="3">
        <v>80.3</v>
      </c>
      <c r="F96" s="16">
        <v>0</v>
      </c>
      <c r="G96" s="6"/>
      <c r="H96" s="4"/>
      <c r="I96" s="3">
        <v>80.3</v>
      </c>
      <c r="J96" s="5">
        <v>0</v>
      </c>
    </row>
    <row r="97" spans="1:10" ht="15.75">
      <c r="A97" s="1"/>
      <c r="B97" s="1"/>
      <c r="C97" s="15"/>
      <c r="D97" s="3"/>
      <c r="E97" s="3"/>
      <c r="F97" s="32" t="s">
        <v>474</v>
      </c>
      <c r="G97" s="6"/>
      <c r="H97" s="4"/>
      <c r="I97" s="3"/>
      <c r="J97" s="5"/>
    </row>
    <row r="98" spans="1:10" ht="15.75">
      <c r="A98" s="1">
        <v>22</v>
      </c>
      <c r="B98" s="1">
        <v>974</v>
      </c>
      <c r="C98" s="15">
        <v>422</v>
      </c>
      <c r="D98" s="3">
        <v>3.65</v>
      </c>
      <c r="E98" s="3">
        <v>1540.3</v>
      </c>
      <c r="F98" s="16">
        <v>0</v>
      </c>
      <c r="G98" s="6"/>
      <c r="H98" s="4"/>
      <c r="I98" s="3">
        <v>1540.3</v>
      </c>
      <c r="J98" s="5">
        <v>0</v>
      </c>
    </row>
    <row r="99" spans="1:10" ht="15.75">
      <c r="A99" s="1">
        <v>22</v>
      </c>
      <c r="B99" s="1">
        <v>1257</v>
      </c>
      <c r="C99" s="15">
        <v>261</v>
      </c>
      <c r="D99" s="3">
        <v>3.65</v>
      </c>
      <c r="E99" s="3">
        <v>952.65</v>
      </c>
      <c r="F99" s="16">
        <v>612.1</v>
      </c>
      <c r="G99" s="6">
        <v>9583</v>
      </c>
      <c r="H99" s="26">
        <v>41764</v>
      </c>
      <c r="I99" s="3">
        <v>340.54999999999995</v>
      </c>
      <c r="J99" s="5">
        <v>0.64252348711489005</v>
      </c>
    </row>
    <row r="100" spans="1:10" ht="15.75">
      <c r="A100" s="1">
        <v>22</v>
      </c>
      <c r="B100" s="1">
        <v>4948</v>
      </c>
      <c r="C100" s="15">
        <v>69</v>
      </c>
      <c r="D100" s="3">
        <v>3.65</v>
      </c>
      <c r="E100" s="3">
        <v>251.85</v>
      </c>
      <c r="F100" s="16">
        <v>259.64999999999998</v>
      </c>
      <c r="G100" s="6">
        <v>3067</v>
      </c>
      <c r="H100" s="4">
        <v>41746</v>
      </c>
      <c r="I100" s="3">
        <v>-7.7999999999999829</v>
      </c>
      <c r="J100" s="5">
        <v>1.030970815961882</v>
      </c>
    </row>
    <row r="101" spans="1:10" ht="15.75">
      <c r="A101" s="1">
        <v>22</v>
      </c>
      <c r="B101" s="1">
        <v>6585</v>
      </c>
      <c r="C101" s="15">
        <v>106</v>
      </c>
      <c r="D101" s="3">
        <v>3.65</v>
      </c>
      <c r="E101" s="3">
        <v>386.9</v>
      </c>
      <c r="F101" s="16">
        <v>0</v>
      </c>
      <c r="G101" s="6"/>
      <c r="H101" s="4"/>
      <c r="I101" s="3">
        <v>386.9</v>
      </c>
      <c r="J101" s="5">
        <v>0</v>
      </c>
    </row>
    <row r="102" spans="1:10" ht="15.75">
      <c r="A102" s="1">
        <v>22</v>
      </c>
      <c r="B102" s="1">
        <v>10774</v>
      </c>
      <c r="C102" s="15">
        <v>84</v>
      </c>
      <c r="D102" s="3">
        <v>3.65</v>
      </c>
      <c r="E102" s="3">
        <v>306.59999999999997</v>
      </c>
      <c r="F102" s="16">
        <v>0</v>
      </c>
      <c r="G102" s="6"/>
      <c r="H102" s="4"/>
      <c r="I102" s="3">
        <v>306.59999999999997</v>
      </c>
      <c r="J102" s="5">
        <v>0</v>
      </c>
    </row>
    <row r="103" spans="1:10" ht="15.75">
      <c r="A103" s="1">
        <v>22</v>
      </c>
      <c r="B103" s="1">
        <v>12468</v>
      </c>
      <c r="C103" s="15">
        <v>96</v>
      </c>
      <c r="D103" s="3">
        <v>3.65</v>
      </c>
      <c r="E103" s="3">
        <v>350.4</v>
      </c>
      <c r="F103" s="16">
        <v>0</v>
      </c>
      <c r="G103" s="6"/>
      <c r="H103" s="4"/>
      <c r="I103" s="3">
        <v>350.4</v>
      </c>
      <c r="J103" s="5">
        <v>0</v>
      </c>
    </row>
    <row r="104" spans="1:10" ht="15.75">
      <c r="A104" s="1"/>
      <c r="B104" s="1"/>
      <c r="C104" s="15"/>
      <c r="D104" s="3"/>
      <c r="E104" s="3"/>
      <c r="F104" s="32" t="s">
        <v>474</v>
      </c>
      <c r="G104" s="6"/>
      <c r="H104" s="4"/>
      <c r="I104" s="3"/>
      <c r="J104" s="5"/>
    </row>
    <row r="105" spans="1:10" ht="15.75">
      <c r="A105" s="1">
        <v>23</v>
      </c>
      <c r="B105" s="1">
        <v>4125</v>
      </c>
      <c r="C105" s="15">
        <v>307</v>
      </c>
      <c r="D105" s="3">
        <v>3.65</v>
      </c>
      <c r="E105" s="3">
        <v>1120.55</v>
      </c>
      <c r="F105" s="16">
        <v>664.93</v>
      </c>
      <c r="G105" s="6">
        <v>2140</v>
      </c>
      <c r="H105" s="4">
        <v>41795</v>
      </c>
      <c r="I105" s="3">
        <v>455.62</v>
      </c>
      <c r="J105" s="5">
        <v>0.59339610012940069</v>
      </c>
    </row>
    <row r="106" spans="1:10" ht="15.75">
      <c r="A106" s="1">
        <v>23</v>
      </c>
      <c r="B106" s="1">
        <v>4592</v>
      </c>
      <c r="C106" s="15">
        <v>141</v>
      </c>
      <c r="D106" s="3">
        <v>3.65</v>
      </c>
      <c r="E106" s="3">
        <v>514.65</v>
      </c>
      <c r="F106" s="48">
        <v>131.30000000000001</v>
      </c>
      <c r="G106" s="6"/>
      <c r="H106" s="4"/>
      <c r="I106" s="3">
        <v>514.65</v>
      </c>
      <c r="J106" s="18">
        <f>F106/E106</f>
        <v>0.25512484212571657</v>
      </c>
    </row>
    <row r="107" spans="1:10" ht="15.75">
      <c r="A107" s="1">
        <v>23</v>
      </c>
      <c r="B107" s="1">
        <v>4697</v>
      </c>
      <c r="C107" s="15">
        <v>80</v>
      </c>
      <c r="D107" s="3">
        <v>3.65</v>
      </c>
      <c r="E107" s="3">
        <v>292</v>
      </c>
      <c r="F107" s="16">
        <v>0</v>
      </c>
      <c r="G107" s="6"/>
      <c r="H107" s="4"/>
      <c r="I107" s="3">
        <v>292</v>
      </c>
      <c r="J107" s="5">
        <v>0</v>
      </c>
    </row>
    <row r="108" spans="1:10" ht="15.75">
      <c r="A108" s="1">
        <v>23</v>
      </c>
      <c r="B108" s="1">
        <v>7096</v>
      </c>
      <c r="C108" s="15">
        <v>84</v>
      </c>
      <c r="D108" s="3">
        <v>3.65</v>
      </c>
      <c r="E108" s="3">
        <v>306.59999999999997</v>
      </c>
      <c r="F108" s="16">
        <v>258.24</v>
      </c>
      <c r="G108" s="6">
        <v>2087</v>
      </c>
      <c r="H108" s="4">
        <v>41817</v>
      </c>
      <c r="I108" s="3">
        <v>48.359999999999957</v>
      </c>
      <c r="J108" s="5">
        <v>0.84227005870841498</v>
      </c>
    </row>
    <row r="109" spans="1:10" ht="15.75">
      <c r="A109" s="1"/>
      <c r="B109" s="1"/>
      <c r="C109" s="15"/>
      <c r="D109" s="3"/>
      <c r="E109" s="3"/>
      <c r="F109" s="32" t="s">
        <v>474</v>
      </c>
      <c r="G109" s="6"/>
      <c r="H109" s="4"/>
      <c r="I109" s="3"/>
      <c r="J109" s="5"/>
    </row>
    <row r="110" spans="1:10" ht="15.75">
      <c r="A110" s="1">
        <v>24</v>
      </c>
      <c r="B110" s="1">
        <v>3249</v>
      </c>
      <c r="C110" s="15">
        <v>137</v>
      </c>
      <c r="D110" s="3">
        <v>3.65</v>
      </c>
      <c r="E110" s="3">
        <v>500.05</v>
      </c>
      <c r="F110" s="16">
        <v>547.5</v>
      </c>
      <c r="G110" s="6">
        <v>1695</v>
      </c>
      <c r="H110" s="4">
        <v>41792</v>
      </c>
      <c r="I110" s="3">
        <v>-47.449999999999989</v>
      </c>
      <c r="J110" s="18">
        <f>F110/E110</f>
        <v>1.0948905109489051</v>
      </c>
    </row>
    <row r="111" spans="1:10" ht="15.75">
      <c r="A111" s="1">
        <v>24</v>
      </c>
      <c r="B111" s="1">
        <v>4634</v>
      </c>
      <c r="C111" s="15">
        <v>108</v>
      </c>
      <c r="D111" s="3">
        <v>3.65</v>
      </c>
      <c r="E111" s="3">
        <v>394.2</v>
      </c>
      <c r="F111" s="16">
        <v>0</v>
      </c>
      <c r="G111" s="6"/>
      <c r="H111" s="4"/>
      <c r="I111" s="3">
        <v>394.2</v>
      </c>
      <c r="J111" s="5">
        <v>0</v>
      </c>
    </row>
    <row r="112" spans="1:10" ht="15.75">
      <c r="A112" s="1">
        <v>24</v>
      </c>
      <c r="B112" s="1">
        <v>4963</v>
      </c>
      <c r="C112" s="15">
        <v>108</v>
      </c>
      <c r="D112" s="3">
        <v>3.65</v>
      </c>
      <c r="E112" s="3">
        <v>394.2</v>
      </c>
      <c r="F112" s="16">
        <v>608.6</v>
      </c>
      <c r="G112" s="6">
        <v>2355</v>
      </c>
      <c r="H112" s="4">
        <v>41750</v>
      </c>
      <c r="I112" s="3">
        <v>-214.40000000000003</v>
      </c>
      <c r="J112" s="5">
        <v>1.5438863521055304</v>
      </c>
    </row>
    <row r="113" spans="1:10" ht="15.75">
      <c r="A113" s="1">
        <v>24</v>
      </c>
      <c r="B113" s="1">
        <v>5127</v>
      </c>
      <c r="C113" s="15">
        <v>62</v>
      </c>
      <c r="D113" s="3">
        <v>3.65</v>
      </c>
      <c r="E113" s="3">
        <v>226.29999999999998</v>
      </c>
      <c r="F113" s="16">
        <v>0</v>
      </c>
      <c r="G113" s="6"/>
      <c r="H113" s="4"/>
      <c r="I113" s="3">
        <v>226.29999999999998</v>
      </c>
      <c r="J113" s="5">
        <v>0</v>
      </c>
    </row>
    <row r="114" spans="1:10" ht="15.75">
      <c r="A114" s="1">
        <v>24</v>
      </c>
      <c r="B114" s="1">
        <v>7894</v>
      </c>
      <c r="C114" s="15">
        <v>41</v>
      </c>
      <c r="D114" s="3">
        <v>3.65</v>
      </c>
      <c r="E114" s="3">
        <v>149.65</v>
      </c>
      <c r="F114" s="16">
        <v>0</v>
      </c>
      <c r="G114" s="6"/>
      <c r="H114" s="4"/>
      <c r="I114" s="3">
        <v>149.65</v>
      </c>
      <c r="J114" s="5">
        <v>0</v>
      </c>
    </row>
    <row r="115" spans="1:10" ht="15.75">
      <c r="A115" s="1"/>
      <c r="B115" s="1"/>
      <c r="C115" s="15"/>
      <c r="D115" s="3"/>
      <c r="E115" s="3"/>
      <c r="F115" s="32" t="s">
        <v>474</v>
      </c>
      <c r="G115" s="6"/>
      <c r="H115" s="4"/>
      <c r="I115" s="3"/>
      <c r="J115" s="5"/>
    </row>
    <row r="116" spans="1:10" ht="15.75">
      <c r="A116" s="1">
        <v>25</v>
      </c>
      <c r="B116" s="1">
        <v>839</v>
      </c>
      <c r="C116" s="15">
        <v>272</v>
      </c>
      <c r="D116" s="3">
        <v>3.65</v>
      </c>
      <c r="E116" s="3">
        <v>992.8</v>
      </c>
      <c r="F116" s="16">
        <v>0</v>
      </c>
      <c r="G116" s="6"/>
      <c r="H116" s="4"/>
      <c r="I116" s="3">
        <v>992.8</v>
      </c>
      <c r="J116" s="5">
        <v>0</v>
      </c>
    </row>
    <row r="117" spans="1:10" ht="15.75">
      <c r="A117" s="1">
        <v>25</v>
      </c>
      <c r="B117" s="1">
        <v>6487</v>
      </c>
      <c r="C117" s="15">
        <v>54</v>
      </c>
      <c r="D117" s="3">
        <v>3.65</v>
      </c>
      <c r="E117" s="3">
        <v>197.1</v>
      </c>
      <c r="F117" s="16">
        <v>204.4</v>
      </c>
      <c r="G117" s="6">
        <v>2194</v>
      </c>
      <c r="H117" s="4">
        <v>41827</v>
      </c>
      <c r="I117" s="3">
        <v>-7.3000000000000114</v>
      </c>
      <c r="J117" s="5">
        <v>1.0370370370370372</v>
      </c>
    </row>
    <row r="118" spans="1:10" ht="15.75">
      <c r="A118" s="1">
        <v>25</v>
      </c>
      <c r="B118" s="1">
        <v>9385</v>
      </c>
      <c r="C118" s="15">
        <v>155</v>
      </c>
      <c r="D118" s="3">
        <v>3.65</v>
      </c>
      <c r="E118" s="3">
        <v>565.75</v>
      </c>
      <c r="F118" s="16">
        <v>576.70000000000005</v>
      </c>
      <c r="G118" s="6">
        <v>3672</v>
      </c>
      <c r="H118" s="4">
        <v>41526</v>
      </c>
      <c r="I118" s="3">
        <v>-10.950000000000045</v>
      </c>
      <c r="J118" s="5">
        <v>1.0193548387096776</v>
      </c>
    </row>
    <row r="119" spans="1:10" ht="15.75">
      <c r="A119" s="1">
        <v>25</v>
      </c>
      <c r="B119" s="1">
        <v>9438</v>
      </c>
      <c r="C119" s="15">
        <v>60</v>
      </c>
      <c r="D119" s="3">
        <v>3.65</v>
      </c>
      <c r="E119" s="3">
        <v>219</v>
      </c>
      <c r="F119" s="16">
        <v>0</v>
      </c>
      <c r="G119" s="6"/>
      <c r="H119" s="4"/>
      <c r="I119" s="3">
        <v>219</v>
      </c>
      <c r="J119" s="5">
        <v>0</v>
      </c>
    </row>
    <row r="120" spans="1:10" ht="15.75">
      <c r="A120" s="1">
        <v>25</v>
      </c>
      <c r="B120" s="1">
        <v>10914</v>
      </c>
      <c r="C120" s="15">
        <v>156</v>
      </c>
      <c r="D120" s="3">
        <v>3.65</v>
      </c>
      <c r="E120" s="3">
        <v>569.4</v>
      </c>
      <c r="F120" s="16">
        <v>209.45</v>
      </c>
      <c r="G120" s="6">
        <v>1930</v>
      </c>
      <c r="H120" s="4">
        <v>41794</v>
      </c>
      <c r="I120" s="3">
        <v>359.95</v>
      </c>
      <c r="J120" s="5">
        <v>0.36784334387074114</v>
      </c>
    </row>
    <row r="121" spans="1:10" ht="15.75">
      <c r="A121" s="1"/>
      <c r="B121" s="1"/>
      <c r="C121" s="15"/>
      <c r="D121" s="3"/>
      <c r="E121" s="3"/>
      <c r="F121" s="32" t="s">
        <v>474</v>
      </c>
      <c r="G121" s="6"/>
      <c r="H121" s="4"/>
      <c r="I121" s="3"/>
      <c r="J121" s="5"/>
    </row>
    <row r="122" spans="1:10" ht="15.75">
      <c r="A122" s="1">
        <v>26</v>
      </c>
      <c r="B122" s="1">
        <v>1840</v>
      </c>
      <c r="C122" s="15">
        <v>84</v>
      </c>
      <c r="D122" s="3">
        <v>3.65</v>
      </c>
      <c r="E122" s="3">
        <v>306.59999999999997</v>
      </c>
      <c r="F122" s="16">
        <v>0</v>
      </c>
      <c r="G122" s="6"/>
      <c r="H122" s="4"/>
      <c r="I122" s="3">
        <v>306.59999999999997</v>
      </c>
      <c r="J122" s="5">
        <v>0</v>
      </c>
    </row>
    <row r="123" spans="1:10" ht="15.75">
      <c r="A123" s="1">
        <v>26</v>
      </c>
      <c r="B123" s="1">
        <v>3492</v>
      </c>
      <c r="C123" s="15">
        <v>174</v>
      </c>
      <c r="D123" s="3">
        <v>3.65</v>
      </c>
      <c r="E123" s="3">
        <v>635.1</v>
      </c>
      <c r="F123" s="16">
        <v>667.95</v>
      </c>
      <c r="G123" s="6">
        <v>2770</v>
      </c>
      <c r="H123" s="4" t="s">
        <v>482</v>
      </c>
      <c r="I123" s="3">
        <v>-32.850000000000023</v>
      </c>
      <c r="J123" s="5">
        <v>1.0517241379310345</v>
      </c>
    </row>
    <row r="124" spans="1:10" ht="15.75">
      <c r="A124" s="1">
        <v>26</v>
      </c>
      <c r="B124" s="1">
        <v>12183</v>
      </c>
      <c r="C124" s="15">
        <v>52</v>
      </c>
      <c r="D124" s="3">
        <v>3.65</v>
      </c>
      <c r="E124" s="3">
        <v>189.79999999999998</v>
      </c>
      <c r="F124" s="16">
        <v>0</v>
      </c>
      <c r="G124" s="6"/>
      <c r="H124" s="4"/>
      <c r="I124" s="3">
        <v>189.79999999999998</v>
      </c>
      <c r="J124" s="5">
        <v>0</v>
      </c>
    </row>
    <row r="125" spans="1:10" ht="15.75">
      <c r="A125" s="1">
        <v>26</v>
      </c>
      <c r="B125" s="1">
        <v>12606</v>
      </c>
      <c r="C125" s="15">
        <v>41</v>
      </c>
      <c r="D125" s="3">
        <v>3.65</v>
      </c>
      <c r="E125" s="3">
        <v>149.65</v>
      </c>
      <c r="F125" s="16">
        <v>0</v>
      </c>
      <c r="G125" s="6"/>
      <c r="H125" s="4"/>
      <c r="I125" s="3">
        <v>149.65</v>
      </c>
      <c r="J125" s="5">
        <v>0</v>
      </c>
    </row>
    <row r="126" spans="1:10" ht="15.75">
      <c r="A126" s="1"/>
      <c r="B126" s="1"/>
      <c r="C126" s="15"/>
      <c r="D126" s="3"/>
      <c r="E126" s="3"/>
      <c r="F126" s="32" t="s">
        <v>474</v>
      </c>
      <c r="G126" s="6"/>
      <c r="H126" s="4"/>
      <c r="I126" s="3"/>
      <c r="J126" s="5"/>
    </row>
    <row r="127" spans="1:10" ht="15.75">
      <c r="A127" s="1">
        <v>27</v>
      </c>
      <c r="B127" s="1">
        <v>1170</v>
      </c>
      <c r="C127" s="15">
        <v>600</v>
      </c>
      <c r="D127" s="3">
        <v>3.65</v>
      </c>
      <c r="E127" s="3">
        <v>2190</v>
      </c>
      <c r="F127" s="16">
        <v>369.83</v>
      </c>
      <c r="G127" s="6">
        <v>5838</v>
      </c>
      <c r="H127" s="4">
        <v>41827</v>
      </c>
      <c r="I127" s="3">
        <v>1820.17</v>
      </c>
      <c r="J127" s="5">
        <v>0.16887214611872145</v>
      </c>
    </row>
    <row r="128" spans="1:10" ht="15.75">
      <c r="A128" s="1">
        <v>27</v>
      </c>
      <c r="B128" s="1">
        <v>1558</v>
      </c>
      <c r="C128" s="15">
        <v>302</v>
      </c>
      <c r="D128" s="3">
        <v>3.65</v>
      </c>
      <c r="E128" s="3">
        <v>1102.3</v>
      </c>
      <c r="F128" s="16">
        <v>1168.5999999999999</v>
      </c>
      <c r="G128" s="6">
        <v>2873</v>
      </c>
      <c r="H128" s="4">
        <v>41773</v>
      </c>
      <c r="I128" s="3">
        <v>-66.299999999999955</v>
      </c>
      <c r="J128" s="5">
        <v>1.0601469654359068</v>
      </c>
    </row>
    <row r="129" spans="1:10" ht="15.75">
      <c r="A129" s="1">
        <v>27</v>
      </c>
      <c r="B129" s="1">
        <v>6718</v>
      </c>
      <c r="C129" s="15">
        <v>81</v>
      </c>
      <c r="D129" s="3">
        <v>3.65</v>
      </c>
      <c r="E129" s="3">
        <v>295.64999999999998</v>
      </c>
      <c r="F129" s="16">
        <v>0</v>
      </c>
      <c r="G129" s="6"/>
      <c r="H129" s="4"/>
      <c r="I129" s="3">
        <v>295.64999999999998</v>
      </c>
      <c r="J129" s="5">
        <v>0</v>
      </c>
    </row>
    <row r="130" spans="1:10" ht="15.75">
      <c r="A130" s="1">
        <v>27</v>
      </c>
      <c r="B130" s="1">
        <v>12662</v>
      </c>
      <c r="C130" s="15">
        <v>84</v>
      </c>
      <c r="D130" s="3">
        <v>3.65</v>
      </c>
      <c r="E130" s="3">
        <v>306.59999999999997</v>
      </c>
      <c r="F130" s="16">
        <v>0</v>
      </c>
      <c r="G130" s="6"/>
      <c r="H130" s="4"/>
      <c r="I130" s="3">
        <v>306.59999999999997</v>
      </c>
      <c r="J130" s="5">
        <v>0</v>
      </c>
    </row>
    <row r="131" spans="1:10" ht="15.75">
      <c r="A131" s="1">
        <v>27</v>
      </c>
      <c r="B131" s="1">
        <v>13880</v>
      </c>
      <c r="C131" s="15">
        <v>123</v>
      </c>
      <c r="D131" s="3">
        <v>3.65</v>
      </c>
      <c r="E131" s="3">
        <v>448.95</v>
      </c>
      <c r="F131" s="16">
        <v>0</v>
      </c>
      <c r="G131" s="6"/>
      <c r="H131" s="4"/>
      <c r="I131" s="3">
        <v>448.95</v>
      </c>
      <c r="J131" s="5">
        <v>0</v>
      </c>
    </row>
    <row r="132" spans="1:10" ht="15.75">
      <c r="A132" s="1"/>
      <c r="B132" s="1"/>
      <c r="C132" s="15"/>
      <c r="D132" s="3"/>
      <c r="E132" s="3"/>
      <c r="F132" s="32" t="s">
        <v>474</v>
      </c>
      <c r="G132" s="6"/>
      <c r="H132" s="4"/>
      <c r="I132" s="3"/>
      <c r="J132" s="5"/>
    </row>
    <row r="133" spans="1:10" ht="15.75">
      <c r="A133" s="1">
        <v>28</v>
      </c>
      <c r="B133" s="1">
        <v>1069</v>
      </c>
      <c r="C133" s="15">
        <v>228</v>
      </c>
      <c r="D133" s="3">
        <v>3.65</v>
      </c>
      <c r="E133" s="3">
        <v>832.19999999999993</v>
      </c>
      <c r="F133" s="48">
        <v>952.65</v>
      </c>
      <c r="G133" s="2"/>
      <c r="H133" s="4"/>
      <c r="I133" s="3">
        <v>832.19999999999993</v>
      </c>
      <c r="J133" s="18">
        <f>F133/E133</f>
        <v>1.1447368421052633</v>
      </c>
    </row>
    <row r="134" spans="1:10" ht="15.75">
      <c r="A134" s="1">
        <v>28</v>
      </c>
      <c r="B134" s="1">
        <v>4628</v>
      </c>
      <c r="C134" s="15">
        <v>170</v>
      </c>
      <c r="D134" s="3">
        <v>3.65</v>
      </c>
      <c r="E134" s="3">
        <v>620.5</v>
      </c>
      <c r="F134" s="16">
        <v>0</v>
      </c>
      <c r="G134" s="6"/>
      <c r="H134" s="4"/>
      <c r="I134" s="3">
        <v>620.5</v>
      </c>
      <c r="J134" s="5">
        <v>0</v>
      </c>
    </row>
    <row r="135" spans="1:10" ht="15.75">
      <c r="A135" s="1">
        <v>28</v>
      </c>
      <c r="B135" s="1">
        <v>5488</v>
      </c>
      <c r="C135" s="15">
        <v>257</v>
      </c>
      <c r="D135" s="3">
        <v>3.65</v>
      </c>
      <c r="E135" s="3">
        <v>938.05</v>
      </c>
      <c r="F135" s="16">
        <v>944</v>
      </c>
      <c r="G135" s="6" t="s">
        <v>483</v>
      </c>
      <c r="H135" s="4" t="s">
        <v>484</v>
      </c>
      <c r="I135" s="3">
        <v>-5.9500000000000455</v>
      </c>
      <c r="J135" s="5">
        <v>1.0063429454719899</v>
      </c>
    </row>
    <row r="136" spans="1:10" ht="15.75">
      <c r="A136" s="1">
        <v>28</v>
      </c>
      <c r="B136" s="1">
        <v>12467</v>
      </c>
      <c r="C136" s="15">
        <v>57</v>
      </c>
      <c r="D136" s="3">
        <v>3.65</v>
      </c>
      <c r="E136" s="3">
        <v>208.04999999999998</v>
      </c>
      <c r="F136" s="16">
        <v>0</v>
      </c>
      <c r="G136" s="6"/>
      <c r="H136" s="4"/>
      <c r="I136" s="3">
        <v>208.04999999999998</v>
      </c>
      <c r="J136" s="5">
        <v>0</v>
      </c>
    </row>
    <row r="137" spans="1:10" ht="15.75">
      <c r="A137" s="1">
        <v>28</v>
      </c>
      <c r="B137" s="1">
        <v>15571</v>
      </c>
      <c r="C137" s="15">
        <v>31</v>
      </c>
      <c r="D137" s="3">
        <v>3.65</v>
      </c>
      <c r="E137" s="3">
        <v>113.14999999999999</v>
      </c>
      <c r="F137" s="16">
        <v>0</v>
      </c>
      <c r="G137" s="6"/>
      <c r="H137" s="4"/>
      <c r="I137" s="3">
        <v>113.14999999999999</v>
      </c>
      <c r="J137" s="5">
        <v>0</v>
      </c>
    </row>
    <row r="138" spans="1:10" ht="15.75">
      <c r="A138" s="1"/>
      <c r="B138" s="1"/>
      <c r="C138" s="15"/>
      <c r="D138" s="3"/>
      <c r="E138" s="3"/>
      <c r="F138" s="32" t="s">
        <v>474</v>
      </c>
      <c r="G138" s="6"/>
      <c r="H138" s="4"/>
      <c r="I138" s="3"/>
      <c r="J138" s="5"/>
    </row>
    <row r="139" spans="1:10" ht="15.75">
      <c r="A139" s="1">
        <v>29</v>
      </c>
      <c r="B139" s="1">
        <v>1654</v>
      </c>
      <c r="C139" s="15">
        <v>150</v>
      </c>
      <c r="D139" s="3">
        <v>3.65</v>
      </c>
      <c r="E139" s="3">
        <v>547.5</v>
      </c>
      <c r="F139" s="16">
        <v>0</v>
      </c>
      <c r="G139" s="6"/>
      <c r="H139" s="4"/>
      <c r="I139" s="3">
        <v>547.5</v>
      </c>
      <c r="J139" s="5">
        <v>0</v>
      </c>
    </row>
    <row r="140" spans="1:10" ht="15.75">
      <c r="A140" s="1">
        <v>29</v>
      </c>
      <c r="B140" s="1">
        <v>2787</v>
      </c>
      <c r="C140" s="15">
        <v>142</v>
      </c>
      <c r="D140" s="3">
        <v>3.65</v>
      </c>
      <c r="E140" s="3">
        <v>518.29999999999995</v>
      </c>
      <c r="F140" s="16">
        <v>0</v>
      </c>
      <c r="G140" s="6"/>
      <c r="H140" s="4"/>
      <c r="I140" s="3">
        <v>518.29999999999995</v>
      </c>
      <c r="J140" s="5">
        <v>0</v>
      </c>
    </row>
    <row r="141" spans="1:10" ht="15.75">
      <c r="A141" s="1">
        <v>29</v>
      </c>
      <c r="B141" s="1">
        <v>3825</v>
      </c>
      <c r="C141" s="15">
        <v>71</v>
      </c>
      <c r="D141" s="3">
        <v>3.65</v>
      </c>
      <c r="E141" s="3">
        <v>259.14999999999998</v>
      </c>
      <c r="F141" s="16">
        <v>0</v>
      </c>
      <c r="G141" s="6"/>
      <c r="H141" s="4"/>
      <c r="I141" s="3">
        <v>259.14999999999998</v>
      </c>
      <c r="J141" s="5">
        <v>0</v>
      </c>
    </row>
    <row r="142" spans="1:10" ht="15.75">
      <c r="A142" s="1">
        <v>29</v>
      </c>
      <c r="B142" s="1">
        <v>6789</v>
      </c>
      <c r="C142" s="15">
        <v>101</v>
      </c>
      <c r="D142" s="3">
        <v>3.65</v>
      </c>
      <c r="E142" s="3">
        <v>368.65</v>
      </c>
      <c r="F142" s="16">
        <v>372.3</v>
      </c>
      <c r="G142" s="6">
        <v>2781</v>
      </c>
      <c r="H142" s="4">
        <v>41782</v>
      </c>
      <c r="I142" s="3">
        <v>-3.6500000000000341</v>
      </c>
      <c r="J142" s="5">
        <v>1.0099009900990099</v>
      </c>
    </row>
    <row r="143" spans="1:10" ht="15.75">
      <c r="A143" s="1">
        <v>29</v>
      </c>
      <c r="B143" s="1">
        <v>11832</v>
      </c>
      <c r="C143" s="15">
        <v>37</v>
      </c>
      <c r="D143" s="3">
        <v>3.65</v>
      </c>
      <c r="E143" s="3">
        <v>135.04999999999998</v>
      </c>
      <c r="F143" s="16">
        <v>0</v>
      </c>
      <c r="G143" s="6"/>
      <c r="H143" s="4"/>
      <c r="I143" s="3">
        <v>135.04999999999998</v>
      </c>
      <c r="J143" s="5">
        <v>0</v>
      </c>
    </row>
    <row r="144" spans="1:10" ht="15.75">
      <c r="A144" s="1"/>
      <c r="B144" s="1"/>
      <c r="C144" s="15"/>
      <c r="D144" s="3"/>
      <c r="E144" s="3"/>
      <c r="F144" s="32" t="s">
        <v>474</v>
      </c>
      <c r="G144" s="6"/>
      <c r="H144" s="4"/>
      <c r="I144" s="3"/>
      <c r="J144" s="5"/>
    </row>
    <row r="145" spans="1:10" ht="15.75">
      <c r="A145" s="1">
        <v>30</v>
      </c>
      <c r="B145" s="1">
        <v>1799</v>
      </c>
      <c r="C145" s="15">
        <v>870</v>
      </c>
      <c r="D145" s="3">
        <v>3.65</v>
      </c>
      <c r="E145" s="3">
        <v>3175.5</v>
      </c>
      <c r="F145" s="16">
        <v>1735.31</v>
      </c>
      <c r="G145" s="6">
        <v>2177</v>
      </c>
      <c r="H145" s="4">
        <v>41526</v>
      </c>
      <c r="I145" s="3">
        <v>1440.19</v>
      </c>
      <c r="J145" s="5">
        <v>0.54646827271295861</v>
      </c>
    </row>
    <row r="146" spans="1:10" ht="15.75">
      <c r="A146" s="1">
        <v>30</v>
      </c>
      <c r="B146" s="1">
        <v>4646</v>
      </c>
      <c r="C146" s="15">
        <v>75</v>
      </c>
      <c r="D146" s="3">
        <v>3.65</v>
      </c>
      <c r="E146" s="3">
        <v>273.75</v>
      </c>
      <c r="F146" s="16">
        <v>0</v>
      </c>
      <c r="G146" s="6"/>
      <c r="H146" s="4"/>
      <c r="I146" s="3">
        <v>273.75</v>
      </c>
      <c r="J146" s="5">
        <v>0</v>
      </c>
    </row>
    <row r="147" spans="1:10" ht="15.75">
      <c r="A147" s="1">
        <v>30</v>
      </c>
      <c r="B147" s="1">
        <v>10522</v>
      </c>
      <c r="C147" s="15">
        <v>65</v>
      </c>
      <c r="D147" s="3">
        <v>3.65</v>
      </c>
      <c r="E147" s="3">
        <v>237.25</v>
      </c>
      <c r="F147" s="16">
        <v>240</v>
      </c>
      <c r="G147" s="6">
        <v>1475</v>
      </c>
      <c r="H147" s="4">
        <v>41782</v>
      </c>
      <c r="I147" s="3">
        <v>-2.75</v>
      </c>
      <c r="J147" s="5">
        <v>1.01159114857745</v>
      </c>
    </row>
    <row r="148" spans="1:10" ht="15.75">
      <c r="A148" s="1">
        <v>30</v>
      </c>
      <c r="B148" s="1">
        <v>12673</v>
      </c>
      <c r="C148" s="15">
        <v>41</v>
      </c>
      <c r="D148" s="3">
        <v>3.65</v>
      </c>
      <c r="E148" s="3">
        <v>149.65</v>
      </c>
      <c r="F148" s="16">
        <v>0</v>
      </c>
      <c r="G148" s="6"/>
      <c r="H148" s="4"/>
      <c r="I148" s="3">
        <v>149.65</v>
      </c>
      <c r="J148" s="5">
        <v>0</v>
      </c>
    </row>
    <row r="149" spans="1:10" ht="15.75">
      <c r="A149" s="1"/>
      <c r="B149" s="1"/>
      <c r="C149" s="15"/>
      <c r="D149" s="3"/>
      <c r="E149" s="3"/>
      <c r="F149" s="16">
        <f>SUM(F84:F148)</f>
        <v>10736.659999999998</v>
      </c>
      <c r="G149" s="6"/>
      <c r="H149" s="4"/>
      <c r="I149" s="3"/>
      <c r="J149" s="5"/>
    </row>
    <row r="150" spans="1:10" ht="15.75">
      <c r="A150" s="1">
        <v>40</v>
      </c>
      <c r="B150" s="1">
        <v>2820</v>
      </c>
      <c r="C150" s="15">
        <v>136</v>
      </c>
      <c r="D150" s="3">
        <v>3.65</v>
      </c>
      <c r="E150" s="3">
        <v>496.4</v>
      </c>
      <c r="F150" s="16">
        <v>0</v>
      </c>
      <c r="G150" s="6"/>
      <c r="H150" s="4"/>
      <c r="I150" s="3">
        <v>496.4</v>
      </c>
      <c r="J150" s="5">
        <v>0</v>
      </c>
    </row>
    <row r="151" spans="1:10" ht="15.75">
      <c r="A151" s="1">
        <v>40</v>
      </c>
      <c r="B151" s="1">
        <v>4416</v>
      </c>
      <c r="C151" s="15">
        <v>162</v>
      </c>
      <c r="D151" s="3">
        <v>3.65</v>
      </c>
      <c r="E151" s="3">
        <v>591.29999999999995</v>
      </c>
      <c r="F151" s="16">
        <v>0</v>
      </c>
      <c r="G151" s="6"/>
      <c r="H151" s="4"/>
      <c r="I151" s="3">
        <v>591.29999999999995</v>
      </c>
      <c r="J151" s="5">
        <v>0</v>
      </c>
    </row>
    <row r="152" spans="1:10" ht="15.75">
      <c r="A152" s="1">
        <v>40</v>
      </c>
      <c r="B152" s="1">
        <v>6151</v>
      </c>
      <c r="C152" s="15">
        <v>88</v>
      </c>
      <c r="D152" s="3">
        <v>3.65</v>
      </c>
      <c r="E152" s="3">
        <v>321.2</v>
      </c>
      <c r="F152" s="16">
        <v>0</v>
      </c>
      <c r="G152" s="6"/>
      <c r="H152" s="4"/>
      <c r="I152" s="3">
        <v>321.2</v>
      </c>
      <c r="J152" s="5">
        <v>0</v>
      </c>
    </row>
    <row r="153" spans="1:10" ht="15.75">
      <c r="A153" s="1">
        <v>40</v>
      </c>
      <c r="B153" s="1">
        <v>6480</v>
      </c>
      <c r="C153" s="15">
        <v>65</v>
      </c>
      <c r="D153" s="3">
        <v>3.65</v>
      </c>
      <c r="E153" s="3">
        <v>237.25</v>
      </c>
      <c r="F153" s="16">
        <v>288.35000000000002</v>
      </c>
      <c r="G153" s="6" t="s">
        <v>485</v>
      </c>
      <c r="H153" s="4" t="s">
        <v>486</v>
      </c>
      <c r="I153" s="3">
        <v>-51.100000000000023</v>
      </c>
      <c r="J153" s="5">
        <v>1.2153846153846155</v>
      </c>
    </row>
    <row r="154" spans="1:10" ht="15.75">
      <c r="A154" s="1">
        <v>40</v>
      </c>
      <c r="B154" s="1">
        <v>12644</v>
      </c>
      <c r="C154" s="15">
        <v>58</v>
      </c>
      <c r="D154" s="3">
        <v>3.65</v>
      </c>
      <c r="E154" s="3">
        <v>211.7</v>
      </c>
      <c r="F154" s="16">
        <v>0</v>
      </c>
      <c r="G154" s="6"/>
      <c r="H154" s="4"/>
      <c r="I154" s="3">
        <v>211.7</v>
      </c>
      <c r="J154" s="5">
        <v>0</v>
      </c>
    </row>
    <row r="155" spans="1:10" ht="15.75">
      <c r="A155" s="1"/>
      <c r="B155" s="1"/>
      <c r="C155" s="15"/>
      <c r="D155" s="3"/>
      <c r="E155" s="3"/>
      <c r="F155" s="32" t="s">
        <v>474</v>
      </c>
      <c r="G155" s="6"/>
      <c r="H155" s="4"/>
      <c r="I155" s="3"/>
      <c r="J155" s="5"/>
    </row>
    <row r="156" spans="1:10" ht="15.75">
      <c r="A156" s="1">
        <v>41</v>
      </c>
      <c r="B156" s="1">
        <v>765</v>
      </c>
      <c r="C156" s="15">
        <v>141</v>
      </c>
      <c r="D156" s="3">
        <v>3.65</v>
      </c>
      <c r="E156" s="3">
        <v>514.65</v>
      </c>
      <c r="F156" s="16">
        <v>0</v>
      </c>
      <c r="G156" s="6"/>
      <c r="H156" s="4"/>
      <c r="I156" s="3">
        <v>514.65</v>
      </c>
      <c r="J156" s="5">
        <v>0</v>
      </c>
    </row>
    <row r="157" spans="1:10" ht="15.75">
      <c r="A157" s="1">
        <v>41</v>
      </c>
      <c r="B157" s="1">
        <v>1386</v>
      </c>
      <c r="C157" s="15">
        <v>192</v>
      </c>
      <c r="D157" s="3">
        <v>3.65</v>
      </c>
      <c r="E157" s="3">
        <v>700.8</v>
      </c>
      <c r="F157" s="16">
        <v>0</v>
      </c>
      <c r="G157" s="6"/>
      <c r="H157" s="4"/>
      <c r="I157" s="3">
        <v>700.8</v>
      </c>
      <c r="J157" s="5">
        <v>0</v>
      </c>
    </row>
    <row r="158" spans="1:10" ht="15.75">
      <c r="A158" s="1">
        <v>41</v>
      </c>
      <c r="B158" s="1">
        <v>1501</v>
      </c>
      <c r="C158" s="15">
        <v>24</v>
      </c>
      <c r="D158" s="3">
        <v>3.65</v>
      </c>
      <c r="E158" s="3">
        <v>87.6</v>
      </c>
      <c r="F158" s="16">
        <v>0</v>
      </c>
      <c r="G158" s="6"/>
      <c r="H158" s="4"/>
      <c r="I158" s="3">
        <v>87.6</v>
      </c>
      <c r="J158" s="5">
        <v>0</v>
      </c>
    </row>
    <row r="159" spans="1:10" ht="15.75">
      <c r="A159" s="1">
        <v>41</v>
      </c>
      <c r="B159" s="1">
        <v>7370</v>
      </c>
      <c r="C159" s="15">
        <v>150</v>
      </c>
      <c r="D159" s="3">
        <v>3.65</v>
      </c>
      <c r="E159" s="3">
        <v>547.5</v>
      </c>
      <c r="F159" s="16">
        <v>0</v>
      </c>
      <c r="G159" s="6"/>
      <c r="H159" s="4"/>
      <c r="I159" s="3">
        <v>547.5</v>
      </c>
      <c r="J159" s="5">
        <v>0</v>
      </c>
    </row>
    <row r="160" spans="1:10" ht="15.75">
      <c r="A160" s="1">
        <v>41</v>
      </c>
      <c r="B160" s="1">
        <v>11884</v>
      </c>
      <c r="C160" s="15">
        <v>27</v>
      </c>
      <c r="D160" s="3">
        <v>3.65</v>
      </c>
      <c r="E160" s="3">
        <v>98.55</v>
      </c>
      <c r="F160" s="16">
        <v>0</v>
      </c>
      <c r="G160" s="6"/>
      <c r="H160" s="4"/>
      <c r="I160" s="3">
        <v>98.55</v>
      </c>
      <c r="J160" s="5">
        <v>0</v>
      </c>
    </row>
    <row r="161" spans="1:10" ht="15.75">
      <c r="A161" s="1"/>
      <c r="B161" s="1"/>
      <c r="C161" s="15"/>
      <c r="D161" s="3"/>
      <c r="E161" s="3"/>
      <c r="F161" s="32" t="s">
        <v>474</v>
      </c>
      <c r="G161" s="6"/>
      <c r="H161" s="4"/>
      <c r="I161" s="3"/>
      <c r="J161" s="5"/>
    </row>
    <row r="162" spans="1:10" ht="15.75">
      <c r="A162" s="1">
        <v>42</v>
      </c>
      <c r="B162" s="1">
        <v>605</v>
      </c>
      <c r="C162" s="15">
        <v>157</v>
      </c>
      <c r="D162" s="3">
        <v>3.65</v>
      </c>
      <c r="E162" s="3">
        <v>573.04999999999995</v>
      </c>
      <c r="F162" s="16">
        <v>0</v>
      </c>
      <c r="G162" s="6"/>
      <c r="H162" s="4"/>
      <c r="I162" s="3">
        <v>573.04999999999995</v>
      </c>
      <c r="J162" s="5">
        <v>0</v>
      </c>
    </row>
    <row r="163" spans="1:10" ht="15.75">
      <c r="A163" s="1">
        <v>42</v>
      </c>
      <c r="B163" s="1">
        <v>1080</v>
      </c>
      <c r="C163" s="15">
        <v>141</v>
      </c>
      <c r="D163" s="3">
        <v>3.65</v>
      </c>
      <c r="E163" s="3">
        <v>514.65</v>
      </c>
      <c r="F163" s="16">
        <v>473.25</v>
      </c>
      <c r="G163" s="6">
        <v>2910</v>
      </c>
      <c r="H163" s="4">
        <v>41526</v>
      </c>
      <c r="I163" s="3">
        <v>41.399999999999977</v>
      </c>
      <c r="J163" s="5">
        <v>0.91955698047216561</v>
      </c>
    </row>
    <row r="164" spans="1:10" ht="15.75">
      <c r="A164" s="1">
        <v>42</v>
      </c>
      <c r="B164" s="1">
        <v>1471</v>
      </c>
      <c r="C164" s="15">
        <v>188</v>
      </c>
      <c r="D164" s="3">
        <v>3.65</v>
      </c>
      <c r="E164" s="3">
        <v>686.19999999999993</v>
      </c>
      <c r="F164" s="16">
        <v>0</v>
      </c>
      <c r="G164" s="6"/>
      <c r="H164" s="4"/>
      <c r="I164" s="3">
        <v>686.19999999999993</v>
      </c>
      <c r="J164" s="5">
        <v>0</v>
      </c>
    </row>
    <row r="165" spans="1:10" ht="15.75">
      <c r="A165" s="1">
        <v>42</v>
      </c>
      <c r="B165" s="1">
        <v>6630</v>
      </c>
      <c r="C165" s="15">
        <v>33</v>
      </c>
      <c r="D165" s="3">
        <v>3.65</v>
      </c>
      <c r="E165" s="3">
        <v>120.45</v>
      </c>
      <c r="F165" s="16">
        <v>0</v>
      </c>
      <c r="G165" s="6"/>
      <c r="H165" s="4"/>
      <c r="I165" s="3">
        <v>120.45</v>
      </c>
      <c r="J165" s="5">
        <v>0</v>
      </c>
    </row>
    <row r="166" spans="1:10" ht="15.75">
      <c r="A166" s="1">
        <v>42</v>
      </c>
      <c r="B166" s="1">
        <v>10559</v>
      </c>
      <c r="C166" s="15">
        <v>100</v>
      </c>
      <c r="D166" s="3">
        <v>3.65</v>
      </c>
      <c r="E166" s="3">
        <v>365</v>
      </c>
      <c r="F166" s="16">
        <v>0</v>
      </c>
      <c r="G166" s="6"/>
      <c r="H166" s="4"/>
      <c r="I166" s="3">
        <v>365</v>
      </c>
      <c r="J166" s="5">
        <v>0</v>
      </c>
    </row>
    <row r="167" spans="1:10" ht="15.75">
      <c r="A167" s="1"/>
      <c r="B167" s="1"/>
      <c r="C167" s="15"/>
      <c r="D167" s="3"/>
      <c r="E167" s="3"/>
      <c r="F167" s="32" t="s">
        <v>474</v>
      </c>
      <c r="G167" s="6"/>
      <c r="H167" s="4"/>
      <c r="I167" s="3"/>
      <c r="J167" s="5"/>
    </row>
    <row r="168" spans="1:10" ht="15.75">
      <c r="A168" s="1">
        <v>43</v>
      </c>
      <c r="B168" s="1">
        <v>3099</v>
      </c>
      <c r="C168" s="15">
        <v>196</v>
      </c>
      <c r="D168" s="3">
        <v>3.65</v>
      </c>
      <c r="E168" s="3">
        <v>715.4</v>
      </c>
      <c r="F168" s="16">
        <v>1027.6500000000001</v>
      </c>
      <c r="G168" s="6">
        <v>2468</v>
      </c>
      <c r="H168" s="4">
        <v>41806</v>
      </c>
      <c r="I168" s="3">
        <v>-312.25000000000011</v>
      </c>
      <c r="J168" s="5">
        <v>1.436469108191222</v>
      </c>
    </row>
    <row r="169" spans="1:10" ht="15.75">
      <c r="A169" s="1">
        <v>43</v>
      </c>
      <c r="B169" s="1">
        <v>3450</v>
      </c>
      <c r="C169" s="15">
        <v>180</v>
      </c>
      <c r="D169" s="3">
        <v>3.65</v>
      </c>
      <c r="E169" s="3">
        <v>657</v>
      </c>
      <c r="F169" s="16">
        <v>0</v>
      </c>
      <c r="G169" s="6"/>
      <c r="H169" s="4"/>
      <c r="I169" s="3">
        <v>657</v>
      </c>
      <c r="J169" s="5">
        <v>0</v>
      </c>
    </row>
    <row r="170" spans="1:10" ht="15.75">
      <c r="A170" s="1">
        <v>43</v>
      </c>
      <c r="B170" s="1">
        <v>4419</v>
      </c>
      <c r="C170" s="15">
        <v>24</v>
      </c>
      <c r="D170" s="3">
        <v>3.65</v>
      </c>
      <c r="E170" s="3">
        <v>87.6</v>
      </c>
      <c r="F170" s="16">
        <v>0</v>
      </c>
      <c r="G170" s="6"/>
      <c r="H170" s="4"/>
      <c r="I170" s="3">
        <v>87.6</v>
      </c>
      <c r="J170" s="5">
        <v>0</v>
      </c>
    </row>
    <row r="171" spans="1:10" ht="15.75">
      <c r="A171" s="1">
        <v>43</v>
      </c>
      <c r="B171" s="1">
        <v>6463</v>
      </c>
      <c r="C171" s="15">
        <v>114</v>
      </c>
      <c r="D171" s="3">
        <v>3.65</v>
      </c>
      <c r="E171" s="3">
        <v>416.09999999999997</v>
      </c>
      <c r="F171" s="16">
        <v>0</v>
      </c>
      <c r="G171" s="6"/>
      <c r="H171" s="4"/>
      <c r="I171" s="3">
        <v>416.09999999999997</v>
      </c>
      <c r="J171" s="5">
        <v>0</v>
      </c>
    </row>
    <row r="172" spans="1:10" ht="15.75">
      <c r="A172" s="1">
        <v>43</v>
      </c>
      <c r="B172" s="1">
        <v>7811</v>
      </c>
      <c r="C172" s="15">
        <v>82</v>
      </c>
      <c r="D172" s="3">
        <v>3.65</v>
      </c>
      <c r="E172" s="3">
        <v>299.3</v>
      </c>
      <c r="F172" s="16">
        <v>0</v>
      </c>
      <c r="G172" s="6"/>
      <c r="H172" s="4"/>
      <c r="I172" s="3">
        <v>299.3</v>
      </c>
      <c r="J172" s="5">
        <v>0</v>
      </c>
    </row>
    <row r="173" spans="1:10" ht="15.75">
      <c r="A173" s="1"/>
      <c r="B173" s="1"/>
      <c r="C173" s="15"/>
      <c r="D173" s="3"/>
      <c r="E173" s="3"/>
      <c r="F173" s="32" t="s">
        <v>474</v>
      </c>
      <c r="G173" s="6"/>
      <c r="H173" s="4"/>
      <c r="I173" s="3"/>
      <c r="J173" s="5"/>
    </row>
    <row r="174" spans="1:10" ht="15.75">
      <c r="A174" s="1">
        <v>44</v>
      </c>
      <c r="B174" s="1">
        <v>1547</v>
      </c>
      <c r="C174" s="15">
        <v>174</v>
      </c>
      <c r="D174" s="3">
        <v>3.65</v>
      </c>
      <c r="E174" s="3">
        <v>635.1</v>
      </c>
      <c r="F174" s="16">
        <v>0</v>
      </c>
      <c r="G174" s="6"/>
      <c r="H174" s="4"/>
      <c r="I174" s="3">
        <v>635.1</v>
      </c>
      <c r="J174" s="5">
        <v>0</v>
      </c>
    </row>
    <row r="175" spans="1:10" ht="15.75">
      <c r="A175" s="1">
        <v>44</v>
      </c>
      <c r="B175" s="1">
        <v>1637</v>
      </c>
      <c r="C175" s="15">
        <v>183</v>
      </c>
      <c r="D175" s="3">
        <v>3.65</v>
      </c>
      <c r="E175" s="3">
        <v>667.94999999999993</v>
      </c>
      <c r="F175" s="16">
        <v>667.95</v>
      </c>
      <c r="G175" s="6">
        <v>4617</v>
      </c>
      <c r="H175" s="4">
        <v>41792</v>
      </c>
      <c r="I175" s="3">
        <v>0</v>
      </c>
      <c r="J175" s="5">
        <v>1.0000000000000002</v>
      </c>
    </row>
    <row r="176" spans="1:10" ht="15.75">
      <c r="A176" s="1">
        <v>44</v>
      </c>
      <c r="B176" s="1">
        <v>4774</v>
      </c>
      <c r="C176" s="15">
        <v>87</v>
      </c>
      <c r="D176" s="3">
        <v>3.65</v>
      </c>
      <c r="E176" s="3">
        <v>317.55</v>
      </c>
      <c r="F176" s="16">
        <v>0</v>
      </c>
      <c r="G176" s="6"/>
      <c r="H176" s="4"/>
      <c r="I176" s="3">
        <v>317.55</v>
      </c>
      <c r="J176" s="5">
        <v>0</v>
      </c>
    </row>
    <row r="177" spans="1:10" ht="15.75">
      <c r="A177" s="1">
        <v>44</v>
      </c>
      <c r="B177" s="1">
        <v>9078</v>
      </c>
      <c r="C177" s="15">
        <v>10</v>
      </c>
      <c r="D177" s="3">
        <v>3.65</v>
      </c>
      <c r="E177" s="3">
        <v>36.5</v>
      </c>
      <c r="F177" s="16">
        <v>0</v>
      </c>
      <c r="G177" s="6"/>
      <c r="H177" s="4"/>
      <c r="I177" s="3">
        <v>36.5</v>
      </c>
      <c r="J177" s="5">
        <v>0</v>
      </c>
    </row>
    <row r="178" spans="1:10" ht="15.75">
      <c r="A178" s="1"/>
      <c r="B178" s="1"/>
      <c r="C178" s="15"/>
      <c r="D178" s="3"/>
      <c r="E178" s="3"/>
      <c r="F178" s="32" t="s">
        <v>474</v>
      </c>
      <c r="G178" s="6"/>
      <c r="H178" s="4"/>
      <c r="I178" s="3"/>
      <c r="J178" s="5"/>
    </row>
    <row r="179" spans="1:10" ht="15.75">
      <c r="A179" s="1">
        <v>45</v>
      </c>
      <c r="B179" s="1">
        <v>3924</v>
      </c>
      <c r="C179" s="15">
        <v>250</v>
      </c>
      <c r="D179" s="3">
        <v>3.65</v>
      </c>
      <c r="E179" s="3">
        <v>912.5</v>
      </c>
      <c r="F179" s="16">
        <v>537</v>
      </c>
      <c r="G179" s="6">
        <v>4425</v>
      </c>
      <c r="H179" s="4">
        <v>41641</v>
      </c>
      <c r="I179" s="3">
        <v>375.5</v>
      </c>
      <c r="J179" s="5">
        <v>0.58849315068493147</v>
      </c>
    </row>
    <row r="180" spans="1:10" ht="15.75">
      <c r="A180" s="1">
        <v>45</v>
      </c>
      <c r="B180" s="1">
        <v>4549</v>
      </c>
      <c r="C180" s="15">
        <v>137</v>
      </c>
      <c r="D180" s="3">
        <v>3.65</v>
      </c>
      <c r="E180" s="3">
        <v>500.05</v>
      </c>
      <c r="F180" s="16">
        <v>314.8</v>
      </c>
      <c r="G180" s="2">
        <v>4996</v>
      </c>
      <c r="H180" s="26">
        <v>41827</v>
      </c>
      <c r="I180" s="3">
        <v>185.25</v>
      </c>
      <c r="J180" s="5">
        <v>0.62953704629537044</v>
      </c>
    </row>
    <row r="181" spans="1:10" ht="15.75">
      <c r="A181" s="1">
        <v>45</v>
      </c>
      <c r="B181" s="1">
        <v>6371</v>
      </c>
      <c r="C181" s="15">
        <v>324</v>
      </c>
      <c r="D181" s="3">
        <v>3.65</v>
      </c>
      <c r="E181" s="3">
        <v>1182.5999999999999</v>
      </c>
      <c r="F181" s="16">
        <v>1182.5999999999999</v>
      </c>
      <c r="G181" s="6">
        <v>5020</v>
      </c>
      <c r="H181" s="4">
        <v>41808</v>
      </c>
      <c r="I181" s="3">
        <v>0</v>
      </c>
      <c r="J181" s="5">
        <v>1</v>
      </c>
    </row>
    <row r="182" spans="1:10" ht="15.75">
      <c r="A182" s="1">
        <v>45</v>
      </c>
      <c r="B182" s="1">
        <v>11155</v>
      </c>
      <c r="C182" s="15">
        <v>100</v>
      </c>
      <c r="D182" s="3">
        <v>3.65</v>
      </c>
      <c r="E182" s="3">
        <v>365</v>
      </c>
      <c r="F182" s="16">
        <v>372.5</v>
      </c>
      <c r="G182" s="6">
        <v>2088</v>
      </c>
      <c r="H182" s="4">
        <v>41744</v>
      </c>
      <c r="I182" s="3">
        <v>-7.5</v>
      </c>
      <c r="J182" s="5">
        <v>1.0205479452054795</v>
      </c>
    </row>
    <row r="183" spans="1:10" ht="15.75">
      <c r="A183" s="1">
        <v>45</v>
      </c>
      <c r="B183" s="1">
        <v>13480</v>
      </c>
      <c r="C183" s="15">
        <v>82</v>
      </c>
      <c r="D183" s="3">
        <v>3.65</v>
      </c>
      <c r="E183" s="3">
        <v>299.3</v>
      </c>
      <c r="F183" s="16">
        <v>0</v>
      </c>
      <c r="G183" s="6"/>
      <c r="H183" s="4"/>
      <c r="I183" s="3">
        <v>299.3</v>
      </c>
      <c r="J183" s="5">
        <v>0</v>
      </c>
    </row>
    <row r="184" spans="1:10" ht="15.75">
      <c r="A184" s="1"/>
      <c r="B184" s="1"/>
      <c r="C184" s="15"/>
      <c r="D184" s="3"/>
      <c r="E184" s="3"/>
      <c r="F184" s="32" t="s">
        <v>474</v>
      </c>
      <c r="G184" s="6"/>
      <c r="H184" s="4"/>
      <c r="I184" s="3"/>
      <c r="J184" s="5"/>
    </row>
    <row r="185" spans="1:10" ht="15.75">
      <c r="A185" s="1">
        <v>46</v>
      </c>
      <c r="B185" s="1">
        <v>746</v>
      </c>
      <c r="C185" s="15">
        <v>175</v>
      </c>
      <c r="D185" s="3">
        <v>3.65</v>
      </c>
      <c r="E185" s="3">
        <v>638.75</v>
      </c>
      <c r="F185" s="16">
        <v>398.1</v>
      </c>
      <c r="G185" s="6">
        <v>7539</v>
      </c>
      <c r="H185" s="4">
        <v>41775</v>
      </c>
      <c r="I185" s="3">
        <v>240.64999999999998</v>
      </c>
      <c r="J185" s="5">
        <v>0.62324853228962818</v>
      </c>
    </row>
    <row r="186" spans="1:10" ht="15.75">
      <c r="A186" s="1">
        <v>46</v>
      </c>
      <c r="B186" s="1">
        <v>3805</v>
      </c>
      <c r="C186" s="15">
        <v>213</v>
      </c>
      <c r="D186" s="3">
        <v>3.65</v>
      </c>
      <c r="E186" s="3">
        <v>777.44999999999993</v>
      </c>
      <c r="F186" s="16">
        <v>0</v>
      </c>
      <c r="G186" s="6"/>
      <c r="H186" s="4"/>
      <c r="I186" s="3">
        <v>777.44999999999993</v>
      </c>
      <c r="J186" s="5">
        <v>0</v>
      </c>
    </row>
    <row r="187" spans="1:10" ht="15.75">
      <c r="A187" s="1">
        <v>46</v>
      </c>
      <c r="B187" s="1">
        <v>4392</v>
      </c>
      <c r="C187" s="15">
        <v>53</v>
      </c>
      <c r="D187" s="3">
        <v>3.65</v>
      </c>
      <c r="E187" s="3">
        <v>193.45</v>
      </c>
      <c r="F187" s="16">
        <v>0</v>
      </c>
      <c r="G187" s="6"/>
      <c r="H187" s="4"/>
      <c r="I187" s="3">
        <v>193.45</v>
      </c>
      <c r="J187" s="5">
        <v>0</v>
      </c>
    </row>
    <row r="188" spans="1:10" ht="15.75">
      <c r="A188" s="1"/>
      <c r="B188" s="1"/>
      <c r="C188" s="15"/>
      <c r="D188" s="3"/>
      <c r="E188" s="3"/>
      <c r="F188" s="32" t="s">
        <v>474</v>
      </c>
      <c r="G188" s="6"/>
      <c r="H188" s="4"/>
      <c r="I188" s="3"/>
      <c r="J188" s="5"/>
    </row>
    <row r="189" spans="1:10" ht="15.75">
      <c r="A189" s="1">
        <v>47</v>
      </c>
      <c r="B189" s="1">
        <v>531</v>
      </c>
      <c r="C189" s="15">
        <v>116</v>
      </c>
      <c r="D189" s="3">
        <v>3.65</v>
      </c>
      <c r="E189" s="3">
        <v>423.4</v>
      </c>
      <c r="F189" s="16">
        <v>225</v>
      </c>
      <c r="G189" s="6">
        <v>9092</v>
      </c>
      <c r="H189" s="4">
        <v>41761</v>
      </c>
      <c r="I189" s="3">
        <v>198.39999999999998</v>
      </c>
      <c r="J189" s="5">
        <v>0.531412376003779</v>
      </c>
    </row>
    <row r="190" spans="1:10" ht="15.75">
      <c r="A190" s="1">
        <v>47</v>
      </c>
      <c r="B190" s="1">
        <v>4527</v>
      </c>
      <c r="C190" s="15">
        <v>249</v>
      </c>
      <c r="D190" s="3">
        <v>3.65</v>
      </c>
      <c r="E190" s="3">
        <v>908.85</v>
      </c>
      <c r="F190" s="16">
        <v>651</v>
      </c>
      <c r="G190" s="6">
        <v>1031</v>
      </c>
      <c r="H190" s="4">
        <v>41816</v>
      </c>
      <c r="I190" s="3">
        <v>257.85000000000002</v>
      </c>
      <c r="J190" s="5">
        <v>0.71628981680145232</v>
      </c>
    </row>
    <row r="191" spans="1:10" ht="15.75">
      <c r="A191" s="1">
        <v>47</v>
      </c>
      <c r="B191" s="1">
        <v>4586</v>
      </c>
      <c r="C191" s="15">
        <v>157</v>
      </c>
      <c r="D191" s="3">
        <v>3.65</v>
      </c>
      <c r="E191" s="3">
        <v>573.04999999999995</v>
      </c>
      <c r="F191" s="16">
        <v>573.04999999999995</v>
      </c>
      <c r="G191" s="6">
        <v>4586</v>
      </c>
      <c r="H191" s="4">
        <v>41739</v>
      </c>
      <c r="I191" s="3">
        <v>0</v>
      </c>
      <c r="J191" s="5">
        <v>1</v>
      </c>
    </row>
    <row r="192" spans="1:10" ht="15.75">
      <c r="A192" s="1">
        <v>47</v>
      </c>
      <c r="B192" s="1">
        <v>6568</v>
      </c>
      <c r="C192" s="15">
        <v>135</v>
      </c>
      <c r="D192" s="3">
        <v>3.65</v>
      </c>
      <c r="E192" s="3">
        <v>492.75</v>
      </c>
      <c r="F192" s="16">
        <v>0</v>
      </c>
      <c r="G192" s="6"/>
      <c r="H192" s="4"/>
      <c r="I192" s="3">
        <v>492.75</v>
      </c>
      <c r="J192" s="5">
        <v>0</v>
      </c>
    </row>
    <row r="193" spans="1:10" ht="15.75">
      <c r="A193" s="1">
        <v>47</v>
      </c>
      <c r="B193" s="1">
        <v>9082</v>
      </c>
      <c r="C193" s="15">
        <v>71</v>
      </c>
      <c r="D193" s="3">
        <v>3.65</v>
      </c>
      <c r="E193" s="3">
        <v>259.14999999999998</v>
      </c>
      <c r="F193" s="16">
        <v>0</v>
      </c>
      <c r="G193" s="6"/>
      <c r="H193" s="4"/>
      <c r="I193" s="3">
        <v>259.14999999999998</v>
      </c>
      <c r="J193" s="5">
        <v>0</v>
      </c>
    </row>
    <row r="194" spans="1:10" ht="15.75">
      <c r="A194" s="1"/>
      <c r="B194" s="1"/>
      <c r="C194" s="15"/>
      <c r="D194" s="3"/>
      <c r="E194" s="3"/>
      <c r="F194" s="32" t="s">
        <v>474</v>
      </c>
      <c r="G194" s="6"/>
      <c r="H194" s="4"/>
      <c r="I194" s="3"/>
      <c r="J194" s="5"/>
    </row>
    <row r="195" spans="1:10" ht="18.75">
      <c r="A195" s="1">
        <v>48</v>
      </c>
      <c r="B195" s="1">
        <v>1478</v>
      </c>
      <c r="C195" s="15">
        <v>131</v>
      </c>
      <c r="D195" s="3">
        <v>3.65</v>
      </c>
      <c r="E195" s="3">
        <v>478.15</v>
      </c>
      <c r="F195" s="16">
        <v>106.6</v>
      </c>
      <c r="G195" s="6">
        <v>6251</v>
      </c>
      <c r="H195" s="4">
        <v>41773</v>
      </c>
      <c r="I195" s="36">
        <v>371.54999999999995</v>
      </c>
      <c r="J195" s="5">
        <v>0.22294259123705951</v>
      </c>
    </row>
    <row r="196" spans="1:10" ht="15.75">
      <c r="A196" s="1">
        <v>48</v>
      </c>
      <c r="B196" s="1">
        <v>1609</v>
      </c>
      <c r="C196" s="15">
        <v>134</v>
      </c>
      <c r="D196" s="3">
        <v>3.65</v>
      </c>
      <c r="E196" s="3">
        <v>489.09999999999997</v>
      </c>
      <c r="F196" s="16">
        <v>259.45</v>
      </c>
      <c r="G196" s="6">
        <v>6189</v>
      </c>
      <c r="H196" s="4">
        <v>41803</v>
      </c>
      <c r="I196" s="3">
        <v>229.64999999999998</v>
      </c>
      <c r="J196" s="5">
        <v>0.53046411776732771</v>
      </c>
    </row>
    <row r="197" spans="1:10" ht="15.75">
      <c r="A197" s="1">
        <v>48</v>
      </c>
      <c r="B197" s="1">
        <v>1669</v>
      </c>
      <c r="C197" s="15">
        <v>76</v>
      </c>
      <c r="D197" s="3">
        <v>3.65</v>
      </c>
      <c r="E197" s="3">
        <v>277.39999999999998</v>
      </c>
      <c r="F197" s="16">
        <v>704</v>
      </c>
      <c r="G197" s="6" t="s">
        <v>487</v>
      </c>
      <c r="H197" s="4" t="s">
        <v>488</v>
      </c>
      <c r="I197" s="3">
        <v>308</v>
      </c>
      <c r="J197" s="5">
        <v>2.537851478010094</v>
      </c>
    </row>
    <row r="198" spans="1:10" ht="15.75">
      <c r="A198" s="1">
        <v>48</v>
      </c>
      <c r="B198" s="1">
        <v>6690</v>
      </c>
      <c r="C198" s="15">
        <v>99</v>
      </c>
      <c r="D198" s="3">
        <v>3.65</v>
      </c>
      <c r="E198" s="3">
        <v>361.34999999999997</v>
      </c>
      <c r="F198" s="16">
        <v>213</v>
      </c>
      <c r="G198" s="6">
        <v>2057</v>
      </c>
      <c r="H198" s="4">
        <v>41526</v>
      </c>
      <c r="I198" s="3">
        <v>148.34999999999997</v>
      </c>
      <c r="J198" s="5">
        <v>0.58945620589456216</v>
      </c>
    </row>
    <row r="199" spans="1:10" ht="15.75">
      <c r="A199" s="1">
        <v>48</v>
      </c>
      <c r="B199" s="1">
        <v>15229</v>
      </c>
      <c r="C199" s="15">
        <v>49</v>
      </c>
      <c r="D199" s="3">
        <v>3.65</v>
      </c>
      <c r="E199" s="3">
        <v>178.85</v>
      </c>
      <c r="F199" s="16">
        <v>0</v>
      </c>
      <c r="G199" s="6"/>
      <c r="H199" s="4"/>
      <c r="I199" s="3">
        <v>178.85</v>
      </c>
      <c r="J199" s="5">
        <v>0</v>
      </c>
    </row>
    <row r="200" spans="1:10" ht="15.75">
      <c r="A200" s="1"/>
      <c r="B200" s="1"/>
      <c r="C200" s="15"/>
      <c r="D200" s="3"/>
      <c r="E200" s="3"/>
      <c r="F200" s="32" t="s">
        <v>474</v>
      </c>
      <c r="G200" s="6"/>
      <c r="H200" s="4"/>
      <c r="I200" s="3"/>
      <c r="J200" s="5"/>
    </row>
    <row r="201" spans="1:10" ht="15.75">
      <c r="A201" s="1">
        <v>49</v>
      </c>
      <c r="B201" s="1">
        <v>596</v>
      </c>
      <c r="C201" s="15">
        <v>66</v>
      </c>
      <c r="D201" s="3">
        <v>3.65</v>
      </c>
      <c r="E201" s="3">
        <v>240.9</v>
      </c>
      <c r="F201" s="16">
        <v>0</v>
      </c>
      <c r="G201" s="6"/>
      <c r="H201" s="4"/>
      <c r="I201" s="3">
        <v>240.9</v>
      </c>
      <c r="J201" s="5">
        <v>0</v>
      </c>
    </row>
    <row r="202" spans="1:10" ht="15.75">
      <c r="A202" s="1">
        <v>49</v>
      </c>
      <c r="B202" s="1">
        <v>9230</v>
      </c>
      <c r="C202" s="15">
        <v>95</v>
      </c>
      <c r="D202" s="3">
        <v>3.65</v>
      </c>
      <c r="E202" s="3">
        <v>346.75</v>
      </c>
      <c r="F202" s="16">
        <v>365</v>
      </c>
      <c r="G202" s="6">
        <v>2492</v>
      </c>
      <c r="H202" s="4">
        <v>41718</v>
      </c>
      <c r="I202" s="3">
        <v>-18.25</v>
      </c>
      <c r="J202" s="5">
        <v>1.0526315789473684</v>
      </c>
    </row>
    <row r="203" spans="1:10" ht="15.75">
      <c r="A203" s="1">
        <v>49</v>
      </c>
      <c r="B203" s="1">
        <v>9360</v>
      </c>
      <c r="C203" s="15">
        <v>122</v>
      </c>
      <c r="D203" s="3">
        <v>3.65</v>
      </c>
      <c r="E203" s="3">
        <v>445.3</v>
      </c>
      <c r="F203" s="16">
        <v>0</v>
      </c>
      <c r="G203" s="6"/>
      <c r="H203" s="4"/>
      <c r="I203" s="3">
        <v>445.3</v>
      </c>
      <c r="J203" s="5">
        <v>0</v>
      </c>
    </row>
    <row r="204" spans="1:10" ht="15.75">
      <c r="A204" s="1">
        <v>49</v>
      </c>
      <c r="B204" s="1">
        <v>10363</v>
      </c>
      <c r="C204" s="15">
        <v>49</v>
      </c>
      <c r="D204" s="3">
        <v>3.65</v>
      </c>
      <c r="E204" s="3">
        <v>178.85</v>
      </c>
      <c r="F204" s="16">
        <v>0</v>
      </c>
      <c r="G204" s="2"/>
      <c r="H204" s="4"/>
      <c r="I204" s="3">
        <v>178.85</v>
      </c>
      <c r="J204" s="5">
        <v>0</v>
      </c>
    </row>
    <row r="205" spans="1:10" ht="15.75">
      <c r="A205" s="1">
        <v>49</v>
      </c>
      <c r="B205" s="1">
        <v>10920</v>
      </c>
      <c r="C205" s="15">
        <v>64</v>
      </c>
      <c r="D205" s="3">
        <v>3.65</v>
      </c>
      <c r="E205" s="3">
        <v>233.6</v>
      </c>
      <c r="F205" s="16">
        <v>0</v>
      </c>
      <c r="G205" s="6"/>
      <c r="H205" s="4"/>
      <c r="I205" s="3">
        <v>233.6</v>
      </c>
      <c r="J205" s="5">
        <v>0</v>
      </c>
    </row>
    <row r="206" spans="1:10" ht="15.75">
      <c r="A206" s="1">
        <v>49</v>
      </c>
      <c r="B206" s="1">
        <v>12491</v>
      </c>
      <c r="C206" s="15">
        <v>97</v>
      </c>
      <c r="D206" s="3">
        <v>3.65</v>
      </c>
      <c r="E206" s="3">
        <v>354.05</v>
      </c>
      <c r="F206" s="16">
        <v>0</v>
      </c>
      <c r="G206" s="6"/>
      <c r="H206" s="4"/>
      <c r="I206" s="3">
        <v>354.05</v>
      </c>
      <c r="J206" s="5">
        <v>0</v>
      </c>
    </row>
    <row r="207" spans="1:10" ht="15.75">
      <c r="A207" s="1"/>
      <c r="B207" s="1"/>
      <c r="C207" s="15"/>
      <c r="D207" s="3"/>
      <c r="E207" s="3"/>
      <c r="F207" s="32" t="s">
        <v>474</v>
      </c>
      <c r="G207" s="6"/>
      <c r="H207" s="4"/>
      <c r="I207" s="3"/>
      <c r="J207" s="5"/>
    </row>
    <row r="208" spans="1:10" ht="15.75">
      <c r="A208" s="1">
        <v>50</v>
      </c>
      <c r="B208" s="1">
        <v>1864</v>
      </c>
      <c r="C208" s="15">
        <v>114</v>
      </c>
      <c r="D208" s="3">
        <v>3.65</v>
      </c>
      <c r="E208" s="3">
        <v>416.09999999999997</v>
      </c>
      <c r="F208" s="16">
        <v>0</v>
      </c>
      <c r="G208" s="6"/>
      <c r="H208" s="4"/>
      <c r="I208" s="3">
        <v>416.09999999999997</v>
      </c>
      <c r="J208" s="5">
        <v>0</v>
      </c>
    </row>
    <row r="209" spans="1:10" ht="15.75">
      <c r="A209" s="1">
        <v>50</v>
      </c>
      <c r="B209" s="1">
        <v>3396</v>
      </c>
      <c r="C209" s="15">
        <v>176</v>
      </c>
      <c r="D209" s="3">
        <v>3.65</v>
      </c>
      <c r="E209" s="3">
        <v>642.4</v>
      </c>
      <c r="F209" s="16">
        <v>476.25</v>
      </c>
      <c r="G209" s="6">
        <v>4032</v>
      </c>
      <c r="H209" s="4">
        <v>41803</v>
      </c>
      <c r="I209" s="3">
        <v>166.14999999999998</v>
      </c>
      <c r="J209" s="5">
        <v>0.74136052303860522</v>
      </c>
    </row>
    <row r="210" spans="1:10" ht="15.75">
      <c r="A210" s="1">
        <v>50</v>
      </c>
      <c r="B210" s="1">
        <v>6508</v>
      </c>
      <c r="C210" s="15">
        <v>66</v>
      </c>
      <c r="D210" s="3">
        <v>3.65</v>
      </c>
      <c r="E210" s="3">
        <v>240.9</v>
      </c>
      <c r="F210" s="16">
        <v>0</v>
      </c>
      <c r="G210" s="6"/>
      <c r="H210" s="4"/>
      <c r="I210" s="3">
        <v>240.9</v>
      </c>
      <c r="J210" s="5">
        <v>0</v>
      </c>
    </row>
    <row r="211" spans="1:10" ht="15.75">
      <c r="A211" s="1">
        <v>50</v>
      </c>
      <c r="B211" s="1">
        <v>6547</v>
      </c>
      <c r="C211" s="15">
        <v>190</v>
      </c>
      <c r="D211" s="3">
        <v>3.65</v>
      </c>
      <c r="E211" s="3">
        <v>693.5</v>
      </c>
      <c r="F211" s="16">
        <v>0</v>
      </c>
      <c r="G211" s="6"/>
      <c r="H211" s="4"/>
      <c r="I211" s="3">
        <v>693.5</v>
      </c>
      <c r="J211" s="5">
        <v>0</v>
      </c>
    </row>
    <row r="212" spans="1:10" ht="15.75">
      <c r="A212" s="1">
        <v>50</v>
      </c>
      <c r="B212" s="1">
        <v>12709</v>
      </c>
      <c r="C212" s="15">
        <v>34</v>
      </c>
      <c r="D212" s="3">
        <v>3.65</v>
      </c>
      <c r="E212" s="3">
        <v>124.1</v>
      </c>
      <c r="F212" s="16">
        <v>125</v>
      </c>
      <c r="G212" s="6">
        <v>1501</v>
      </c>
      <c r="H212" s="4">
        <v>41526</v>
      </c>
      <c r="I212" s="3">
        <v>-0.90000000000000568</v>
      </c>
      <c r="J212" s="5">
        <v>1.0072522159548751</v>
      </c>
    </row>
    <row r="213" spans="1:10" ht="15.75">
      <c r="A213" s="1"/>
      <c r="B213" s="1"/>
      <c r="C213" s="15"/>
      <c r="D213" s="3"/>
      <c r="E213" s="3"/>
      <c r="F213" s="32" t="s">
        <v>474</v>
      </c>
      <c r="G213" s="6"/>
      <c r="H213" s="4"/>
      <c r="I213" s="3"/>
      <c r="J213" s="5"/>
    </row>
    <row r="214" spans="1:10" ht="15.75">
      <c r="A214" s="1">
        <v>51</v>
      </c>
      <c r="B214" s="1">
        <v>4879</v>
      </c>
      <c r="C214" s="15">
        <v>197</v>
      </c>
      <c r="D214" s="3">
        <v>3.65</v>
      </c>
      <c r="E214" s="3">
        <v>719.05</v>
      </c>
      <c r="F214" s="16">
        <v>719.05</v>
      </c>
      <c r="G214" s="6">
        <v>1194</v>
      </c>
      <c r="H214" s="4">
        <v>41806</v>
      </c>
      <c r="I214" s="3">
        <v>0</v>
      </c>
      <c r="J214" s="5">
        <v>1</v>
      </c>
    </row>
    <row r="215" spans="1:10" ht="15.75">
      <c r="A215" s="1">
        <v>51</v>
      </c>
      <c r="B215" s="1">
        <v>6460</v>
      </c>
      <c r="C215" s="15">
        <v>149</v>
      </c>
      <c r="D215" s="3">
        <v>3.65</v>
      </c>
      <c r="E215" s="3">
        <v>543.85</v>
      </c>
      <c r="F215" s="16">
        <v>0</v>
      </c>
      <c r="G215" s="6"/>
      <c r="H215" s="4"/>
      <c r="I215" s="3">
        <v>543.85</v>
      </c>
      <c r="J215" s="5">
        <v>0</v>
      </c>
    </row>
    <row r="216" spans="1:10" ht="15.75">
      <c r="A216" s="1">
        <v>51</v>
      </c>
      <c r="B216" s="1">
        <v>6997</v>
      </c>
      <c r="C216" s="15">
        <v>46</v>
      </c>
      <c r="D216" s="3">
        <v>3.65</v>
      </c>
      <c r="E216" s="3">
        <v>167.9</v>
      </c>
      <c r="F216" s="16">
        <v>0</v>
      </c>
      <c r="G216" s="6"/>
      <c r="H216" s="4"/>
      <c r="I216" s="3">
        <v>167.9</v>
      </c>
      <c r="J216" s="5">
        <f>F216/E216</f>
        <v>0</v>
      </c>
    </row>
    <row r="217" spans="1:10" ht="15.75">
      <c r="A217" s="1">
        <v>51</v>
      </c>
      <c r="B217" s="1">
        <v>7775</v>
      </c>
      <c r="C217" s="15">
        <v>92</v>
      </c>
      <c r="D217" s="3">
        <v>3.65</v>
      </c>
      <c r="E217" s="3">
        <v>335.8</v>
      </c>
      <c r="F217" s="48">
        <v>350</v>
      </c>
      <c r="G217" s="6"/>
      <c r="H217" s="4"/>
      <c r="I217" s="3">
        <v>335.8</v>
      </c>
      <c r="J217" s="5">
        <f>F217/E217</f>
        <v>1.042287075640262</v>
      </c>
    </row>
    <row r="218" spans="1:10" ht="15.75">
      <c r="A218" s="1">
        <v>51</v>
      </c>
      <c r="B218" s="1">
        <v>10893</v>
      </c>
      <c r="C218" s="15">
        <v>80</v>
      </c>
      <c r="D218" s="3">
        <v>3.65</v>
      </c>
      <c r="E218" s="3">
        <v>292</v>
      </c>
      <c r="F218" s="16">
        <v>0</v>
      </c>
      <c r="G218" s="6"/>
      <c r="H218" s="4"/>
      <c r="I218" s="3">
        <v>292</v>
      </c>
      <c r="J218" s="5">
        <v>0</v>
      </c>
    </row>
    <row r="219" spans="1:10" ht="15.75">
      <c r="A219" s="1"/>
      <c r="B219" s="1"/>
      <c r="C219" s="15"/>
      <c r="D219" s="3"/>
      <c r="E219" s="3"/>
      <c r="F219" s="32" t="s">
        <v>474</v>
      </c>
      <c r="G219" s="6"/>
      <c r="H219" s="4"/>
      <c r="I219" s="3"/>
      <c r="J219" s="5"/>
    </row>
    <row r="220" spans="1:10" ht="15.75">
      <c r="A220" s="1">
        <v>52</v>
      </c>
      <c r="B220" s="1">
        <v>1909</v>
      </c>
      <c r="C220" s="15">
        <v>112</v>
      </c>
      <c r="D220" s="3">
        <v>3.65</v>
      </c>
      <c r="E220" s="3">
        <v>408.8</v>
      </c>
      <c r="F220" s="16">
        <v>0</v>
      </c>
      <c r="G220" s="6"/>
      <c r="H220" s="4"/>
      <c r="I220" s="3">
        <v>408.8</v>
      </c>
      <c r="J220" s="5">
        <v>0</v>
      </c>
    </row>
    <row r="221" spans="1:10" ht="15.75">
      <c r="A221" s="1">
        <v>52</v>
      </c>
      <c r="B221" s="1">
        <v>2854</v>
      </c>
      <c r="C221" s="15">
        <v>81</v>
      </c>
      <c r="D221" s="3">
        <v>3.65</v>
      </c>
      <c r="E221" s="3">
        <v>295.64999999999998</v>
      </c>
      <c r="F221" s="16">
        <v>0</v>
      </c>
      <c r="G221" s="6"/>
      <c r="H221" s="4"/>
      <c r="I221" s="3">
        <v>295.64999999999998</v>
      </c>
      <c r="J221" s="5">
        <v>0</v>
      </c>
    </row>
    <row r="222" spans="1:10" ht="15.75">
      <c r="A222" s="1">
        <v>52</v>
      </c>
      <c r="B222" s="1">
        <v>4871</v>
      </c>
      <c r="C222" s="15">
        <v>121</v>
      </c>
      <c r="D222" s="3">
        <v>3.65</v>
      </c>
      <c r="E222" s="3">
        <v>441.65</v>
      </c>
      <c r="F222" s="16">
        <v>0</v>
      </c>
      <c r="G222" s="6"/>
      <c r="H222" s="4"/>
      <c r="I222" s="3">
        <v>441.65</v>
      </c>
      <c r="J222" s="5">
        <v>0</v>
      </c>
    </row>
    <row r="223" spans="1:10" ht="15.75">
      <c r="A223" s="1">
        <v>52</v>
      </c>
      <c r="B223" s="1">
        <v>7489</v>
      </c>
      <c r="C223" s="15">
        <v>71</v>
      </c>
      <c r="D223" s="3">
        <v>3.65</v>
      </c>
      <c r="E223" s="3">
        <v>259.14999999999998</v>
      </c>
      <c r="F223" s="16">
        <v>0</v>
      </c>
      <c r="G223" s="6"/>
      <c r="H223" s="4"/>
      <c r="I223" s="3">
        <v>259.14999999999998</v>
      </c>
      <c r="J223" s="5">
        <v>0</v>
      </c>
    </row>
    <row r="224" spans="1:10" ht="15.75">
      <c r="A224" s="1">
        <v>52</v>
      </c>
      <c r="B224" s="1">
        <v>10905</v>
      </c>
      <c r="C224" s="15">
        <v>69</v>
      </c>
      <c r="D224" s="3">
        <v>3.65</v>
      </c>
      <c r="E224" s="3">
        <v>251.85</v>
      </c>
      <c r="F224" s="16">
        <v>237.25</v>
      </c>
      <c r="G224" s="6">
        <v>1426</v>
      </c>
      <c r="H224" s="4">
        <v>41799</v>
      </c>
      <c r="I224" s="3">
        <v>14.599999999999994</v>
      </c>
      <c r="J224" s="5">
        <v>0.94202898550724645</v>
      </c>
    </row>
    <row r="225" spans="1:10" ht="15.75">
      <c r="A225" s="1"/>
      <c r="B225" s="1"/>
      <c r="C225" s="15"/>
      <c r="D225" s="3"/>
      <c r="E225" s="3"/>
      <c r="F225" s="16">
        <f>SUM(F150:F224)</f>
        <v>10266.85</v>
      </c>
      <c r="G225" s="6"/>
      <c r="H225" s="4"/>
      <c r="I225" s="3"/>
      <c r="J225" s="5"/>
    </row>
    <row r="226" spans="1:10" ht="15.75">
      <c r="A226" s="1">
        <v>60</v>
      </c>
      <c r="B226" s="1">
        <v>664</v>
      </c>
      <c r="C226" s="15">
        <v>917</v>
      </c>
      <c r="D226" s="3">
        <v>3.65</v>
      </c>
      <c r="E226" s="3">
        <v>3347.0499999999997</v>
      </c>
      <c r="F226" s="16">
        <v>0</v>
      </c>
      <c r="G226" s="6"/>
      <c r="H226" s="4"/>
      <c r="I226" s="3">
        <v>3347.0499999999997</v>
      </c>
      <c r="J226" s="5">
        <v>0</v>
      </c>
    </row>
    <row r="227" spans="1:10" ht="15.75">
      <c r="A227" s="1">
        <v>60</v>
      </c>
      <c r="B227" s="1">
        <v>722</v>
      </c>
      <c r="C227" s="15">
        <v>255</v>
      </c>
      <c r="D227" s="3">
        <v>3.65</v>
      </c>
      <c r="E227" s="3">
        <v>930.75</v>
      </c>
      <c r="F227" s="16">
        <v>95.15</v>
      </c>
      <c r="G227" s="2">
        <v>8683</v>
      </c>
      <c r="H227" s="4">
        <v>41526</v>
      </c>
      <c r="I227" s="3">
        <v>835.6</v>
      </c>
      <c r="J227" s="5">
        <v>0.10222938490464679</v>
      </c>
    </row>
    <row r="228" spans="1:10" ht="15.75">
      <c r="A228" s="1">
        <v>60</v>
      </c>
      <c r="B228" s="1">
        <v>1789</v>
      </c>
      <c r="C228" s="15">
        <v>109</v>
      </c>
      <c r="D228" s="3">
        <v>3.65</v>
      </c>
      <c r="E228" s="3">
        <v>397.84999999999997</v>
      </c>
      <c r="F228" s="16">
        <v>214</v>
      </c>
      <c r="G228" s="6">
        <v>5694</v>
      </c>
      <c r="H228" s="4">
        <v>41664</v>
      </c>
      <c r="I228" s="3">
        <v>183.84999999999997</v>
      </c>
      <c r="J228" s="5">
        <v>0.53789116501193923</v>
      </c>
    </row>
    <row r="229" spans="1:10" ht="15.75">
      <c r="A229" s="1">
        <v>60</v>
      </c>
      <c r="B229" s="1">
        <v>9685</v>
      </c>
      <c r="C229" s="15">
        <v>49</v>
      </c>
      <c r="D229" s="3">
        <v>3.65</v>
      </c>
      <c r="E229" s="3">
        <v>178.85</v>
      </c>
      <c r="F229" s="16">
        <v>0</v>
      </c>
      <c r="G229" s="6"/>
      <c r="H229" s="4"/>
      <c r="I229" s="3">
        <v>178.85</v>
      </c>
      <c r="J229" s="5">
        <v>0</v>
      </c>
    </row>
    <row r="230" spans="1:10" ht="15.75">
      <c r="A230" s="1">
        <v>60</v>
      </c>
      <c r="B230" s="1">
        <v>11129</v>
      </c>
      <c r="C230" s="15">
        <v>42</v>
      </c>
      <c r="D230" s="3">
        <v>3.65</v>
      </c>
      <c r="E230" s="3">
        <v>153.29999999999998</v>
      </c>
      <c r="F230" s="16">
        <v>0</v>
      </c>
      <c r="G230" s="6"/>
      <c r="H230" s="4"/>
      <c r="I230" s="3">
        <v>153.29999999999998</v>
      </c>
      <c r="J230" s="5">
        <v>0</v>
      </c>
    </row>
    <row r="231" spans="1:10" ht="15.75">
      <c r="A231" s="1"/>
      <c r="B231" s="1"/>
      <c r="C231" s="15"/>
      <c r="D231" s="3"/>
      <c r="E231" s="3"/>
      <c r="F231" s="32" t="s">
        <v>474</v>
      </c>
      <c r="G231" s="6"/>
      <c r="H231" s="4"/>
      <c r="I231" s="3"/>
      <c r="J231" s="5"/>
    </row>
    <row r="232" spans="1:10" ht="15.75">
      <c r="A232" s="1">
        <v>61</v>
      </c>
      <c r="B232" s="1">
        <v>1964</v>
      </c>
      <c r="C232" s="15">
        <v>478</v>
      </c>
      <c r="D232" s="3">
        <v>3.65</v>
      </c>
      <c r="E232" s="3">
        <v>1744.7</v>
      </c>
      <c r="F232" s="16">
        <v>0</v>
      </c>
      <c r="G232" s="6"/>
      <c r="H232" s="4"/>
      <c r="I232" s="3">
        <v>1744.7</v>
      </c>
      <c r="J232" s="5">
        <v>0</v>
      </c>
    </row>
    <row r="233" spans="1:10" ht="15.75">
      <c r="A233" s="1">
        <v>61</v>
      </c>
      <c r="B233" s="1">
        <v>2035</v>
      </c>
      <c r="C233" s="15">
        <v>46</v>
      </c>
      <c r="D233" s="3">
        <v>3.65</v>
      </c>
      <c r="E233" s="3">
        <v>167.9</v>
      </c>
      <c r="F233" s="16">
        <v>0</v>
      </c>
      <c r="G233" s="6"/>
      <c r="H233" s="4"/>
      <c r="I233" s="3">
        <v>167.9</v>
      </c>
      <c r="J233" s="5">
        <v>0</v>
      </c>
    </row>
    <row r="234" spans="1:10" ht="15.75">
      <c r="A234" s="1">
        <v>61</v>
      </c>
      <c r="B234" s="1">
        <v>11657</v>
      </c>
      <c r="C234" s="15">
        <v>36</v>
      </c>
      <c r="D234" s="3">
        <v>3.65</v>
      </c>
      <c r="E234" s="3">
        <v>131.4</v>
      </c>
      <c r="F234" s="16">
        <v>0</v>
      </c>
      <c r="G234" s="6"/>
      <c r="H234" s="4"/>
      <c r="I234" s="3">
        <v>131.4</v>
      </c>
      <c r="J234" s="5">
        <v>0</v>
      </c>
    </row>
    <row r="235" spans="1:10" ht="15.75">
      <c r="A235" s="1">
        <v>61</v>
      </c>
      <c r="B235" s="1">
        <v>12621</v>
      </c>
      <c r="C235" s="15">
        <v>54</v>
      </c>
      <c r="D235" s="3">
        <v>3.65</v>
      </c>
      <c r="E235" s="3">
        <v>197.1</v>
      </c>
      <c r="F235" s="16">
        <v>197.1</v>
      </c>
      <c r="G235" s="6">
        <v>2543</v>
      </c>
      <c r="H235" s="4">
        <v>41803</v>
      </c>
      <c r="I235" s="3">
        <v>0</v>
      </c>
      <c r="J235" s="5">
        <v>1</v>
      </c>
    </row>
    <row r="236" spans="1:10" ht="15.75">
      <c r="A236" s="1"/>
      <c r="B236" s="1"/>
      <c r="C236" s="15"/>
      <c r="D236" s="3"/>
      <c r="E236" s="3"/>
      <c r="F236" s="32" t="s">
        <v>474</v>
      </c>
      <c r="G236" s="6"/>
      <c r="H236" s="4"/>
      <c r="I236" s="3"/>
      <c r="J236" s="5"/>
    </row>
    <row r="237" spans="1:10" ht="15.75">
      <c r="A237" s="1">
        <v>62</v>
      </c>
      <c r="B237" s="1">
        <v>1690</v>
      </c>
      <c r="C237" s="15">
        <v>45</v>
      </c>
      <c r="D237" s="3">
        <v>3.65</v>
      </c>
      <c r="E237" s="3">
        <v>164.25</v>
      </c>
      <c r="F237" s="16">
        <v>0</v>
      </c>
      <c r="G237" s="6"/>
      <c r="H237" s="4"/>
      <c r="I237" s="3">
        <v>164.25</v>
      </c>
      <c r="J237" s="5">
        <v>0</v>
      </c>
    </row>
    <row r="238" spans="1:10" ht="15.75">
      <c r="A238" s="1">
        <v>62</v>
      </c>
      <c r="B238" s="1">
        <v>2487</v>
      </c>
      <c r="C238" s="15">
        <v>156</v>
      </c>
      <c r="D238" s="3">
        <v>3.65</v>
      </c>
      <c r="E238" s="3">
        <v>569.4</v>
      </c>
      <c r="F238" s="16">
        <v>491.15</v>
      </c>
      <c r="G238" s="6">
        <v>2284</v>
      </c>
      <c r="H238" s="4">
        <v>41641</v>
      </c>
      <c r="I238" s="3">
        <v>78.25</v>
      </c>
      <c r="J238" s="5">
        <v>0.8625746399719002</v>
      </c>
    </row>
    <row r="239" spans="1:10" ht="15.75">
      <c r="A239" s="1">
        <v>62</v>
      </c>
      <c r="B239" s="1">
        <v>3562</v>
      </c>
      <c r="C239" s="15">
        <v>142</v>
      </c>
      <c r="D239" s="3">
        <v>3.65</v>
      </c>
      <c r="E239" s="3">
        <v>518.29999999999995</v>
      </c>
      <c r="F239" s="16">
        <v>550</v>
      </c>
      <c r="G239" s="6">
        <v>1015</v>
      </c>
      <c r="H239" s="4">
        <v>41808</v>
      </c>
      <c r="I239" s="3">
        <v>-31.700000000000045</v>
      </c>
      <c r="J239" s="5">
        <v>1.0611614894848544</v>
      </c>
    </row>
    <row r="240" spans="1:10" ht="15.75">
      <c r="A240" s="1">
        <v>62</v>
      </c>
      <c r="B240" s="1">
        <v>6436</v>
      </c>
      <c r="C240" s="15">
        <v>57</v>
      </c>
      <c r="D240" s="3">
        <v>3.65</v>
      </c>
      <c r="E240" s="3">
        <v>208.04999999999998</v>
      </c>
      <c r="F240" s="16">
        <v>0</v>
      </c>
      <c r="G240" s="6"/>
      <c r="H240" s="4"/>
      <c r="I240" s="3">
        <v>208.04999999999998</v>
      </c>
      <c r="J240" s="5">
        <v>0</v>
      </c>
    </row>
    <row r="241" spans="1:10" ht="15.75">
      <c r="A241" s="1">
        <v>62</v>
      </c>
      <c r="B241" s="1">
        <v>6776</v>
      </c>
      <c r="C241" s="15">
        <v>37</v>
      </c>
      <c r="D241" s="3">
        <v>3.65</v>
      </c>
      <c r="E241" s="3">
        <v>135.04999999999998</v>
      </c>
      <c r="F241" s="16">
        <v>0</v>
      </c>
      <c r="G241" s="6"/>
      <c r="H241" s="4"/>
      <c r="I241" s="3">
        <v>135.04999999999998</v>
      </c>
      <c r="J241" s="5">
        <v>0</v>
      </c>
    </row>
    <row r="242" spans="1:10" ht="15.75">
      <c r="A242" s="1">
        <v>62</v>
      </c>
      <c r="B242" s="1">
        <v>15276</v>
      </c>
      <c r="C242" s="15">
        <v>47</v>
      </c>
      <c r="D242" s="3">
        <v>3.65</v>
      </c>
      <c r="E242" s="3">
        <v>171.54999999999998</v>
      </c>
      <c r="F242" s="16">
        <v>0</v>
      </c>
      <c r="G242" s="6"/>
      <c r="H242" s="4"/>
      <c r="I242" s="3">
        <v>171.54999999999998</v>
      </c>
      <c r="J242" s="5">
        <v>0</v>
      </c>
    </row>
    <row r="243" spans="1:10" ht="15.75">
      <c r="A243" s="1"/>
      <c r="B243" s="1"/>
      <c r="C243" s="15"/>
      <c r="D243" s="3"/>
      <c r="E243" s="3"/>
      <c r="F243" s="32" t="s">
        <v>474</v>
      </c>
      <c r="G243" s="6"/>
      <c r="H243" s="4"/>
      <c r="I243" s="3"/>
      <c r="J243" s="5"/>
    </row>
    <row r="244" spans="1:10" ht="15.75">
      <c r="A244" s="1">
        <v>63</v>
      </c>
      <c r="B244" s="1">
        <v>1825</v>
      </c>
      <c r="C244" s="15">
        <v>105</v>
      </c>
      <c r="D244" s="3">
        <v>3.65</v>
      </c>
      <c r="E244" s="3">
        <v>383.25</v>
      </c>
      <c r="F244" s="16">
        <v>177.65</v>
      </c>
      <c r="G244" s="6">
        <v>1305</v>
      </c>
      <c r="H244" s="4">
        <v>41564</v>
      </c>
      <c r="I244" s="3">
        <v>205.6</v>
      </c>
      <c r="J244" s="5">
        <v>0.46353555120678408</v>
      </c>
    </row>
    <row r="245" spans="1:10" ht="15.75">
      <c r="A245" s="1">
        <v>63</v>
      </c>
      <c r="B245" s="1">
        <v>4240</v>
      </c>
      <c r="C245" s="15">
        <v>178</v>
      </c>
      <c r="D245" s="3">
        <v>3.65</v>
      </c>
      <c r="E245" s="3">
        <v>649.69999999999993</v>
      </c>
      <c r="F245" s="16">
        <v>686.5</v>
      </c>
      <c r="G245" s="6">
        <v>3819</v>
      </c>
      <c r="H245" s="4">
        <v>41817</v>
      </c>
      <c r="I245" s="3">
        <v>-36.800000000000068</v>
      </c>
      <c r="J245" s="5">
        <v>1.0566415268585503</v>
      </c>
    </row>
    <row r="246" spans="1:10" ht="15.75">
      <c r="A246" s="1">
        <v>63</v>
      </c>
      <c r="B246" s="1">
        <v>10715</v>
      </c>
      <c r="C246" s="15">
        <v>84</v>
      </c>
      <c r="D246" s="3">
        <v>3.65</v>
      </c>
      <c r="E246" s="3">
        <v>306.59999999999997</v>
      </c>
      <c r="F246" s="16">
        <v>0</v>
      </c>
      <c r="G246" s="6"/>
      <c r="H246" s="4"/>
      <c r="I246" s="3">
        <v>306.59999999999997</v>
      </c>
      <c r="J246" s="5">
        <v>0</v>
      </c>
    </row>
    <row r="247" spans="1:10" ht="15.75">
      <c r="A247" s="1">
        <v>63</v>
      </c>
      <c r="B247" s="1">
        <v>10976</v>
      </c>
      <c r="C247" s="15">
        <v>53</v>
      </c>
      <c r="D247" s="3">
        <v>3.65</v>
      </c>
      <c r="E247" s="3">
        <v>193.45</v>
      </c>
      <c r="F247" s="16">
        <v>220</v>
      </c>
      <c r="G247" s="6">
        <v>2666</v>
      </c>
      <c r="H247" s="4">
        <v>41813</v>
      </c>
      <c r="I247" s="3">
        <v>-26.550000000000011</v>
      </c>
      <c r="J247" s="5">
        <v>1.1372447660894289</v>
      </c>
    </row>
    <row r="248" spans="1:10" ht="15.75">
      <c r="A248" s="1">
        <v>63</v>
      </c>
      <c r="B248" s="1">
        <v>15090</v>
      </c>
      <c r="C248" s="15">
        <v>36</v>
      </c>
      <c r="D248" s="3">
        <v>3.65</v>
      </c>
      <c r="E248" s="3">
        <v>131.4</v>
      </c>
      <c r="F248" s="16">
        <v>0</v>
      </c>
      <c r="G248" s="6"/>
      <c r="H248" s="4"/>
      <c r="I248" s="3">
        <v>131.4</v>
      </c>
      <c r="J248" s="5">
        <v>0</v>
      </c>
    </row>
    <row r="249" spans="1:10" ht="15.75">
      <c r="A249" s="1"/>
      <c r="B249" s="1"/>
      <c r="C249" s="15"/>
      <c r="D249" s="3"/>
      <c r="E249" s="3"/>
      <c r="F249" s="32" t="s">
        <v>474</v>
      </c>
      <c r="G249" s="6"/>
      <c r="H249" s="4"/>
      <c r="I249" s="3"/>
      <c r="J249" s="5"/>
    </row>
    <row r="250" spans="1:10" ht="15.75">
      <c r="A250" s="1">
        <v>64</v>
      </c>
      <c r="B250" s="1">
        <v>524</v>
      </c>
      <c r="C250" s="15">
        <v>267</v>
      </c>
      <c r="D250" s="3">
        <v>3.65</v>
      </c>
      <c r="E250" s="3">
        <v>974.55</v>
      </c>
      <c r="F250" s="16">
        <v>500</v>
      </c>
      <c r="G250" s="6">
        <v>23443</v>
      </c>
      <c r="H250" s="4">
        <v>41808</v>
      </c>
      <c r="I250" s="3">
        <v>474.54999999999995</v>
      </c>
      <c r="J250" s="5">
        <v>0.51305730850135967</v>
      </c>
    </row>
    <row r="251" spans="1:10" ht="15.75">
      <c r="A251" s="1">
        <v>64</v>
      </c>
      <c r="B251" s="1">
        <v>3095</v>
      </c>
      <c r="C251" s="15">
        <v>264</v>
      </c>
      <c r="D251" s="3">
        <v>3.65</v>
      </c>
      <c r="E251" s="3">
        <v>963.6</v>
      </c>
      <c r="F251" s="48">
        <v>721.4</v>
      </c>
      <c r="G251" s="6">
        <v>1988</v>
      </c>
      <c r="H251" s="4"/>
      <c r="I251" s="3">
        <v>467.20000000000005</v>
      </c>
      <c r="J251" s="5">
        <f>F251/E251</f>
        <v>0.74865089248650885</v>
      </c>
    </row>
    <row r="252" spans="1:10" ht="15.75">
      <c r="A252" s="1">
        <v>64</v>
      </c>
      <c r="B252" s="1">
        <v>3702</v>
      </c>
      <c r="C252" s="15">
        <v>287</v>
      </c>
      <c r="D252" s="3">
        <v>3.65</v>
      </c>
      <c r="E252" s="3">
        <v>1047.55</v>
      </c>
      <c r="F252" s="16">
        <v>1000</v>
      </c>
      <c r="G252" s="6">
        <v>8646</v>
      </c>
      <c r="H252" s="4">
        <v>41792</v>
      </c>
      <c r="I252" s="3">
        <v>47.549999999999955</v>
      </c>
      <c r="J252" s="5">
        <v>0.95460837191542169</v>
      </c>
    </row>
    <row r="253" spans="1:10" ht="15.75">
      <c r="A253" s="1">
        <v>64</v>
      </c>
      <c r="B253" s="1">
        <v>4648</v>
      </c>
      <c r="C253" s="15">
        <v>55</v>
      </c>
      <c r="D253" s="3">
        <v>3.65</v>
      </c>
      <c r="E253" s="3">
        <v>200.75</v>
      </c>
      <c r="F253" s="16">
        <v>76.3</v>
      </c>
      <c r="G253" s="6">
        <v>5330</v>
      </c>
      <c r="H253" s="4">
        <v>41743</v>
      </c>
      <c r="I253" s="3">
        <v>124.45</v>
      </c>
      <c r="J253" s="5">
        <v>0.3800747198007472</v>
      </c>
    </row>
    <row r="254" spans="1:10" ht="15.75">
      <c r="A254" s="1">
        <v>64</v>
      </c>
      <c r="B254" s="1">
        <v>6883</v>
      </c>
      <c r="C254" s="15">
        <v>45</v>
      </c>
      <c r="D254" s="3">
        <v>3.65</v>
      </c>
      <c r="E254" s="3">
        <v>164.25</v>
      </c>
      <c r="F254" s="16">
        <v>0</v>
      </c>
      <c r="G254" s="6"/>
      <c r="H254" s="4"/>
      <c r="I254" s="3">
        <v>164.25</v>
      </c>
      <c r="J254" s="5">
        <v>0</v>
      </c>
    </row>
    <row r="255" spans="1:10" ht="15.75">
      <c r="A255" s="1"/>
      <c r="B255" s="1"/>
      <c r="C255" s="15"/>
      <c r="D255" s="3"/>
      <c r="E255" s="3"/>
      <c r="F255" s="32" t="s">
        <v>474</v>
      </c>
      <c r="G255" s="6"/>
      <c r="H255" s="4"/>
      <c r="I255" s="3"/>
      <c r="J255" s="5"/>
    </row>
    <row r="256" spans="1:10" ht="15.75">
      <c r="A256" s="1">
        <v>65</v>
      </c>
      <c r="B256" s="1">
        <v>1709</v>
      </c>
      <c r="C256" s="15">
        <v>207</v>
      </c>
      <c r="D256" s="3">
        <v>3.65</v>
      </c>
      <c r="E256" s="3">
        <v>755.55</v>
      </c>
      <c r="F256" s="16">
        <v>667.7</v>
      </c>
      <c r="G256" s="6">
        <v>1037</v>
      </c>
      <c r="H256" s="4">
        <v>41736</v>
      </c>
      <c r="I256" s="3">
        <v>87.849999999999909</v>
      </c>
      <c r="J256" s="5">
        <v>0.88372708622857532</v>
      </c>
    </row>
    <row r="257" spans="1:10" ht="15.75">
      <c r="A257" s="1">
        <v>65</v>
      </c>
      <c r="B257" s="1">
        <v>4580</v>
      </c>
      <c r="C257" s="15">
        <v>208</v>
      </c>
      <c r="D257" s="3">
        <v>3.65</v>
      </c>
      <c r="E257" s="3">
        <v>759.19999999999993</v>
      </c>
      <c r="F257" s="16">
        <v>307.5</v>
      </c>
      <c r="G257" s="6">
        <v>4150</v>
      </c>
      <c r="H257" s="4">
        <v>41803</v>
      </c>
      <c r="I257" s="3">
        <v>451.69999999999993</v>
      </c>
      <c r="J257" s="5">
        <v>0.40503161222339307</v>
      </c>
    </row>
    <row r="258" spans="1:10" ht="15.75">
      <c r="A258" s="1">
        <v>65</v>
      </c>
      <c r="B258" s="1">
        <v>4614</v>
      </c>
      <c r="C258" s="15">
        <v>60</v>
      </c>
      <c r="D258" s="3">
        <v>3.65</v>
      </c>
      <c r="E258" s="3">
        <v>219</v>
      </c>
      <c r="F258" s="16">
        <v>536.54999999999995</v>
      </c>
      <c r="G258" s="6">
        <v>2935</v>
      </c>
      <c r="H258" s="4">
        <v>41813</v>
      </c>
      <c r="I258" s="3">
        <v>-317.54999999999995</v>
      </c>
      <c r="J258" s="5">
        <v>2.4499999999999997</v>
      </c>
    </row>
    <row r="259" spans="1:10" ht="15.75">
      <c r="A259" s="1">
        <v>65</v>
      </c>
      <c r="B259" s="1">
        <v>6719</v>
      </c>
      <c r="C259" s="15">
        <v>49</v>
      </c>
      <c r="D259" s="3">
        <v>3.65</v>
      </c>
      <c r="E259" s="3">
        <v>178.85</v>
      </c>
      <c r="F259" s="16">
        <v>178.85</v>
      </c>
      <c r="G259" s="6">
        <v>309</v>
      </c>
      <c r="H259" s="4">
        <v>41645</v>
      </c>
      <c r="I259" s="3">
        <v>0</v>
      </c>
      <c r="J259" s="5">
        <v>1</v>
      </c>
    </row>
    <row r="260" spans="1:10" ht="15.75">
      <c r="A260" s="1">
        <v>65</v>
      </c>
      <c r="B260" s="1">
        <v>13583</v>
      </c>
      <c r="C260" s="15">
        <v>88</v>
      </c>
      <c r="D260" s="3">
        <v>3.65</v>
      </c>
      <c r="E260" s="3">
        <v>321.2</v>
      </c>
      <c r="F260" s="16">
        <v>0</v>
      </c>
      <c r="G260" s="6"/>
      <c r="H260" s="4"/>
      <c r="I260" s="3">
        <v>321.2</v>
      </c>
      <c r="J260" s="5">
        <v>0</v>
      </c>
    </row>
    <row r="261" spans="1:10" ht="15.75">
      <c r="A261" s="1"/>
      <c r="B261" s="1"/>
      <c r="C261" s="15"/>
      <c r="D261" s="3"/>
      <c r="E261" s="3"/>
      <c r="F261" s="32" t="s">
        <v>474</v>
      </c>
      <c r="G261" s="6"/>
      <c r="H261" s="4"/>
      <c r="I261" s="3"/>
      <c r="J261" s="5"/>
    </row>
    <row r="262" spans="1:10" ht="15.75">
      <c r="A262" s="1">
        <v>66</v>
      </c>
      <c r="B262" s="1">
        <v>2689</v>
      </c>
      <c r="C262" s="15">
        <v>92</v>
      </c>
      <c r="D262" s="3">
        <v>3.65</v>
      </c>
      <c r="E262" s="3">
        <v>335.8</v>
      </c>
      <c r="F262" s="16">
        <v>0</v>
      </c>
      <c r="G262" s="6"/>
      <c r="H262" s="4"/>
      <c r="I262" s="3">
        <v>335.8</v>
      </c>
      <c r="J262" s="5">
        <v>0</v>
      </c>
    </row>
    <row r="263" spans="1:10" ht="15.75">
      <c r="A263" s="1">
        <v>66</v>
      </c>
      <c r="B263" s="1">
        <v>7798</v>
      </c>
      <c r="C263" s="15">
        <v>89</v>
      </c>
      <c r="D263" s="3">
        <v>3.65</v>
      </c>
      <c r="E263" s="3">
        <v>324.84999999999997</v>
      </c>
      <c r="F263" s="16">
        <v>0</v>
      </c>
      <c r="G263" s="6"/>
      <c r="H263" s="4"/>
      <c r="I263" s="3">
        <v>324.84999999999997</v>
      </c>
      <c r="J263" s="5">
        <v>0</v>
      </c>
    </row>
    <row r="264" spans="1:10" ht="15.75">
      <c r="A264" s="1">
        <v>66</v>
      </c>
      <c r="B264" s="1">
        <v>8817</v>
      </c>
      <c r="C264" s="15">
        <v>73</v>
      </c>
      <c r="D264" s="3">
        <v>3.65</v>
      </c>
      <c r="E264" s="3">
        <v>266.45</v>
      </c>
      <c r="F264" s="16">
        <v>266.45</v>
      </c>
      <c r="G264" s="6">
        <v>1995</v>
      </c>
      <c r="H264" s="4">
        <v>41827</v>
      </c>
      <c r="I264" s="3">
        <v>0</v>
      </c>
      <c r="J264" s="5">
        <v>1</v>
      </c>
    </row>
    <row r="265" spans="1:10" ht="15.75">
      <c r="A265" s="1">
        <v>66</v>
      </c>
      <c r="B265" s="1">
        <v>12588</v>
      </c>
      <c r="C265" s="15">
        <v>79</v>
      </c>
      <c r="D265" s="3">
        <v>3.65</v>
      </c>
      <c r="E265" s="3">
        <v>288.34999999999997</v>
      </c>
      <c r="F265" s="16">
        <v>299.3</v>
      </c>
      <c r="G265" s="6">
        <v>795</v>
      </c>
      <c r="H265" s="26">
        <v>41817</v>
      </c>
      <c r="I265" s="3">
        <v>-10.950000000000045</v>
      </c>
      <c r="J265" s="5">
        <v>1.037974683544304</v>
      </c>
    </row>
    <row r="266" spans="1:10" ht="15.75">
      <c r="A266" s="1">
        <v>66</v>
      </c>
      <c r="B266" s="1">
        <v>12743</v>
      </c>
      <c r="C266" s="15">
        <v>40</v>
      </c>
      <c r="D266" s="3">
        <v>3.65</v>
      </c>
      <c r="E266" s="3">
        <v>146</v>
      </c>
      <c r="F266" s="16">
        <v>247.65</v>
      </c>
      <c r="G266" s="6">
        <v>622</v>
      </c>
      <c r="H266" s="4">
        <v>41761</v>
      </c>
      <c r="I266" s="3">
        <v>-101.65</v>
      </c>
      <c r="J266" s="5">
        <v>1.6962328767123287</v>
      </c>
    </row>
    <row r="267" spans="1:10" ht="15.75">
      <c r="A267" s="1"/>
      <c r="B267" s="1"/>
      <c r="C267" s="15"/>
      <c r="D267" s="3"/>
      <c r="E267" s="3"/>
      <c r="F267" s="32" t="s">
        <v>474</v>
      </c>
      <c r="G267" s="6"/>
      <c r="H267" s="4"/>
      <c r="I267" s="3"/>
      <c r="J267" s="5"/>
    </row>
    <row r="268" spans="1:10" ht="15.75">
      <c r="A268" s="1">
        <v>67</v>
      </c>
      <c r="B268" s="1">
        <v>697</v>
      </c>
      <c r="C268" s="15">
        <v>138</v>
      </c>
      <c r="D268" s="3">
        <v>3.65</v>
      </c>
      <c r="E268" s="3">
        <v>503.7</v>
      </c>
      <c r="F268" s="16">
        <v>211.9</v>
      </c>
      <c r="G268" s="6">
        <v>1438</v>
      </c>
      <c r="H268" s="4">
        <v>41736</v>
      </c>
      <c r="I268" s="3">
        <v>291.79999999999995</v>
      </c>
      <c r="J268" s="5">
        <v>0.42068691681556486</v>
      </c>
    </row>
    <row r="269" spans="1:10" ht="15.75">
      <c r="A269" s="1">
        <v>67</v>
      </c>
      <c r="B269" s="1">
        <v>973</v>
      </c>
      <c r="C269" s="15">
        <v>196</v>
      </c>
      <c r="D269" s="3">
        <v>3.65</v>
      </c>
      <c r="E269" s="3">
        <v>715.4</v>
      </c>
      <c r="F269" s="16">
        <v>0</v>
      </c>
      <c r="G269" s="6"/>
      <c r="H269" s="4"/>
      <c r="I269" s="3">
        <v>715.4</v>
      </c>
      <c r="J269" s="5">
        <v>0</v>
      </c>
    </row>
    <row r="270" spans="1:10" ht="15.75">
      <c r="A270" s="1">
        <v>67</v>
      </c>
      <c r="B270" s="1">
        <v>4831</v>
      </c>
      <c r="C270" s="15">
        <v>59</v>
      </c>
      <c r="D270" s="3">
        <v>3.65</v>
      </c>
      <c r="E270" s="3">
        <v>215.35</v>
      </c>
      <c r="F270" s="16">
        <v>0</v>
      </c>
      <c r="G270" s="6"/>
      <c r="H270" s="4"/>
      <c r="I270" s="3">
        <v>215.35</v>
      </c>
      <c r="J270" s="5">
        <v>0</v>
      </c>
    </row>
    <row r="271" spans="1:10" ht="15.75">
      <c r="A271" s="1">
        <v>67</v>
      </c>
      <c r="B271" s="1">
        <v>8108</v>
      </c>
      <c r="C271" s="15">
        <v>42</v>
      </c>
      <c r="D271" s="3">
        <v>3.65</v>
      </c>
      <c r="E271" s="3">
        <v>153.29999999999998</v>
      </c>
      <c r="F271" s="16">
        <v>0</v>
      </c>
      <c r="G271" s="6"/>
      <c r="H271" s="4"/>
      <c r="I271" s="3">
        <v>153.29999999999998</v>
      </c>
      <c r="J271" s="5">
        <v>0</v>
      </c>
    </row>
    <row r="272" spans="1:10" ht="15.75">
      <c r="A272" s="7">
        <v>67</v>
      </c>
      <c r="B272" s="7">
        <v>14362</v>
      </c>
      <c r="C272" s="15">
        <v>49</v>
      </c>
      <c r="D272" s="3">
        <v>3.65</v>
      </c>
      <c r="E272" s="3">
        <v>178.85</v>
      </c>
      <c r="F272" s="16">
        <v>0</v>
      </c>
      <c r="G272" s="6"/>
      <c r="H272" s="4"/>
      <c r="I272" s="3">
        <v>178.85</v>
      </c>
      <c r="J272" s="5">
        <v>0</v>
      </c>
    </row>
    <row r="273" spans="1:10" ht="15.75">
      <c r="A273" s="7">
        <v>67</v>
      </c>
      <c r="B273" s="7">
        <v>15659</v>
      </c>
      <c r="C273" s="15">
        <v>52</v>
      </c>
      <c r="D273" s="3">
        <v>3.65</v>
      </c>
      <c r="E273" s="3">
        <v>189.79999999999998</v>
      </c>
      <c r="F273" s="16">
        <v>0</v>
      </c>
      <c r="G273" s="6"/>
      <c r="H273" s="4"/>
      <c r="I273" s="3">
        <v>189.79999999999998</v>
      </c>
      <c r="J273" s="5">
        <v>0</v>
      </c>
    </row>
    <row r="274" spans="1:10" ht="15.75">
      <c r="A274" s="7"/>
      <c r="B274" s="7"/>
      <c r="C274" s="15"/>
      <c r="D274" s="3"/>
      <c r="E274" s="3"/>
      <c r="F274" s="32" t="s">
        <v>474</v>
      </c>
      <c r="G274" s="6"/>
      <c r="H274" s="4"/>
      <c r="I274" s="3"/>
      <c r="J274" s="5"/>
    </row>
    <row r="275" spans="1:10" ht="15.75">
      <c r="A275" s="1">
        <v>68</v>
      </c>
      <c r="B275" s="1">
        <v>4106</v>
      </c>
      <c r="C275" s="15">
        <v>83</v>
      </c>
      <c r="D275" s="3">
        <v>3.65</v>
      </c>
      <c r="E275" s="3">
        <v>302.95</v>
      </c>
      <c r="F275" s="16">
        <v>0</v>
      </c>
      <c r="G275" s="6"/>
      <c r="H275" s="4"/>
      <c r="I275" s="3">
        <v>302.95</v>
      </c>
      <c r="J275" s="5">
        <v>0</v>
      </c>
    </row>
    <row r="276" spans="1:10" ht="15.75">
      <c r="A276" s="1">
        <v>68</v>
      </c>
      <c r="B276" s="1">
        <v>4579</v>
      </c>
      <c r="C276" s="15">
        <v>116</v>
      </c>
      <c r="D276" s="3">
        <v>3.65</v>
      </c>
      <c r="E276" s="3">
        <v>423.4</v>
      </c>
      <c r="F276" s="16">
        <v>0</v>
      </c>
      <c r="G276" s="6"/>
      <c r="H276" s="4"/>
      <c r="I276" s="3">
        <v>423.4</v>
      </c>
      <c r="J276" s="5">
        <v>0</v>
      </c>
    </row>
    <row r="277" spans="1:10" ht="15.75">
      <c r="A277" s="1">
        <v>68</v>
      </c>
      <c r="B277" s="1">
        <v>6448</v>
      </c>
      <c r="C277" s="15">
        <v>89</v>
      </c>
      <c r="D277" s="3">
        <v>3.65</v>
      </c>
      <c r="E277" s="3">
        <v>324.84999999999997</v>
      </c>
      <c r="F277" s="16">
        <v>236.9</v>
      </c>
      <c r="G277" s="6">
        <v>3931</v>
      </c>
      <c r="H277" s="4">
        <v>41806</v>
      </c>
      <c r="I277" s="3">
        <v>87.94999999999996</v>
      </c>
      <c r="J277" s="5">
        <v>0.72925965830383266</v>
      </c>
    </row>
    <row r="278" spans="1:10" ht="15.75">
      <c r="A278" s="1">
        <v>68</v>
      </c>
      <c r="B278" s="1">
        <v>7048</v>
      </c>
      <c r="C278" s="15">
        <v>171</v>
      </c>
      <c r="D278" s="3">
        <v>3.65</v>
      </c>
      <c r="E278" s="3">
        <v>624.15</v>
      </c>
      <c r="F278" s="16">
        <v>624.15</v>
      </c>
      <c r="G278" s="6">
        <v>6093</v>
      </c>
      <c r="H278" s="4">
        <v>41827</v>
      </c>
      <c r="I278" s="3">
        <v>0</v>
      </c>
      <c r="J278" s="5">
        <v>1</v>
      </c>
    </row>
    <row r="279" spans="1:10" ht="15.75">
      <c r="A279" s="1">
        <v>68</v>
      </c>
      <c r="B279" s="1">
        <v>8172</v>
      </c>
      <c r="C279" s="15">
        <v>79</v>
      </c>
      <c r="D279" s="3">
        <v>3.65</v>
      </c>
      <c r="E279" s="3">
        <v>288.34999999999997</v>
      </c>
      <c r="F279" s="16">
        <v>0</v>
      </c>
      <c r="G279" s="6"/>
      <c r="H279" s="4"/>
      <c r="I279" s="3">
        <v>288.34999999999997</v>
      </c>
      <c r="J279" s="5">
        <v>0</v>
      </c>
    </row>
    <row r="280" spans="1:10" ht="15.75">
      <c r="A280" s="1">
        <v>68</v>
      </c>
      <c r="B280" s="1">
        <v>13733</v>
      </c>
      <c r="C280" s="15">
        <v>85</v>
      </c>
      <c r="D280" s="3">
        <v>3.65</v>
      </c>
      <c r="E280" s="3">
        <v>310.25</v>
      </c>
      <c r="F280" s="16">
        <v>638.9</v>
      </c>
      <c r="G280" s="6" t="s">
        <v>489</v>
      </c>
      <c r="H280" s="4" t="s">
        <v>490</v>
      </c>
      <c r="I280" s="3">
        <v>-328.65</v>
      </c>
      <c r="J280" s="5">
        <v>2.0593070104754232</v>
      </c>
    </row>
    <row r="281" spans="1:10" ht="15.75">
      <c r="A281" s="1"/>
      <c r="B281" s="1"/>
      <c r="C281" s="15"/>
      <c r="D281" s="3"/>
      <c r="E281" s="3"/>
      <c r="F281" s="32" t="s">
        <v>474</v>
      </c>
      <c r="G281" s="6"/>
      <c r="H281" s="4"/>
      <c r="I281" s="3"/>
      <c r="J281" s="5"/>
    </row>
    <row r="282" spans="1:10" ht="15.75">
      <c r="A282" s="1">
        <v>69</v>
      </c>
      <c r="B282" s="1">
        <v>4520</v>
      </c>
      <c r="C282" s="15">
        <v>86</v>
      </c>
      <c r="D282" s="3">
        <v>3.65</v>
      </c>
      <c r="E282" s="3">
        <v>313.89999999999998</v>
      </c>
      <c r="F282" s="16">
        <v>0</v>
      </c>
      <c r="G282" s="6"/>
      <c r="H282" s="4"/>
      <c r="I282" s="3">
        <v>313.89999999999998</v>
      </c>
      <c r="J282" s="5">
        <v>0</v>
      </c>
    </row>
    <row r="283" spans="1:10" ht="15.75">
      <c r="A283" s="1">
        <v>69</v>
      </c>
      <c r="B283" s="1">
        <v>4706</v>
      </c>
      <c r="C283" s="15">
        <v>71</v>
      </c>
      <c r="D283" s="3">
        <v>3.65</v>
      </c>
      <c r="E283" s="3">
        <v>259.14999999999998</v>
      </c>
      <c r="F283" s="16">
        <v>323.75</v>
      </c>
      <c r="G283" s="6" t="s">
        <v>491</v>
      </c>
      <c r="H283" s="4" t="s">
        <v>492</v>
      </c>
      <c r="I283" s="3">
        <v>-64.600000000000023</v>
      </c>
      <c r="J283" s="5">
        <v>1.249276480802624</v>
      </c>
    </row>
    <row r="284" spans="1:10" ht="15.75">
      <c r="A284" s="1">
        <v>69</v>
      </c>
      <c r="B284" s="1">
        <v>5438</v>
      </c>
      <c r="C284" s="15">
        <v>80</v>
      </c>
      <c r="D284" s="3">
        <v>3.65</v>
      </c>
      <c r="E284" s="3">
        <v>292</v>
      </c>
      <c r="F284" s="16">
        <v>0</v>
      </c>
      <c r="G284" s="6"/>
      <c r="H284" s="4"/>
      <c r="I284" s="3">
        <v>292</v>
      </c>
      <c r="J284" s="5">
        <v>0</v>
      </c>
    </row>
    <row r="285" spans="1:10" ht="15.75">
      <c r="A285" s="1">
        <v>69</v>
      </c>
      <c r="B285" s="1">
        <v>6646</v>
      </c>
      <c r="C285" s="15">
        <v>118</v>
      </c>
      <c r="D285" s="3">
        <v>3.65</v>
      </c>
      <c r="E285" s="3">
        <v>430.7</v>
      </c>
      <c r="F285" s="16">
        <v>0</v>
      </c>
      <c r="G285" s="6"/>
      <c r="H285" s="4"/>
      <c r="I285" s="3">
        <v>430.7</v>
      </c>
      <c r="J285" s="5">
        <v>0</v>
      </c>
    </row>
    <row r="286" spans="1:10" ht="15.75">
      <c r="A286" s="1"/>
      <c r="B286" s="1"/>
      <c r="C286" s="15"/>
      <c r="D286" s="3"/>
      <c r="E286" s="3"/>
      <c r="F286" s="32" t="s">
        <v>474</v>
      </c>
      <c r="G286" s="6"/>
      <c r="H286" s="4"/>
      <c r="I286" s="3"/>
      <c r="J286" s="5"/>
    </row>
    <row r="287" spans="1:10" ht="15.75">
      <c r="A287" s="1">
        <v>70</v>
      </c>
      <c r="B287" s="1">
        <v>1578</v>
      </c>
      <c r="C287" s="15">
        <v>114</v>
      </c>
      <c r="D287" s="3">
        <v>3.65</v>
      </c>
      <c r="E287" s="3">
        <v>416.09999999999997</v>
      </c>
      <c r="F287" s="16">
        <v>0</v>
      </c>
      <c r="G287" s="6"/>
      <c r="H287" s="4"/>
      <c r="I287" s="3">
        <v>416.09999999999997</v>
      </c>
      <c r="J287" s="5">
        <v>0</v>
      </c>
    </row>
    <row r="288" spans="1:10" ht="15.75">
      <c r="A288" s="1">
        <v>70</v>
      </c>
      <c r="B288" s="1">
        <v>1612</v>
      </c>
      <c r="C288" s="15">
        <v>29</v>
      </c>
      <c r="D288" s="3">
        <v>3.65</v>
      </c>
      <c r="E288" s="3">
        <v>105.85</v>
      </c>
      <c r="F288" s="16">
        <v>0</v>
      </c>
      <c r="G288" s="6"/>
      <c r="H288" s="4"/>
      <c r="I288" s="3">
        <v>105.85</v>
      </c>
      <c r="J288" s="5">
        <v>0</v>
      </c>
    </row>
    <row r="289" spans="1:10" ht="15.75">
      <c r="A289" s="1">
        <v>70</v>
      </c>
      <c r="B289" s="1">
        <v>1647</v>
      </c>
      <c r="C289" s="15">
        <v>81</v>
      </c>
      <c r="D289" s="3">
        <v>3.65</v>
      </c>
      <c r="E289" s="3">
        <v>295.64999999999998</v>
      </c>
      <c r="F289" s="16">
        <v>295.64999999999998</v>
      </c>
      <c r="G289" s="6">
        <v>5002</v>
      </c>
      <c r="H289" s="4">
        <v>41803</v>
      </c>
      <c r="I289" s="3">
        <v>0</v>
      </c>
      <c r="J289" s="5">
        <v>1</v>
      </c>
    </row>
    <row r="290" spans="1:10" ht="15.75">
      <c r="A290" s="1">
        <v>70</v>
      </c>
      <c r="B290" s="1">
        <v>3464</v>
      </c>
      <c r="C290" s="15">
        <v>144</v>
      </c>
      <c r="D290" s="3">
        <v>3.65</v>
      </c>
      <c r="E290" s="3">
        <v>525.6</v>
      </c>
      <c r="F290" s="16">
        <v>0</v>
      </c>
      <c r="G290" s="27"/>
      <c r="H290" s="26"/>
      <c r="I290" s="3">
        <v>525.6</v>
      </c>
      <c r="J290" s="5">
        <v>0</v>
      </c>
    </row>
    <row r="291" spans="1:10" ht="15.75">
      <c r="A291" s="1">
        <v>70</v>
      </c>
      <c r="B291" s="1">
        <v>6554</v>
      </c>
      <c r="C291" s="15">
        <v>52</v>
      </c>
      <c r="D291" s="3">
        <v>3.65</v>
      </c>
      <c r="E291" s="3">
        <v>189.79999999999998</v>
      </c>
      <c r="F291" s="16">
        <v>0</v>
      </c>
      <c r="G291" s="27"/>
      <c r="H291" s="26"/>
      <c r="I291" s="3">
        <v>189.79999999999998</v>
      </c>
      <c r="J291" s="5">
        <v>0</v>
      </c>
    </row>
    <row r="292" spans="1:10" ht="15.75">
      <c r="A292" s="1">
        <v>70</v>
      </c>
      <c r="B292" s="1">
        <v>15665</v>
      </c>
      <c r="C292" s="15">
        <v>45</v>
      </c>
      <c r="D292" s="3">
        <v>3.65</v>
      </c>
      <c r="E292" s="3">
        <v>164.25</v>
      </c>
      <c r="F292" s="16">
        <v>182.5</v>
      </c>
      <c r="G292" s="6">
        <v>1221</v>
      </c>
      <c r="H292" s="4" t="s">
        <v>493</v>
      </c>
      <c r="I292" s="3">
        <v>-18.25</v>
      </c>
      <c r="J292" s="5">
        <v>1.1111111111111112</v>
      </c>
    </row>
    <row r="293" spans="1:10" ht="15.75">
      <c r="A293" s="1"/>
      <c r="B293" s="1"/>
      <c r="C293" s="15"/>
      <c r="D293" s="3"/>
      <c r="E293" s="3"/>
      <c r="F293" s="32" t="s">
        <v>474</v>
      </c>
      <c r="G293" s="6"/>
      <c r="H293" s="4"/>
      <c r="I293" s="3"/>
      <c r="J293" s="5"/>
    </row>
    <row r="294" spans="1:10" ht="15.75">
      <c r="A294" s="1">
        <v>71</v>
      </c>
      <c r="B294" s="1">
        <v>1837</v>
      </c>
      <c r="C294" s="15">
        <v>205</v>
      </c>
      <c r="D294" s="3">
        <v>3.65</v>
      </c>
      <c r="E294" s="3">
        <v>748.25</v>
      </c>
      <c r="F294" s="16">
        <v>0</v>
      </c>
      <c r="G294" s="6"/>
      <c r="H294" s="4"/>
      <c r="I294" s="3">
        <v>748.25</v>
      </c>
      <c r="J294" s="5">
        <v>0</v>
      </c>
    </row>
    <row r="295" spans="1:10" ht="15.75">
      <c r="A295" s="1">
        <v>71</v>
      </c>
      <c r="B295" s="1">
        <v>4877</v>
      </c>
      <c r="C295" s="15">
        <v>159</v>
      </c>
      <c r="D295" s="3">
        <v>3.65</v>
      </c>
      <c r="E295" s="3">
        <v>580.35</v>
      </c>
      <c r="F295" s="16">
        <v>595</v>
      </c>
      <c r="G295" s="6">
        <v>1426</v>
      </c>
      <c r="H295" s="4">
        <v>41773</v>
      </c>
      <c r="I295" s="3">
        <v>-14.649999999999977</v>
      </c>
      <c r="J295" s="5">
        <v>1.0252433876109244</v>
      </c>
    </row>
    <row r="296" spans="1:10" ht="15.75">
      <c r="A296" s="1">
        <v>71</v>
      </c>
      <c r="B296" s="1">
        <v>4897</v>
      </c>
      <c r="C296" s="15">
        <v>87</v>
      </c>
      <c r="D296" s="3">
        <v>3.65</v>
      </c>
      <c r="E296" s="3">
        <v>317.55</v>
      </c>
      <c r="F296" s="16">
        <v>317.55</v>
      </c>
      <c r="G296" s="6">
        <v>3172</v>
      </c>
      <c r="H296" s="4">
        <v>41750</v>
      </c>
      <c r="I296" s="3">
        <v>0</v>
      </c>
      <c r="J296" s="5">
        <v>1</v>
      </c>
    </row>
    <row r="297" spans="1:10" ht="15.75">
      <c r="A297" s="1">
        <v>71</v>
      </c>
      <c r="B297" s="1">
        <v>11301</v>
      </c>
      <c r="C297" s="15">
        <v>63</v>
      </c>
      <c r="D297" s="3">
        <v>3.65</v>
      </c>
      <c r="E297" s="3">
        <v>229.95</v>
      </c>
      <c r="F297" s="16">
        <v>0</v>
      </c>
      <c r="G297" s="6"/>
      <c r="H297" s="4"/>
      <c r="I297" s="3">
        <v>229.95</v>
      </c>
      <c r="J297" s="5">
        <v>0</v>
      </c>
    </row>
    <row r="298" spans="1:10" ht="15.75">
      <c r="A298" s="1">
        <v>71</v>
      </c>
      <c r="B298" s="1">
        <v>12677</v>
      </c>
      <c r="C298" s="15">
        <v>47</v>
      </c>
      <c r="D298" s="3">
        <v>3.65</v>
      </c>
      <c r="E298" s="3">
        <v>171.54999999999998</v>
      </c>
      <c r="F298" s="16">
        <v>0</v>
      </c>
      <c r="G298" s="6"/>
      <c r="H298" s="4"/>
      <c r="I298" s="3">
        <v>171.54999999999998</v>
      </c>
      <c r="J298" s="5">
        <v>0</v>
      </c>
    </row>
    <row r="299" spans="1:10" ht="15.75">
      <c r="A299" s="1">
        <v>71</v>
      </c>
      <c r="B299" s="1">
        <v>14478</v>
      </c>
      <c r="C299" s="15">
        <v>40</v>
      </c>
      <c r="D299" s="3">
        <v>3.65</v>
      </c>
      <c r="E299" s="3">
        <v>146</v>
      </c>
      <c r="F299" s="16">
        <v>113.15</v>
      </c>
      <c r="G299" s="6">
        <v>1261</v>
      </c>
      <c r="H299" s="4">
        <v>41813</v>
      </c>
      <c r="I299" s="3">
        <v>32.849999999999994</v>
      </c>
      <c r="J299" s="5">
        <v>0.77500000000000002</v>
      </c>
    </row>
    <row r="300" spans="1:10" ht="15.75">
      <c r="A300" s="1"/>
      <c r="B300" s="1"/>
      <c r="C300" s="15"/>
      <c r="D300" s="3"/>
      <c r="E300" s="3"/>
      <c r="F300" s="16">
        <f>SUM(F226:F299)</f>
        <v>10972.699999999999</v>
      </c>
      <c r="G300" s="6"/>
      <c r="H300" s="4"/>
      <c r="I300" s="3"/>
      <c r="J300" s="5"/>
    </row>
    <row r="301" spans="1:10" ht="15.75">
      <c r="A301" s="1">
        <v>80</v>
      </c>
      <c r="B301" s="1">
        <v>669</v>
      </c>
      <c r="C301" s="15">
        <v>53</v>
      </c>
      <c r="D301" s="3">
        <v>3.65</v>
      </c>
      <c r="E301" s="3">
        <v>193.45</v>
      </c>
      <c r="F301" s="16">
        <v>0</v>
      </c>
      <c r="G301" s="6"/>
      <c r="H301" s="4"/>
      <c r="I301" s="3">
        <v>193.45</v>
      </c>
      <c r="J301" s="5">
        <v>0</v>
      </c>
    </row>
    <row r="302" spans="1:10" ht="15.75">
      <c r="A302" s="1">
        <v>80</v>
      </c>
      <c r="B302" s="1">
        <v>832</v>
      </c>
      <c r="C302" s="15">
        <v>135</v>
      </c>
      <c r="D302" s="3">
        <v>3.65</v>
      </c>
      <c r="E302" s="3">
        <v>492.75</v>
      </c>
      <c r="F302" s="16">
        <v>0</v>
      </c>
      <c r="G302" s="6"/>
      <c r="H302" s="4"/>
      <c r="I302" s="3">
        <v>492.75</v>
      </c>
      <c r="J302" s="5">
        <v>0</v>
      </c>
    </row>
    <row r="303" spans="1:10" ht="15.75">
      <c r="A303" s="1">
        <v>80</v>
      </c>
      <c r="B303" s="1">
        <v>6702</v>
      </c>
      <c r="C303" s="15">
        <v>46</v>
      </c>
      <c r="D303" s="3">
        <v>3.65</v>
      </c>
      <c r="E303" s="3">
        <v>167.9</v>
      </c>
      <c r="F303" s="16">
        <v>0</v>
      </c>
      <c r="G303" s="6"/>
      <c r="H303" s="4"/>
      <c r="I303" s="3">
        <v>167.9</v>
      </c>
      <c r="J303" s="5">
        <v>0</v>
      </c>
    </row>
    <row r="304" spans="1:10" ht="15.75">
      <c r="A304" s="1">
        <v>80</v>
      </c>
      <c r="B304" s="1">
        <v>6786</v>
      </c>
      <c r="C304" s="15">
        <v>32</v>
      </c>
      <c r="D304" s="3">
        <v>3.65</v>
      </c>
      <c r="E304" s="3">
        <v>116.8</v>
      </c>
      <c r="F304" s="16">
        <v>0</v>
      </c>
      <c r="G304" s="6"/>
      <c r="H304" s="4"/>
      <c r="I304" s="3">
        <v>116.8</v>
      </c>
      <c r="J304" s="5">
        <v>0</v>
      </c>
    </row>
    <row r="305" spans="1:10" ht="15.75">
      <c r="A305" s="1"/>
      <c r="B305" s="1"/>
      <c r="C305" s="15"/>
      <c r="D305" s="3"/>
      <c r="E305" s="3"/>
      <c r="F305" s="32" t="s">
        <v>474</v>
      </c>
      <c r="G305" s="6"/>
      <c r="H305" s="4"/>
      <c r="I305" s="3"/>
      <c r="J305" s="5"/>
    </row>
    <row r="306" spans="1:10" ht="15.75">
      <c r="A306" s="1">
        <v>81</v>
      </c>
      <c r="B306" s="1">
        <v>1762</v>
      </c>
      <c r="C306" s="15">
        <v>313</v>
      </c>
      <c r="D306" s="3">
        <v>3.65</v>
      </c>
      <c r="E306" s="3">
        <v>1142.45</v>
      </c>
      <c r="F306" s="16">
        <v>1142.45</v>
      </c>
      <c r="G306" s="6">
        <v>7229</v>
      </c>
      <c r="H306" s="4">
        <v>41796</v>
      </c>
      <c r="I306" s="3">
        <v>0</v>
      </c>
      <c r="J306" s="5">
        <v>1</v>
      </c>
    </row>
    <row r="307" spans="1:10" ht="15.75">
      <c r="A307" s="1">
        <v>81</v>
      </c>
      <c r="B307" s="1">
        <v>4902</v>
      </c>
      <c r="C307" s="15">
        <v>164</v>
      </c>
      <c r="D307" s="3">
        <v>3.65</v>
      </c>
      <c r="E307" s="3">
        <v>598.6</v>
      </c>
      <c r="F307" s="16">
        <v>0</v>
      </c>
      <c r="G307" s="6"/>
      <c r="H307" s="4"/>
      <c r="I307" s="3">
        <v>598.6</v>
      </c>
      <c r="J307" s="5">
        <v>0</v>
      </c>
    </row>
    <row r="308" spans="1:10" ht="15.75">
      <c r="A308" s="1">
        <v>81</v>
      </c>
      <c r="B308" s="1">
        <v>4954</v>
      </c>
      <c r="C308" s="15">
        <v>117</v>
      </c>
      <c r="D308" s="3">
        <v>3.65</v>
      </c>
      <c r="E308" s="3">
        <v>427.05</v>
      </c>
      <c r="F308" s="16">
        <v>0</v>
      </c>
      <c r="G308" s="6"/>
      <c r="H308" s="4"/>
      <c r="I308" s="3">
        <v>427.05</v>
      </c>
      <c r="J308" s="5">
        <v>0</v>
      </c>
    </row>
    <row r="309" spans="1:10" ht="15.75">
      <c r="A309" s="1">
        <v>81</v>
      </c>
      <c r="B309" s="1">
        <v>7030</v>
      </c>
      <c r="C309" s="15">
        <v>91</v>
      </c>
      <c r="D309" s="3">
        <v>3.65</v>
      </c>
      <c r="E309" s="3">
        <v>332.15</v>
      </c>
      <c r="F309" s="16">
        <v>332.15</v>
      </c>
      <c r="G309" s="6">
        <v>2737</v>
      </c>
      <c r="H309" s="4">
        <v>41736</v>
      </c>
      <c r="I309" s="3">
        <v>0</v>
      </c>
      <c r="J309" s="5">
        <v>1</v>
      </c>
    </row>
    <row r="310" spans="1:10" ht="15.75">
      <c r="A310" s="1">
        <v>81</v>
      </c>
      <c r="B310" s="1">
        <v>15711</v>
      </c>
      <c r="C310" s="15">
        <v>21</v>
      </c>
      <c r="D310" s="3">
        <v>3.65</v>
      </c>
      <c r="E310" s="3">
        <v>76.649999999999991</v>
      </c>
      <c r="F310" s="16">
        <v>0</v>
      </c>
      <c r="G310" s="6"/>
      <c r="H310" s="4"/>
      <c r="I310" s="3">
        <v>76.649999999999991</v>
      </c>
      <c r="J310" s="5">
        <v>0</v>
      </c>
    </row>
    <row r="311" spans="1:10" ht="15.75">
      <c r="A311" s="1"/>
      <c r="B311" s="1"/>
      <c r="C311" s="15"/>
      <c r="D311" s="3"/>
      <c r="E311" s="3"/>
      <c r="F311" s="32" t="s">
        <v>474</v>
      </c>
      <c r="G311" s="6"/>
      <c r="H311" s="4"/>
      <c r="I311" s="3"/>
      <c r="J311" s="5"/>
    </row>
    <row r="312" spans="1:10" ht="15.75">
      <c r="A312" s="1">
        <v>83</v>
      </c>
      <c r="B312" s="1">
        <v>2137</v>
      </c>
      <c r="C312" s="15">
        <v>169</v>
      </c>
      <c r="D312" s="3">
        <v>3.65</v>
      </c>
      <c r="E312" s="3">
        <v>616.85</v>
      </c>
      <c r="F312" s="16">
        <v>0</v>
      </c>
      <c r="G312" s="6"/>
      <c r="H312" s="4"/>
      <c r="I312" s="3">
        <v>616.85</v>
      </c>
      <c r="J312" s="5">
        <v>0</v>
      </c>
    </row>
    <row r="313" spans="1:10" ht="15.75">
      <c r="A313" s="1">
        <v>83</v>
      </c>
      <c r="B313" s="1">
        <v>2481</v>
      </c>
      <c r="C313" s="15">
        <v>210</v>
      </c>
      <c r="D313" s="3">
        <v>3.65</v>
      </c>
      <c r="E313" s="3">
        <v>766.5</v>
      </c>
      <c r="F313" s="16">
        <v>706</v>
      </c>
      <c r="G313" s="6">
        <v>2722</v>
      </c>
      <c r="H313" s="4">
        <v>41773</v>
      </c>
      <c r="I313" s="3">
        <v>60.5</v>
      </c>
      <c r="J313" s="5">
        <v>0.9210697977821265</v>
      </c>
    </row>
    <row r="314" spans="1:10" ht="15.75">
      <c r="A314" s="1">
        <v>83</v>
      </c>
      <c r="B314" s="1">
        <v>7319</v>
      </c>
      <c r="C314" s="15">
        <v>62</v>
      </c>
      <c r="D314" s="3">
        <v>3.65</v>
      </c>
      <c r="E314" s="3">
        <v>226.29999999999998</v>
      </c>
      <c r="F314" s="16">
        <v>0</v>
      </c>
      <c r="G314" s="6"/>
      <c r="H314" s="4"/>
      <c r="I314" s="3">
        <v>226.29999999999998</v>
      </c>
      <c r="J314" s="5">
        <v>0</v>
      </c>
    </row>
    <row r="315" spans="1:10" ht="15.75">
      <c r="A315" s="1">
        <v>83</v>
      </c>
      <c r="B315" s="1">
        <v>9546</v>
      </c>
      <c r="C315" s="15">
        <v>30</v>
      </c>
      <c r="D315" s="3">
        <v>3.65</v>
      </c>
      <c r="E315" s="3">
        <v>109.5</v>
      </c>
      <c r="F315" s="16">
        <v>0</v>
      </c>
      <c r="G315" s="6"/>
      <c r="H315" s="4"/>
      <c r="I315" s="3">
        <v>109.5</v>
      </c>
      <c r="J315" s="5">
        <v>0</v>
      </c>
    </row>
    <row r="316" spans="1:10" ht="15.75">
      <c r="A316" s="1"/>
      <c r="B316" s="1"/>
      <c r="C316" s="15"/>
      <c r="D316" s="3"/>
      <c r="E316" s="3"/>
      <c r="F316" s="32" t="s">
        <v>474</v>
      </c>
      <c r="G316" s="6"/>
      <c r="H316" s="4"/>
      <c r="I316" s="3"/>
      <c r="J316" s="5"/>
    </row>
    <row r="317" spans="1:10" ht="15.75">
      <c r="A317" s="1">
        <v>85</v>
      </c>
      <c r="B317" s="1">
        <v>2032</v>
      </c>
      <c r="C317" s="15">
        <v>184</v>
      </c>
      <c r="D317" s="3">
        <v>3.65</v>
      </c>
      <c r="E317" s="3">
        <v>671.6</v>
      </c>
      <c r="F317" s="16">
        <v>154.69999999999999</v>
      </c>
      <c r="G317" s="6">
        <v>6745</v>
      </c>
      <c r="H317" s="4">
        <v>41827</v>
      </c>
      <c r="I317" s="3">
        <v>516.90000000000009</v>
      </c>
      <c r="J317" s="5">
        <v>0.2303454437164979</v>
      </c>
    </row>
    <row r="318" spans="1:10" ht="15.75">
      <c r="A318" s="1">
        <v>85</v>
      </c>
      <c r="B318" s="1">
        <v>2066</v>
      </c>
      <c r="C318" s="15">
        <v>89</v>
      </c>
      <c r="D318" s="3">
        <v>3.65</v>
      </c>
      <c r="E318" s="3">
        <v>324.84999999999997</v>
      </c>
      <c r="F318" s="16">
        <v>0</v>
      </c>
      <c r="G318" s="6"/>
      <c r="H318" s="4"/>
      <c r="I318" s="3">
        <v>324.84999999999997</v>
      </c>
      <c r="J318" s="5">
        <v>0</v>
      </c>
    </row>
    <row r="319" spans="1:10" ht="15.75">
      <c r="A319" s="1">
        <v>85</v>
      </c>
      <c r="B319" s="1">
        <v>3557</v>
      </c>
      <c r="C319" s="15">
        <v>36</v>
      </c>
      <c r="D319" s="3">
        <v>3.65</v>
      </c>
      <c r="E319" s="3">
        <v>131.4</v>
      </c>
      <c r="F319" s="16">
        <v>0</v>
      </c>
      <c r="G319" s="6"/>
      <c r="H319" s="26"/>
      <c r="I319" s="3">
        <v>131.4</v>
      </c>
      <c r="J319" s="5">
        <v>0</v>
      </c>
    </row>
    <row r="320" spans="1:10" ht="15.75">
      <c r="A320" s="1">
        <v>85</v>
      </c>
      <c r="B320" s="1">
        <v>5415</v>
      </c>
      <c r="C320" s="15">
        <v>56</v>
      </c>
      <c r="D320" s="3">
        <v>3.65</v>
      </c>
      <c r="E320" s="3">
        <v>204.4</v>
      </c>
      <c r="F320" s="16">
        <v>0</v>
      </c>
      <c r="G320" s="6"/>
      <c r="H320" s="4"/>
      <c r="I320" s="3">
        <v>204.4</v>
      </c>
      <c r="J320" s="5">
        <v>0</v>
      </c>
    </row>
    <row r="321" spans="1:10" ht="15.75">
      <c r="A321" s="1">
        <v>85</v>
      </c>
      <c r="B321" s="1">
        <v>7228</v>
      </c>
      <c r="C321" s="15">
        <v>31</v>
      </c>
      <c r="D321" s="3">
        <v>3.65</v>
      </c>
      <c r="E321" s="3">
        <v>113.14999999999999</v>
      </c>
      <c r="F321" s="16">
        <v>0</v>
      </c>
      <c r="G321" s="6"/>
      <c r="H321" s="4"/>
      <c r="I321" s="3">
        <v>113.14999999999999</v>
      </c>
      <c r="J321" s="5">
        <v>0</v>
      </c>
    </row>
    <row r="322" spans="1:10" ht="15.75">
      <c r="A322" s="1">
        <v>85</v>
      </c>
      <c r="B322" s="1">
        <v>7827</v>
      </c>
      <c r="C322" s="15">
        <v>159</v>
      </c>
      <c r="D322" s="3">
        <v>3.65</v>
      </c>
      <c r="E322" s="3">
        <v>580.35</v>
      </c>
      <c r="F322" s="16">
        <v>580.35</v>
      </c>
      <c r="G322" s="6">
        <v>3237</v>
      </c>
      <c r="H322" s="4">
        <v>41819</v>
      </c>
      <c r="I322" s="3">
        <v>0</v>
      </c>
      <c r="J322" s="5">
        <v>1</v>
      </c>
    </row>
    <row r="323" spans="1:10" ht="15.75">
      <c r="A323" s="1"/>
      <c r="B323" s="1"/>
      <c r="C323" s="15"/>
      <c r="D323" s="3"/>
      <c r="E323" s="3"/>
      <c r="F323" s="32" t="s">
        <v>474</v>
      </c>
      <c r="G323" s="6"/>
      <c r="H323" s="4"/>
      <c r="I323" s="3"/>
      <c r="J323" s="5"/>
    </row>
    <row r="324" spans="1:10" ht="15.75">
      <c r="A324" s="1">
        <v>86</v>
      </c>
      <c r="B324" s="1">
        <v>2639</v>
      </c>
      <c r="C324" s="15">
        <v>108</v>
      </c>
      <c r="D324" s="3">
        <v>3.65</v>
      </c>
      <c r="E324" s="3">
        <v>394.2</v>
      </c>
      <c r="F324" s="16">
        <v>161</v>
      </c>
      <c r="G324" s="6">
        <v>3066</v>
      </c>
      <c r="H324" s="4">
        <v>41761</v>
      </c>
      <c r="I324" s="3">
        <v>233.2</v>
      </c>
      <c r="J324" s="5">
        <v>0.40842212075088791</v>
      </c>
    </row>
    <row r="325" spans="1:10" ht="15.75">
      <c r="A325" s="1">
        <v>86</v>
      </c>
      <c r="B325" s="1">
        <v>2963</v>
      </c>
      <c r="C325" s="15">
        <v>110</v>
      </c>
      <c r="D325" s="3">
        <v>3.65</v>
      </c>
      <c r="E325" s="3">
        <v>401.5</v>
      </c>
      <c r="F325" s="16">
        <v>175.2</v>
      </c>
      <c r="G325" s="6">
        <v>2360</v>
      </c>
      <c r="H325" s="4">
        <v>41813</v>
      </c>
      <c r="I325" s="3">
        <v>226.3</v>
      </c>
      <c r="J325" s="5">
        <v>0.43636363636363634</v>
      </c>
    </row>
    <row r="326" spans="1:10" ht="15.75">
      <c r="A326" s="1">
        <v>86</v>
      </c>
      <c r="B326" s="1">
        <v>7132</v>
      </c>
      <c r="C326" s="15">
        <v>82</v>
      </c>
      <c r="D326" s="3">
        <v>3.65</v>
      </c>
      <c r="E326" s="3">
        <v>299.3</v>
      </c>
      <c r="F326" s="16">
        <v>0</v>
      </c>
      <c r="G326" s="6"/>
      <c r="H326" s="4"/>
      <c r="I326" s="3">
        <v>299.3</v>
      </c>
      <c r="J326" s="5">
        <v>0</v>
      </c>
    </row>
    <row r="327" spans="1:10" ht="15.75">
      <c r="A327" s="1"/>
      <c r="B327" s="1"/>
      <c r="C327" s="15"/>
      <c r="D327" s="3"/>
      <c r="E327" s="3"/>
      <c r="F327" s="32" t="s">
        <v>474</v>
      </c>
      <c r="G327" s="6"/>
      <c r="H327" s="4"/>
      <c r="I327" s="3"/>
      <c r="J327" s="5"/>
    </row>
    <row r="328" spans="1:10" ht="15.75">
      <c r="A328" s="1">
        <v>87</v>
      </c>
      <c r="B328" s="1">
        <v>5397</v>
      </c>
      <c r="C328" s="15">
        <v>157</v>
      </c>
      <c r="D328" s="3">
        <v>3.65</v>
      </c>
      <c r="E328" s="3">
        <v>573.04999999999995</v>
      </c>
      <c r="F328" s="16">
        <v>573.04999999999995</v>
      </c>
      <c r="G328" s="6">
        <v>4108</v>
      </c>
      <c r="H328" s="4">
        <v>41813</v>
      </c>
      <c r="I328" s="3">
        <v>0</v>
      </c>
      <c r="J328" s="5">
        <v>1</v>
      </c>
    </row>
    <row r="329" spans="1:10" ht="15.75">
      <c r="A329" s="1">
        <v>87</v>
      </c>
      <c r="B329" s="1">
        <v>6370</v>
      </c>
      <c r="C329" s="15">
        <v>85</v>
      </c>
      <c r="D329" s="3">
        <v>3.65</v>
      </c>
      <c r="E329" s="3">
        <v>310.25</v>
      </c>
      <c r="F329" s="16">
        <v>0</v>
      </c>
      <c r="G329" s="6"/>
      <c r="H329" s="4"/>
      <c r="I329" s="3">
        <v>310.25</v>
      </c>
      <c r="J329" s="5">
        <v>0</v>
      </c>
    </row>
    <row r="330" spans="1:10" ht="15.75">
      <c r="A330" s="1">
        <v>87</v>
      </c>
      <c r="B330" s="1">
        <v>8985</v>
      </c>
      <c r="C330" s="15">
        <v>48</v>
      </c>
      <c r="D330" s="3">
        <v>3.65</v>
      </c>
      <c r="E330" s="3">
        <v>175.2</v>
      </c>
      <c r="F330" s="16">
        <v>0</v>
      </c>
      <c r="G330" s="6"/>
      <c r="H330" s="4"/>
      <c r="I330" s="3">
        <v>175.2</v>
      </c>
      <c r="J330" s="5">
        <v>0</v>
      </c>
    </row>
    <row r="331" spans="1:10" ht="15.75">
      <c r="A331" s="1">
        <v>87</v>
      </c>
      <c r="B331" s="1">
        <v>12609</v>
      </c>
      <c r="C331" s="15">
        <v>69</v>
      </c>
      <c r="D331" s="3">
        <v>3.65</v>
      </c>
      <c r="E331" s="3">
        <v>251.85</v>
      </c>
      <c r="F331" s="16">
        <v>0</v>
      </c>
      <c r="G331" s="6"/>
      <c r="H331" s="4"/>
      <c r="I331" s="3">
        <v>251.85</v>
      </c>
      <c r="J331" s="5">
        <v>0</v>
      </c>
    </row>
    <row r="332" spans="1:10" ht="15.75">
      <c r="A332" s="1"/>
      <c r="B332" s="1"/>
      <c r="C332" s="15"/>
      <c r="D332" s="3"/>
      <c r="E332" s="3"/>
      <c r="F332" s="32" t="s">
        <v>474</v>
      </c>
      <c r="G332" s="6"/>
      <c r="H332" s="4"/>
      <c r="I332" s="3"/>
      <c r="J332" s="5"/>
    </row>
    <row r="333" spans="1:10" ht="15.75">
      <c r="A333" s="1">
        <v>88</v>
      </c>
      <c r="B333" s="1">
        <v>2845</v>
      </c>
      <c r="C333" s="15">
        <v>309</v>
      </c>
      <c r="D333" s="3">
        <v>3.65</v>
      </c>
      <c r="E333" s="3">
        <v>1127.8499999999999</v>
      </c>
      <c r="F333" s="16">
        <v>372.65</v>
      </c>
      <c r="G333" s="6">
        <v>612274</v>
      </c>
      <c r="H333" s="4">
        <v>41827</v>
      </c>
      <c r="I333" s="3">
        <v>755.19999999999993</v>
      </c>
      <c r="J333" s="5">
        <v>0.33040741233320037</v>
      </c>
    </row>
    <row r="334" spans="1:10" ht="15.75">
      <c r="A334" s="1">
        <v>88</v>
      </c>
      <c r="B334" s="1">
        <v>6450</v>
      </c>
      <c r="C334" s="15">
        <v>89</v>
      </c>
      <c r="D334" s="8">
        <v>3.65</v>
      </c>
      <c r="E334" s="3">
        <v>324.84999999999997</v>
      </c>
      <c r="F334" s="16">
        <v>0</v>
      </c>
      <c r="G334" s="6"/>
      <c r="H334" s="4"/>
      <c r="I334" s="3">
        <v>324.84999999999997</v>
      </c>
      <c r="J334" s="5">
        <v>0</v>
      </c>
    </row>
    <row r="335" spans="1:10" ht="15.75">
      <c r="A335" s="1">
        <v>88</v>
      </c>
      <c r="B335" s="1">
        <v>6567</v>
      </c>
      <c r="C335" s="15">
        <v>78</v>
      </c>
      <c r="D335" s="3">
        <v>3.65</v>
      </c>
      <c r="E335" s="3">
        <v>284.7</v>
      </c>
      <c r="F335" s="16">
        <v>0</v>
      </c>
      <c r="G335" s="6"/>
      <c r="H335" s="4"/>
      <c r="I335" s="3">
        <v>284.7</v>
      </c>
      <c r="J335" s="5">
        <v>0</v>
      </c>
    </row>
    <row r="336" spans="1:10" ht="15.75">
      <c r="A336" s="1">
        <v>88</v>
      </c>
      <c r="B336" s="1">
        <v>6759</v>
      </c>
      <c r="C336" s="15">
        <v>165</v>
      </c>
      <c r="D336" s="3">
        <v>3.65</v>
      </c>
      <c r="E336" s="3">
        <v>602.25</v>
      </c>
      <c r="F336" s="16">
        <v>0</v>
      </c>
      <c r="G336" s="6"/>
      <c r="H336" s="4"/>
      <c r="I336" s="3">
        <v>602.25</v>
      </c>
      <c r="J336" s="5">
        <v>0</v>
      </c>
    </row>
    <row r="337" spans="1:10" ht="15.75">
      <c r="A337" s="1"/>
      <c r="B337" s="1"/>
      <c r="C337" s="15"/>
      <c r="D337" s="3"/>
      <c r="E337" s="3"/>
      <c r="F337" s="32" t="s">
        <v>474</v>
      </c>
      <c r="G337" s="6"/>
      <c r="H337" s="4"/>
      <c r="I337" s="3"/>
      <c r="J337" s="5"/>
    </row>
    <row r="338" spans="1:10" ht="15.75">
      <c r="A338" s="1">
        <v>89</v>
      </c>
      <c r="B338" s="1">
        <v>6051</v>
      </c>
      <c r="C338" s="15">
        <v>138</v>
      </c>
      <c r="D338" s="3">
        <v>3.65</v>
      </c>
      <c r="E338" s="3">
        <v>503.7</v>
      </c>
      <c r="F338" s="16">
        <v>0</v>
      </c>
      <c r="G338" s="6"/>
      <c r="H338" s="4"/>
      <c r="I338" s="3">
        <v>503.7</v>
      </c>
      <c r="J338" s="5">
        <v>0</v>
      </c>
    </row>
    <row r="339" spans="1:10" ht="15.75">
      <c r="A339" s="1">
        <v>89</v>
      </c>
      <c r="B339" s="1">
        <v>6754</v>
      </c>
      <c r="C339" s="15">
        <v>50</v>
      </c>
      <c r="D339" s="3">
        <v>3.65</v>
      </c>
      <c r="E339" s="3">
        <v>182.5</v>
      </c>
      <c r="F339" s="16">
        <v>0</v>
      </c>
      <c r="G339" s="27"/>
      <c r="H339" s="4"/>
      <c r="I339" s="3">
        <v>182.5</v>
      </c>
      <c r="J339" s="5">
        <v>0</v>
      </c>
    </row>
    <row r="340" spans="1:10" ht="15.75">
      <c r="A340" s="1">
        <v>89</v>
      </c>
      <c r="B340" s="1">
        <v>7022</v>
      </c>
      <c r="C340" s="15">
        <v>48</v>
      </c>
      <c r="D340" s="3">
        <v>3.65</v>
      </c>
      <c r="E340" s="3">
        <v>175.2</v>
      </c>
      <c r="F340" s="16">
        <v>0</v>
      </c>
      <c r="G340" s="27"/>
      <c r="H340" s="4"/>
      <c r="I340" s="3">
        <v>175.2</v>
      </c>
      <c r="J340" s="5">
        <v>0</v>
      </c>
    </row>
    <row r="341" spans="1:10" ht="15.75">
      <c r="A341" s="1">
        <v>89</v>
      </c>
      <c r="B341" s="1">
        <v>7848</v>
      </c>
      <c r="C341" s="15">
        <v>52</v>
      </c>
      <c r="D341" s="3">
        <v>3.65</v>
      </c>
      <c r="E341" s="3">
        <v>189.79999999999998</v>
      </c>
      <c r="F341" s="16">
        <v>444.35</v>
      </c>
      <c r="G341" s="27">
        <v>7422</v>
      </c>
      <c r="H341" s="4">
        <v>41743</v>
      </c>
      <c r="I341" s="3">
        <v>-254.55000000000004</v>
      </c>
      <c r="J341" s="5">
        <v>2.3411485774499479</v>
      </c>
    </row>
    <row r="342" spans="1:10" ht="15.75">
      <c r="A342" s="1">
        <v>89</v>
      </c>
      <c r="B342" s="1">
        <v>9371</v>
      </c>
      <c r="C342" s="15">
        <v>32</v>
      </c>
      <c r="D342" s="3">
        <v>3.65</v>
      </c>
      <c r="E342" s="3">
        <v>116.8</v>
      </c>
      <c r="F342" s="16">
        <v>0</v>
      </c>
      <c r="G342" s="27"/>
      <c r="H342" s="4"/>
      <c r="I342" s="3">
        <v>116.8</v>
      </c>
      <c r="J342" s="5">
        <v>0</v>
      </c>
    </row>
    <row r="343" spans="1:10" ht="15.75">
      <c r="A343" s="1"/>
      <c r="B343" s="1"/>
      <c r="C343" s="15"/>
      <c r="D343" s="3"/>
      <c r="E343" s="3"/>
      <c r="F343" s="32" t="s">
        <v>474</v>
      </c>
      <c r="G343" s="27"/>
      <c r="H343" s="4"/>
      <c r="I343" s="3"/>
      <c r="J343" s="5"/>
    </row>
    <row r="344" spans="1:10" ht="15.75">
      <c r="A344" s="1">
        <v>90</v>
      </c>
      <c r="B344" s="1">
        <v>1133</v>
      </c>
      <c r="C344" s="15">
        <v>118</v>
      </c>
      <c r="D344" s="3">
        <v>3.65</v>
      </c>
      <c r="E344" s="3">
        <v>430.7</v>
      </c>
      <c r="F344" s="16">
        <v>450</v>
      </c>
      <c r="G344" s="27">
        <v>2172</v>
      </c>
      <c r="H344" s="4">
        <v>41743</v>
      </c>
      <c r="I344" s="3">
        <v>-19.300000000000011</v>
      </c>
      <c r="J344" s="5">
        <v>1.0448107731599721</v>
      </c>
    </row>
    <row r="345" spans="1:10" ht="15.75">
      <c r="A345" s="1">
        <v>90</v>
      </c>
      <c r="B345" s="1">
        <v>1744</v>
      </c>
      <c r="C345" s="15">
        <v>204</v>
      </c>
      <c r="D345" s="3">
        <v>3.65</v>
      </c>
      <c r="E345" s="3">
        <v>744.6</v>
      </c>
      <c r="F345" s="16">
        <v>137.55000000000001</v>
      </c>
      <c r="G345" s="27">
        <v>1471</v>
      </c>
      <c r="H345" s="4">
        <v>41806</v>
      </c>
      <c r="I345" s="3">
        <v>607.04999999999995</v>
      </c>
      <c r="J345" s="5">
        <v>0.18473005640612411</v>
      </c>
    </row>
    <row r="346" spans="1:10" ht="15.75">
      <c r="A346" s="1">
        <v>90</v>
      </c>
      <c r="B346" s="1">
        <v>6560</v>
      </c>
      <c r="C346" s="15">
        <v>78</v>
      </c>
      <c r="D346" s="3">
        <v>3.65</v>
      </c>
      <c r="E346" s="3">
        <v>284.7</v>
      </c>
      <c r="F346" s="16">
        <v>0</v>
      </c>
      <c r="G346" s="27"/>
      <c r="H346" s="4"/>
      <c r="I346" s="3">
        <v>284.7</v>
      </c>
      <c r="J346" s="5">
        <v>0</v>
      </c>
    </row>
    <row r="347" spans="1:10" ht="15.75">
      <c r="A347" s="1">
        <v>90</v>
      </c>
      <c r="B347" s="1">
        <v>9608</v>
      </c>
      <c r="C347" s="15">
        <v>63</v>
      </c>
      <c r="D347" s="3">
        <v>3.65</v>
      </c>
      <c r="E347" s="3">
        <v>229.95</v>
      </c>
      <c r="F347" s="16">
        <v>0</v>
      </c>
      <c r="G347" s="27"/>
      <c r="H347" s="4"/>
      <c r="I347" s="3">
        <v>229.95</v>
      </c>
      <c r="J347" s="5">
        <v>0</v>
      </c>
    </row>
    <row r="348" spans="1:10" ht="15.75">
      <c r="A348" s="1">
        <v>90</v>
      </c>
      <c r="B348" s="1">
        <v>10675</v>
      </c>
      <c r="C348" s="15">
        <v>28</v>
      </c>
      <c r="D348" s="3">
        <v>3.65</v>
      </c>
      <c r="E348" s="3">
        <v>102.2</v>
      </c>
      <c r="F348" s="16">
        <v>0</v>
      </c>
      <c r="G348" s="27"/>
      <c r="H348" s="4"/>
      <c r="I348" s="3">
        <v>102.2</v>
      </c>
      <c r="J348" s="5">
        <v>0</v>
      </c>
    </row>
    <row r="349" spans="1:10" ht="15.75">
      <c r="A349" s="1"/>
      <c r="B349" s="1"/>
      <c r="C349" s="15"/>
      <c r="D349" s="3"/>
      <c r="E349" s="3"/>
      <c r="F349" s="32" t="s">
        <v>474</v>
      </c>
      <c r="G349" s="27"/>
      <c r="H349" s="4"/>
      <c r="I349" s="3"/>
      <c r="J349" s="5"/>
    </row>
    <row r="350" spans="1:10" ht="15.75">
      <c r="A350" s="1">
        <v>91</v>
      </c>
      <c r="B350" s="1">
        <v>499</v>
      </c>
      <c r="C350" s="15">
        <v>126</v>
      </c>
      <c r="D350" s="3">
        <v>3.65</v>
      </c>
      <c r="E350" s="3">
        <v>459.9</v>
      </c>
      <c r="F350" s="16">
        <v>557.45000000000005</v>
      </c>
      <c r="G350" s="27">
        <v>1698</v>
      </c>
      <c r="H350" s="4">
        <v>41739</v>
      </c>
      <c r="I350" s="3">
        <v>-97.550000000000068</v>
      </c>
      <c r="J350" s="5">
        <v>1.212111328549685</v>
      </c>
    </row>
    <row r="351" spans="1:10" ht="15.75">
      <c r="A351" s="1">
        <v>91</v>
      </c>
      <c r="B351" s="1">
        <v>6586</v>
      </c>
      <c r="C351" s="15">
        <v>19</v>
      </c>
      <c r="D351" s="3">
        <v>3.65</v>
      </c>
      <c r="E351" s="3">
        <v>69.349999999999994</v>
      </c>
      <c r="F351" s="16">
        <v>0</v>
      </c>
      <c r="G351" s="30"/>
      <c r="H351" s="4"/>
      <c r="I351" s="3">
        <v>0</v>
      </c>
      <c r="J351" s="5">
        <v>0</v>
      </c>
    </row>
    <row r="352" spans="1:10" ht="15.75">
      <c r="A352" s="1">
        <v>91</v>
      </c>
      <c r="B352" s="1">
        <v>6587</v>
      </c>
      <c r="C352" s="15">
        <v>81</v>
      </c>
      <c r="D352" s="3">
        <v>3.65</v>
      </c>
      <c r="E352" s="3">
        <v>295.64999999999998</v>
      </c>
      <c r="F352" s="16">
        <v>181</v>
      </c>
      <c r="G352" s="27">
        <v>1610</v>
      </c>
      <c r="H352" s="26">
        <v>41568</v>
      </c>
      <c r="I352" s="3">
        <v>114.64999999999998</v>
      </c>
      <c r="J352" s="5">
        <v>0.61221038389988169</v>
      </c>
    </row>
    <row r="353" spans="1:10" ht="15.75">
      <c r="A353" s="1">
        <v>91</v>
      </c>
      <c r="B353" s="1">
        <v>7106</v>
      </c>
      <c r="C353" s="15">
        <v>60</v>
      </c>
      <c r="D353" s="3">
        <v>3.65</v>
      </c>
      <c r="E353" s="3">
        <v>219</v>
      </c>
      <c r="F353" s="16">
        <v>0</v>
      </c>
      <c r="G353" s="27"/>
      <c r="H353" s="4"/>
      <c r="I353" s="3">
        <v>219</v>
      </c>
      <c r="J353" s="5">
        <v>0</v>
      </c>
    </row>
    <row r="354" spans="1:10" ht="15.75">
      <c r="A354" s="1">
        <v>91</v>
      </c>
      <c r="B354" s="1">
        <v>12738</v>
      </c>
      <c r="C354" s="15">
        <v>43</v>
      </c>
      <c r="D354" s="3">
        <v>3.65</v>
      </c>
      <c r="E354" s="3">
        <v>156.94999999999999</v>
      </c>
      <c r="F354" s="16">
        <v>0</v>
      </c>
      <c r="G354" s="27"/>
      <c r="H354" s="4"/>
      <c r="I354" s="3">
        <v>156.94999999999999</v>
      </c>
      <c r="J354" s="5">
        <v>0</v>
      </c>
    </row>
    <row r="355" spans="1:10" ht="15.75">
      <c r="A355" s="1"/>
      <c r="B355" s="1"/>
      <c r="C355" s="2"/>
      <c r="D355" s="3"/>
      <c r="E355" s="3"/>
      <c r="F355" s="16">
        <v>5967.9</v>
      </c>
      <c r="G355" s="27"/>
      <c r="H355" s="4"/>
      <c r="I355" s="3"/>
      <c r="J355" s="5"/>
    </row>
    <row r="356" spans="1:10" ht="15.75">
      <c r="A356" s="1"/>
      <c r="B356" s="1"/>
      <c r="C356" s="2"/>
      <c r="D356" s="3"/>
      <c r="E356" s="3"/>
      <c r="F356" s="16" t="s">
        <v>325</v>
      </c>
      <c r="G356" s="6"/>
      <c r="H356" s="4"/>
      <c r="I356" s="3"/>
      <c r="J356" s="5"/>
    </row>
    <row r="357" spans="1:10" ht="15.75">
      <c r="A357" s="1"/>
      <c r="B357" s="1"/>
      <c r="C357" s="2"/>
      <c r="D357" s="3"/>
      <c r="E357" s="3"/>
      <c r="F357" s="33" t="s">
        <v>325</v>
      </c>
      <c r="G357" s="6"/>
      <c r="H357" s="4"/>
      <c r="I357" s="3"/>
      <c r="J357" s="5"/>
    </row>
    <row r="358" spans="1:10" ht="16.5" thickBot="1">
      <c r="A358" s="1"/>
      <c r="B358" s="1"/>
      <c r="C358" s="2"/>
      <c r="D358" s="3" t="s">
        <v>304</v>
      </c>
      <c r="E358" s="3"/>
      <c r="F358" s="34">
        <v>46212.33</v>
      </c>
      <c r="G358" s="6"/>
      <c r="H358" s="4"/>
      <c r="I358" s="3"/>
      <c r="J358" s="5"/>
    </row>
    <row r="359" spans="1:10">
      <c r="D359" t="s">
        <v>325</v>
      </c>
    </row>
    <row r="360" spans="1:10" ht="15.75">
      <c r="D360" s="38" t="s">
        <v>319</v>
      </c>
      <c r="E360" s="38" t="s">
        <v>320</v>
      </c>
      <c r="F360" s="38" t="s">
        <v>321</v>
      </c>
      <c r="H360" s="39" t="s">
        <v>322</v>
      </c>
      <c r="I360" s="38" t="s">
        <v>323</v>
      </c>
    </row>
    <row r="361" spans="1:10" ht="16.5" thickBot="1">
      <c r="B361" t="s">
        <v>304</v>
      </c>
      <c r="C361" t="s">
        <v>324</v>
      </c>
      <c r="D361" s="40">
        <f>D362/$J$362</f>
        <v>0.2135492404960446</v>
      </c>
      <c r="E361" s="40">
        <f>E362/$J$362</f>
        <v>0.22253399569882484</v>
      </c>
      <c r="F361" s="40">
        <f>F362/$J$362</f>
        <v>0.21279645194506303</v>
      </c>
      <c r="H361" s="40">
        <f>H362/$J$362</f>
        <v>0.22742629221792399</v>
      </c>
      <c r="I361" s="40">
        <f>I362/$J$362</f>
        <v>0.12369401964214355</v>
      </c>
      <c r="J361" s="46">
        <f>SUM(D361:I361)</f>
        <v>1</v>
      </c>
    </row>
    <row r="362" spans="1:10">
      <c r="B362" s="41" t="s">
        <v>325</v>
      </c>
      <c r="D362" s="45">
        <f>F83</f>
        <v>10303.170000000002</v>
      </c>
      <c r="E362" s="45">
        <f>F149</f>
        <v>10736.659999999998</v>
      </c>
      <c r="F362" s="45">
        <f>F225</f>
        <v>10266.85</v>
      </c>
      <c r="H362" s="45">
        <f>F300</f>
        <v>10972.699999999999</v>
      </c>
      <c r="I362" s="45">
        <f>F355</f>
        <v>5967.9</v>
      </c>
      <c r="J362" s="28">
        <f>SUM(D362:I362)</f>
        <v>48247.28</v>
      </c>
    </row>
    <row r="363" spans="1:10">
      <c r="C363" t="s">
        <v>325</v>
      </c>
      <c r="D363" s="42"/>
      <c r="E363" s="42"/>
      <c r="F363" s="42"/>
      <c r="G363" s="43"/>
      <c r="H363" s="42"/>
      <c r="I363" s="42"/>
    </row>
    <row r="364" spans="1:10">
      <c r="B364" t="s">
        <v>326</v>
      </c>
      <c r="C364" s="41">
        <v>13.96</v>
      </c>
      <c r="D364" s="44">
        <f>$C$364*D361</f>
        <v>2.9811473973247828</v>
      </c>
      <c r="E364" s="44">
        <f>$C$364*E361</f>
        <v>3.1065745799555948</v>
      </c>
      <c r="F364" s="44">
        <f>$C$364*F361</f>
        <v>2.9706384691530801</v>
      </c>
      <c r="G364" s="37"/>
      <c r="H364" s="44">
        <f>$C$364*H361</f>
        <v>3.1748710393622193</v>
      </c>
      <c r="I364" s="44">
        <f>$C$364*I361</f>
        <v>1.7267685142043241</v>
      </c>
      <c r="J364" s="37">
        <f>SUM(D364:I364)</f>
        <v>13.96</v>
      </c>
    </row>
    <row r="365" spans="1:10">
      <c r="C365" s="41"/>
      <c r="D365" s="44">
        <v>6.41</v>
      </c>
      <c r="E365" s="44">
        <v>6.68</v>
      </c>
      <c r="F365" s="44">
        <v>6.38</v>
      </c>
      <c r="G365" s="37"/>
      <c r="H365" s="44">
        <v>6.82</v>
      </c>
      <c r="I365" s="44">
        <v>3.71</v>
      </c>
      <c r="J365" s="37"/>
    </row>
    <row r="366" spans="1:10">
      <c r="B366" t="s">
        <v>327</v>
      </c>
      <c r="C366" s="43">
        <v>-90</v>
      </c>
      <c r="D366" s="44">
        <f>$C$366*D361</f>
        <v>-19.219431644644015</v>
      </c>
      <c r="E366" s="44">
        <f>$C$366*E361</f>
        <v>-20.028059612894236</v>
      </c>
      <c r="F366" s="44">
        <f>$C$366*F361</f>
        <v>-19.151680675055673</v>
      </c>
      <c r="G366" s="37"/>
      <c r="H366" s="44">
        <f>$C$366*H361</f>
        <v>-20.468366299613159</v>
      </c>
      <c r="I366" s="44">
        <f>$C$366*I361</f>
        <v>-11.13246176779292</v>
      </c>
      <c r="J366" s="37">
        <f>SUM(D366:I366)</f>
        <v>-90</v>
      </c>
    </row>
    <row r="367" spans="1:10">
      <c r="B367" t="s">
        <v>328</v>
      </c>
      <c r="C367">
        <v>-885</v>
      </c>
      <c r="D367" s="44">
        <f>$C$367*D361</f>
        <v>-188.99107783899947</v>
      </c>
      <c r="E367" s="44">
        <f>$C$367*E361</f>
        <v>-196.94258619345999</v>
      </c>
      <c r="F367" s="44">
        <f>$C$367*F361</f>
        <v>-188.32485997138079</v>
      </c>
      <c r="G367" s="37"/>
      <c r="H367" s="44">
        <f>$C$367*H361</f>
        <v>-201.27226861286272</v>
      </c>
      <c r="I367" s="44">
        <f>$C$367*I361</f>
        <v>-109.46920738329705</v>
      </c>
      <c r="J367" s="37">
        <f>SUM(D367:I367)</f>
        <v>-885</v>
      </c>
    </row>
    <row r="368" spans="1:10">
      <c r="B368" s="29">
        <v>2.5000000000000001E-2</v>
      </c>
      <c r="C368" s="28">
        <f>ROUNDUP(J362*B368,2)</f>
        <v>1206.19</v>
      </c>
      <c r="D368" s="37">
        <f>-$C$368*D361</f>
        <v>-257.58095839392405</v>
      </c>
      <c r="E368" s="37">
        <f>-$C$368*E361</f>
        <v>-268.41828027196556</v>
      </c>
      <c r="F368" s="37">
        <f>-$C$368*F361</f>
        <v>-256.67295237161557</v>
      </c>
      <c r="G368" s="37"/>
      <c r="H368" s="37">
        <f>-$C$368*H361</f>
        <v>-274.31931941033776</v>
      </c>
      <c r="I368" s="37">
        <f>-$C$368*I361</f>
        <v>-149.19848955215713</v>
      </c>
      <c r="J368" s="37">
        <f>SUM(D368:I368)</f>
        <v>-1206.19</v>
      </c>
    </row>
    <row r="369" spans="4:11">
      <c r="D369" s="28">
        <f>SUM(D362:D368)</f>
        <v>9846.7696795197571</v>
      </c>
      <c r="E369" s="28">
        <f>SUM(E362:E368)</f>
        <v>10261.057648501634</v>
      </c>
      <c r="F369" s="28">
        <f>SUM(F362:F368)</f>
        <v>9812.0511454511015</v>
      </c>
      <c r="H369" s="28">
        <f>SUM(H362:H368)</f>
        <v>10486.634916716546</v>
      </c>
      <c r="I369" s="28">
        <f>SUM(I362:I368)</f>
        <v>5703.5366098109571</v>
      </c>
      <c r="J369" s="28">
        <f>SUM(J362:J368)</f>
        <v>46080.049999999996</v>
      </c>
    </row>
    <row r="370" spans="4:11">
      <c r="J370" s="28">
        <f>SUM(D369:I369)</f>
        <v>46110.049999999996</v>
      </c>
    </row>
    <row r="373" spans="4:11">
      <c r="K373" s="466"/>
    </row>
  </sheetData>
  <autoFilter ref="A4:J359" xr:uid="{00000000-0009-0000-0000-000009000000}"/>
  <mergeCells count="1">
    <mergeCell ref="A1:J1"/>
  </mergeCells>
  <printOptions horizontalCentered="1" gridLines="1"/>
  <pageMargins left="0.2" right="0.2" top="0.5" bottom="0.25" header="0.3" footer="0.3"/>
  <pageSetup orientation="portrait" r:id="rId1"/>
  <rowBreaks count="9" manualBreakCount="9">
    <brk id="44" max="16383" man="1"/>
    <brk id="83" max="16383" man="1"/>
    <brk id="120" max="16383" man="1"/>
    <brk id="149" max="16383" man="1"/>
    <brk id="183" max="16383" man="1"/>
    <brk id="225" max="16383" man="1"/>
    <brk id="260" max="16383" man="1"/>
    <brk id="300" max="16383" man="1"/>
    <brk id="336" max="16383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77"/>
  <sheetViews>
    <sheetView workbookViewId="0">
      <pane ySplit="4" topLeftCell="A5" activePane="bottomLeft" state="frozen"/>
      <selection pane="bottomLeft" activeCell="J347" sqref="J347"/>
    </sheetView>
  </sheetViews>
  <sheetFormatPr defaultRowHeight="15"/>
  <cols>
    <col min="1" max="1" width="3" customWidth="1"/>
    <col min="2" max="2" width="7.28515625" customWidth="1"/>
    <col min="3" max="3" width="13.28515625" customWidth="1"/>
    <col min="4" max="4" width="11.28515625" customWidth="1"/>
    <col min="5" max="5" width="11.42578125" customWidth="1"/>
    <col min="6" max="6" width="12.28515625" customWidth="1"/>
    <col min="7" max="7" width="6" customWidth="1"/>
    <col min="8" max="8" width="11.85546875" style="23" customWidth="1"/>
    <col min="9" max="9" width="11.42578125" customWidth="1"/>
    <col min="10" max="10" width="11.5703125" customWidth="1"/>
    <col min="11" max="11" width="11.85546875" customWidth="1"/>
  </cols>
  <sheetData>
    <row r="1" spans="1:11" ht="18.75">
      <c r="A1" s="479" t="s">
        <v>494</v>
      </c>
      <c r="B1" s="480"/>
      <c r="C1" s="480"/>
      <c r="D1" s="480"/>
      <c r="E1" s="480"/>
      <c r="F1" s="480"/>
      <c r="G1" s="480"/>
      <c r="H1" s="480"/>
      <c r="I1" s="480"/>
      <c r="J1" s="480"/>
      <c r="K1" s="35"/>
    </row>
    <row r="2" spans="1:11" ht="18.75">
      <c r="A2" s="9"/>
    </row>
    <row r="3" spans="1:11">
      <c r="A3" s="10"/>
      <c r="B3" s="10"/>
      <c r="C3" s="10" t="s">
        <v>305</v>
      </c>
      <c r="D3" s="10" t="s">
        <v>306</v>
      </c>
      <c r="E3" s="10"/>
      <c r="F3" s="13">
        <v>41463</v>
      </c>
      <c r="G3" s="10"/>
      <c r="H3" s="24"/>
      <c r="I3" s="10"/>
      <c r="J3" s="10"/>
    </row>
    <row r="4" spans="1:11">
      <c r="A4" s="21" t="s">
        <v>307</v>
      </c>
      <c r="B4" s="21" t="s">
        <v>3</v>
      </c>
      <c r="C4" s="20">
        <v>41091</v>
      </c>
      <c r="D4" s="12"/>
      <c r="E4" s="11">
        <v>1</v>
      </c>
      <c r="F4" s="22" t="s">
        <v>308</v>
      </c>
      <c r="G4" s="22" t="s">
        <v>309</v>
      </c>
      <c r="H4" s="25" t="s">
        <v>310</v>
      </c>
      <c r="I4" s="12" t="s">
        <v>311</v>
      </c>
      <c r="J4" s="12" t="s">
        <v>312</v>
      </c>
    </row>
    <row r="5" spans="1:11">
      <c r="A5" s="14">
        <v>1</v>
      </c>
      <c r="B5" s="14">
        <v>2847</v>
      </c>
      <c r="C5" s="15">
        <v>67</v>
      </c>
      <c r="D5" s="16">
        <v>3.65</v>
      </c>
      <c r="E5" s="16">
        <f t="shared" ref="E5:E80" si="0">C5*D5</f>
        <v>244.54999999999998</v>
      </c>
      <c r="F5" s="16">
        <v>0</v>
      </c>
      <c r="G5" s="15"/>
      <c r="H5" s="17"/>
      <c r="I5" s="16">
        <f t="shared" ref="I5:I80" si="1">E5-F5</f>
        <v>244.54999999999998</v>
      </c>
      <c r="J5" s="18">
        <f t="shared" ref="J5:J80" si="2">F5/E5</f>
        <v>0</v>
      </c>
    </row>
    <row r="6" spans="1:11">
      <c r="A6" s="14">
        <v>1</v>
      </c>
      <c r="B6" s="14">
        <v>4932</v>
      </c>
      <c r="C6" s="15">
        <v>31</v>
      </c>
      <c r="D6" s="16">
        <v>3.65</v>
      </c>
      <c r="E6" s="16">
        <f t="shared" si="0"/>
        <v>113.14999999999999</v>
      </c>
      <c r="F6" s="16">
        <v>0</v>
      </c>
      <c r="G6" s="15"/>
      <c r="H6" s="17"/>
      <c r="I6" s="16">
        <f t="shared" si="1"/>
        <v>113.14999999999999</v>
      </c>
      <c r="J6" s="18">
        <f t="shared" si="2"/>
        <v>0</v>
      </c>
    </row>
    <row r="7" spans="1:11">
      <c r="A7" s="14">
        <v>1</v>
      </c>
      <c r="B7" s="14">
        <v>9406</v>
      </c>
      <c r="C7" s="15">
        <v>34</v>
      </c>
      <c r="D7" s="16">
        <v>3.65</v>
      </c>
      <c r="E7" s="16">
        <f t="shared" si="0"/>
        <v>124.1</v>
      </c>
      <c r="F7" s="16">
        <v>0</v>
      </c>
      <c r="G7" s="19"/>
      <c r="H7" s="17"/>
      <c r="I7" s="16">
        <f t="shared" si="1"/>
        <v>124.1</v>
      </c>
      <c r="J7" s="18">
        <f t="shared" si="2"/>
        <v>0</v>
      </c>
    </row>
    <row r="8" spans="1:11">
      <c r="A8" s="14"/>
      <c r="B8" s="14"/>
      <c r="C8" s="15"/>
      <c r="D8" s="16"/>
      <c r="E8" s="16"/>
      <c r="F8" s="32" t="s">
        <v>474</v>
      </c>
      <c r="G8" s="19"/>
      <c r="H8" s="17"/>
      <c r="I8" s="16"/>
      <c r="J8" s="18"/>
    </row>
    <row r="9" spans="1:11">
      <c r="A9" s="14">
        <v>2</v>
      </c>
      <c r="B9" s="14">
        <v>719</v>
      </c>
      <c r="C9" s="15">
        <v>195</v>
      </c>
      <c r="D9" s="16">
        <v>3.65</v>
      </c>
      <c r="E9" s="16">
        <f t="shared" si="0"/>
        <v>711.75</v>
      </c>
      <c r="F9" s="16">
        <v>803.65</v>
      </c>
      <c r="G9" s="19">
        <v>5191</v>
      </c>
      <c r="H9" s="17">
        <v>41396</v>
      </c>
      <c r="I9" s="16">
        <f t="shared" si="1"/>
        <v>-91.899999999999977</v>
      </c>
      <c r="J9" s="18">
        <f t="shared" si="2"/>
        <v>1.1291183702142606</v>
      </c>
    </row>
    <row r="10" spans="1:11">
      <c r="A10" s="14">
        <v>2</v>
      </c>
      <c r="B10" s="14">
        <v>1475</v>
      </c>
      <c r="C10" s="15">
        <v>110</v>
      </c>
      <c r="D10" s="16">
        <v>3.65</v>
      </c>
      <c r="E10" s="16">
        <f t="shared" si="0"/>
        <v>401.5</v>
      </c>
      <c r="F10" s="16">
        <v>156.75</v>
      </c>
      <c r="G10" s="19">
        <v>3008</v>
      </c>
      <c r="H10" s="17">
        <v>41341</v>
      </c>
      <c r="I10" s="16">
        <f t="shared" si="1"/>
        <v>244.75</v>
      </c>
      <c r="J10" s="18">
        <f t="shared" si="2"/>
        <v>0.3904109589041096</v>
      </c>
    </row>
    <row r="11" spans="1:11">
      <c r="A11" s="14">
        <v>2</v>
      </c>
      <c r="B11" s="14">
        <v>4671</v>
      </c>
      <c r="C11" s="15">
        <v>78</v>
      </c>
      <c r="D11" s="16">
        <v>3.65</v>
      </c>
      <c r="E11" s="16">
        <f t="shared" si="0"/>
        <v>284.7</v>
      </c>
      <c r="F11" s="16">
        <v>0</v>
      </c>
      <c r="G11" s="19"/>
      <c r="H11" s="17"/>
      <c r="I11" s="16">
        <f t="shared" si="1"/>
        <v>284.7</v>
      </c>
      <c r="J11" s="18">
        <f t="shared" si="2"/>
        <v>0</v>
      </c>
    </row>
    <row r="12" spans="1:11">
      <c r="A12" s="14">
        <v>2</v>
      </c>
      <c r="B12" s="14">
        <v>6689</v>
      </c>
      <c r="C12" s="15">
        <v>87</v>
      </c>
      <c r="D12" s="16">
        <v>3.65</v>
      </c>
      <c r="E12" s="16">
        <f t="shared" si="0"/>
        <v>317.55</v>
      </c>
      <c r="F12" s="16">
        <v>200</v>
      </c>
      <c r="G12" s="19">
        <v>1842</v>
      </c>
      <c r="H12" s="17">
        <v>41410</v>
      </c>
      <c r="I12" s="16">
        <f t="shared" si="1"/>
        <v>117.55000000000001</v>
      </c>
      <c r="J12" s="18">
        <f t="shared" si="2"/>
        <v>0.62982207526373801</v>
      </c>
    </row>
    <row r="13" spans="1:11">
      <c r="A13" s="14">
        <v>2</v>
      </c>
      <c r="B13" s="14">
        <v>6926</v>
      </c>
      <c r="C13" s="15">
        <v>88</v>
      </c>
      <c r="D13" s="16">
        <v>3.65</v>
      </c>
      <c r="E13" s="16">
        <f t="shared" si="0"/>
        <v>321.2</v>
      </c>
      <c r="F13" s="16">
        <v>0</v>
      </c>
      <c r="G13" s="19"/>
      <c r="H13" s="17"/>
      <c r="I13" s="16">
        <f t="shared" si="1"/>
        <v>321.2</v>
      </c>
      <c r="J13" s="18">
        <f t="shared" si="2"/>
        <v>0</v>
      </c>
    </row>
    <row r="14" spans="1:11">
      <c r="A14" s="14"/>
      <c r="B14" s="14"/>
      <c r="C14" s="15"/>
      <c r="D14" s="16"/>
      <c r="E14" s="16"/>
      <c r="F14" s="32" t="s">
        <v>474</v>
      </c>
      <c r="G14" s="19"/>
      <c r="H14" s="17"/>
      <c r="I14" s="16"/>
      <c r="J14" s="18"/>
    </row>
    <row r="15" spans="1:11">
      <c r="A15" s="14">
        <v>3</v>
      </c>
      <c r="B15" s="14">
        <v>1002</v>
      </c>
      <c r="C15" s="15">
        <v>203</v>
      </c>
      <c r="D15" s="16">
        <v>3.65</v>
      </c>
      <c r="E15" s="16">
        <f t="shared" si="0"/>
        <v>740.94999999999993</v>
      </c>
      <c r="F15" s="16">
        <v>0</v>
      </c>
      <c r="G15" s="19"/>
      <c r="H15" s="17"/>
      <c r="I15" s="16">
        <f t="shared" si="1"/>
        <v>740.94999999999993</v>
      </c>
      <c r="J15" s="18">
        <f t="shared" si="2"/>
        <v>0</v>
      </c>
    </row>
    <row r="16" spans="1:11">
      <c r="A16" s="14">
        <v>3</v>
      </c>
      <c r="B16" s="14">
        <v>1922</v>
      </c>
      <c r="C16" s="15">
        <v>63</v>
      </c>
      <c r="D16" s="16">
        <v>3.65</v>
      </c>
      <c r="E16" s="16">
        <f t="shared" si="0"/>
        <v>229.95</v>
      </c>
      <c r="F16" s="16">
        <v>0</v>
      </c>
      <c r="G16" s="19"/>
      <c r="H16" s="17"/>
      <c r="I16" s="16">
        <f t="shared" si="1"/>
        <v>229.95</v>
      </c>
      <c r="J16" s="18">
        <f t="shared" si="2"/>
        <v>0</v>
      </c>
    </row>
    <row r="17" spans="1:10">
      <c r="A17" s="14">
        <v>3</v>
      </c>
      <c r="B17" s="14">
        <v>2836</v>
      </c>
      <c r="C17" s="15">
        <v>99</v>
      </c>
      <c r="D17" s="16">
        <v>3.65</v>
      </c>
      <c r="E17" s="16">
        <f t="shared" si="0"/>
        <v>361.34999999999997</v>
      </c>
      <c r="F17" s="16">
        <v>0</v>
      </c>
      <c r="G17" s="19"/>
      <c r="H17" s="17"/>
      <c r="I17" s="16">
        <f t="shared" si="1"/>
        <v>361.34999999999997</v>
      </c>
      <c r="J17" s="18">
        <f t="shared" si="2"/>
        <v>0</v>
      </c>
    </row>
    <row r="18" spans="1:10">
      <c r="A18" s="14">
        <v>3</v>
      </c>
      <c r="B18" s="14">
        <v>5008</v>
      </c>
      <c r="C18" s="15">
        <v>82</v>
      </c>
      <c r="D18" s="16">
        <v>3.65</v>
      </c>
      <c r="E18" s="16">
        <f t="shared" si="0"/>
        <v>299.3</v>
      </c>
      <c r="F18" s="16">
        <v>400</v>
      </c>
      <c r="G18" s="19">
        <v>908</v>
      </c>
      <c r="H18" s="17">
        <v>41422</v>
      </c>
      <c r="I18" s="16">
        <f t="shared" si="1"/>
        <v>-100.69999999999999</v>
      </c>
      <c r="J18" s="18">
        <f t="shared" si="2"/>
        <v>1.3364517206815902</v>
      </c>
    </row>
    <row r="19" spans="1:10">
      <c r="A19" s="14">
        <v>3</v>
      </c>
      <c r="B19" s="14">
        <v>12185</v>
      </c>
      <c r="C19" s="15">
        <v>35</v>
      </c>
      <c r="D19" s="16">
        <v>3.65</v>
      </c>
      <c r="E19" s="16">
        <f t="shared" si="0"/>
        <v>127.75</v>
      </c>
      <c r="F19" s="16">
        <v>0</v>
      </c>
      <c r="G19" s="19"/>
      <c r="H19" s="17"/>
      <c r="I19" s="16">
        <f t="shared" si="1"/>
        <v>127.75</v>
      </c>
      <c r="J19" s="18">
        <f t="shared" si="2"/>
        <v>0</v>
      </c>
    </row>
    <row r="20" spans="1:10">
      <c r="A20" s="14"/>
      <c r="B20" s="14"/>
      <c r="C20" s="15"/>
      <c r="D20" s="16"/>
      <c r="E20" s="16"/>
      <c r="F20" s="32" t="s">
        <v>474</v>
      </c>
      <c r="G20" s="19"/>
      <c r="H20" s="17"/>
      <c r="I20" s="16"/>
      <c r="J20" s="18"/>
    </row>
    <row r="21" spans="1:10">
      <c r="A21" s="14">
        <v>4</v>
      </c>
      <c r="B21" s="14">
        <v>2210</v>
      </c>
      <c r="C21" s="15">
        <v>88</v>
      </c>
      <c r="D21" s="16">
        <v>3.65</v>
      </c>
      <c r="E21" s="16">
        <f t="shared" si="0"/>
        <v>321.2</v>
      </c>
      <c r="F21" s="16">
        <v>0</v>
      </c>
      <c r="G21" s="19"/>
      <c r="H21" s="17"/>
      <c r="I21" s="16">
        <f t="shared" si="1"/>
        <v>321.2</v>
      </c>
      <c r="J21" s="18">
        <f t="shared" si="2"/>
        <v>0</v>
      </c>
    </row>
    <row r="22" spans="1:10">
      <c r="A22" s="14">
        <v>4</v>
      </c>
      <c r="B22" s="14">
        <v>2478</v>
      </c>
      <c r="C22" s="15">
        <v>131</v>
      </c>
      <c r="D22" s="16">
        <v>3.65</v>
      </c>
      <c r="E22" s="16">
        <f t="shared" si="0"/>
        <v>478.15</v>
      </c>
      <c r="F22" s="16">
        <v>967.15</v>
      </c>
      <c r="G22" s="19" t="s">
        <v>495</v>
      </c>
      <c r="H22" s="26" t="s">
        <v>496</v>
      </c>
      <c r="I22" s="16">
        <f t="shared" si="1"/>
        <v>-489</v>
      </c>
      <c r="J22" s="18">
        <f t="shared" si="2"/>
        <v>2.0226916239673742</v>
      </c>
    </row>
    <row r="23" spans="1:10">
      <c r="A23" s="14">
        <v>4</v>
      </c>
      <c r="B23" s="14">
        <v>2984</v>
      </c>
      <c r="C23" s="15">
        <v>105</v>
      </c>
      <c r="D23" s="16">
        <v>3.65</v>
      </c>
      <c r="E23" s="16">
        <f t="shared" si="0"/>
        <v>383.25</v>
      </c>
      <c r="F23" s="16">
        <v>0</v>
      </c>
      <c r="G23" s="19"/>
      <c r="H23" s="17"/>
      <c r="I23" s="16">
        <f t="shared" si="1"/>
        <v>383.25</v>
      </c>
      <c r="J23" s="18">
        <f t="shared" si="2"/>
        <v>0</v>
      </c>
    </row>
    <row r="24" spans="1:10">
      <c r="A24" s="14">
        <v>4</v>
      </c>
      <c r="B24" s="14">
        <v>4896</v>
      </c>
      <c r="C24" s="15">
        <v>62</v>
      </c>
      <c r="D24" s="16">
        <v>3.65</v>
      </c>
      <c r="E24" s="16">
        <f t="shared" si="0"/>
        <v>226.29999999999998</v>
      </c>
      <c r="F24" s="16">
        <v>0</v>
      </c>
      <c r="G24" s="19"/>
      <c r="H24" s="17"/>
      <c r="I24" s="16">
        <f t="shared" si="1"/>
        <v>226.29999999999998</v>
      </c>
      <c r="J24" s="18">
        <f t="shared" si="2"/>
        <v>0</v>
      </c>
    </row>
    <row r="25" spans="1:10">
      <c r="A25" s="14">
        <v>4</v>
      </c>
      <c r="B25" s="14">
        <v>6444</v>
      </c>
      <c r="C25" s="15">
        <v>42</v>
      </c>
      <c r="D25" s="16">
        <v>3.65</v>
      </c>
      <c r="E25" s="16">
        <f t="shared" si="0"/>
        <v>153.29999999999998</v>
      </c>
      <c r="F25" s="16">
        <v>0</v>
      </c>
      <c r="G25" s="19"/>
      <c r="H25" s="17"/>
      <c r="I25" s="16">
        <f t="shared" si="1"/>
        <v>153.29999999999998</v>
      </c>
      <c r="J25" s="18">
        <f t="shared" si="2"/>
        <v>0</v>
      </c>
    </row>
    <row r="26" spans="1:10">
      <c r="A26" s="14"/>
      <c r="B26" s="14"/>
      <c r="C26" s="15"/>
      <c r="D26" s="16"/>
      <c r="E26" s="16"/>
      <c r="F26" s="32" t="s">
        <v>474</v>
      </c>
      <c r="G26" s="19"/>
      <c r="H26" s="17"/>
      <c r="I26" s="16"/>
      <c r="J26" s="18"/>
    </row>
    <row r="27" spans="1:10">
      <c r="A27" s="14">
        <v>5</v>
      </c>
      <c r="B27" s="14">
        <v>1797</v>
      </c>
      <c r="C27" s="15">
        <v>137</v>
      </c>
      <c r="D27" s="16">
        <v>3.65</v>
      </c>
      <c r="E27" s="16">
        <f t="shared" si="0"/>
        <v>500.05</v>
      </c>
      <c r="F27" s="16">
        <v>0</v>
      </c>
      <c r="G27" s="19"/>
      <c r="H27" s="17"/>
      <c r="I27" s="16">
        <f t="shared" si="1"/>
        <v>500.05</v>
      </c>
      <c r="J27" s="18">
        <f t="shared" si="2"/>
        <v>0</v>
      </c>
    </row>
    <row r="28" spans="1:10">
      <c r="A28" s="14">
        <v>5</v>
      </c>
      <c r="B28" s="14">
        <v>3432</v>
      </c>
      <c r="C28" s="15">
        <v>145</v>
      </c>
      <c r="D28" s="16">
        <v>3.65</v>
      </c>
      <c r="E28" s="16">
        <f t="shared" si="0"/>
        <v>529.25</v>
      </c>
      <c r="F28" s="16">
        <v>0</v>
      </c>
      <c r="G28" s="19"/>
      <c r="H28" s="17"/>
      <c r="I28" s="16">
        <f t="shared" si="1"/>
        <v>529.25</v>
      </c>
      <c r="J28" s="18">
        <f t="shared" si="2"/>
        <v>0</v>
      </c>
    </row>
    <row r="29" spans="1:10">
      <c r="A29" s="14">
        <v>5</v>
      </c>
      <c r="B29" s="14">
        <v>6228</v>
      </c>
      <c r="C29" s="15">
        <v>83</v>
      </c>
      <c r="D29" s="16">
        <v>3.65</v>
      </c>
      <c r="E29" s="16">
        <f t="shared" si="0"/>
        <v>302.95</v>
      </c>
      <c r="F29" s="16">
        <v>0</v>
      </c>
      <c r="G29" s="15"/>
      <c r="H29" s="17"/>
      <c r="I29" s="16">
        <f t="shared" si="1"/>
        <v>302.95</v>
      </c>
      <c r="J29" s="18">
        <f t="shared" si="2"/>
        <v>0</v>
      </c>
    </row>
    <row r="30" spans="1:10">
      <c r="A30" s="14">
        <v>5</v>
      </c>
      <c r="B30" s="14">
        <v>7895</v>
      </c>
      <c r="C30" s="15">
        <v>141</v>
      </c>
      <c r="D30" s="16">
        <v>3.65</v>
      </c>
      <c r="E30" s="16">
        <f t="shared" si="0"/>
        <v>514.65</v>
      </c>
      <c r="F30" s="16">
        <v>652.04999999999995</v>
      </c>
      <c r="G30" s="27" t="s">
        <v>497</v>
      </c>
      <c r="H30" s="17" t="s">
        <v>498</v>
      </c>
      <c r="I30" s="16">
        <f t="shared" si="1"/>
        <v>-137.39999999999998</v>
      </c>
      <c r="J30" s="18">
        <f t="shared" si="2"/>
        <v>1.2669775575633926</v>
      </c>
    </row>
    <row r="31" spans="1:10">
      <c r="A31" s="14">
        <v>5</v>
      </c>
      <c r="B31" s="14">
        <v>12793</v>
      </c>
      <c r="C31" s="15">
        <v>45</v>
      </c>
      <c r="D31" s="16">
        <v>3.65</v>
      </c>
      <c r="E31" s="16">
        <f t="shared" si="0"/>
        <v>164.25</v>
      </c>
      <c r="F31" s="16">
        <v>146</v>
      </c>
      <c r="G31" s="19">
        <v>1721</v>
      </c>
      <c r="H31" s="17">
        <v>41381</v>
      </c>
      <c r="I31" s="16">
        <f t="shared" si="1"/>
        <v>18.25</v>
      </c>
      <c r="J31" s="18">
        <f t="shared" si="2"/>
        <v>0.88888888888888884</v>
      </c>
    </row>
    <row r="32" spans="1:10">
      <c r="A32" s="14">
        <v>5</v>
      </c>
      <c r="B32" s="14">
        <v>13702</v>
      </c>
      <c r="C32" s="15">
        <v>45</v>
      </c>
      <c r="D32" s="16">
        <v>3.65</v>
      </c>
      <c r="E32" s="16">
        <f t="shared" si="0"/>
        <v>164.25</v>
      </c>
      <c r="F32" s="16">
        <v>0</v>
      </c>
      <c r="G32" s="19"/>
      <c r="H32" s="17"/>
      <c r="I32" s="16">
        <f t="shared" si="1"/>
        <v>164.25</v>
      </c>
      <c r="J32" s="18">
        <f t="shared" si="2"/>
        <v>0</v>
      </c>
    </row>
    <row r="33" spans="1:10">
      <c r="A33" s="14"/>
      <c r="B33" s="14"/>
      <c r="C33" s="15"/>
      <c r="D33" s="16"/>
      <c r="E33" s="16"/>
      <c r="F33" s="32" t="s">
        <v>474</v>
      </c>
      <c r="G33" s="19"/>
      <c r="H33" s="17"/>
      <c r="I33" s="16"/>
      <c r="J33" s="18"/>
    </row>
    <row r="34" spans="1:10">
      <c r="A34" s="14">
        <v>6</v>
      </c>
      <c r="B34" s="14">
        <v>2990</v>
      </c>
      <c r="C34" s="15">
        <v>103</v>
      </c>
      <c r="D34" s="16">
        <v>3.65</v>
      </c>
      <c r="E34" s="16">
        <f t="shared" si="0"/>
        <v>375.95</v>
      </c>
      <c r="F34" s="16">
        <v>0</v>
      </c>
      <c r="G34" s="19"/>
      <c r="H34" s="17"/>
      <c r="I34" s="16">
        <f t="shared" si="1"/>
        <v>375.95</v>
      </c>
      <c r="J34" s="18">
        <f t="shared" si="2"/>
        <v>0</v>
      </c>
    </row>
    <row r="35" spans="1:10" ht="15" customHeight="1">
      <c r="A35" s="14">
        <v>6</v>
      </c>
      <c r="B35" s="14">
        <v>4439</v>
      </c>
      <c r="C35" s="15">
        <v>288</v>
      </c>
      <c r="D35" s="16">
        <v>3.65</v>
      </c>
      <c r="E35" s="16">
        <f t="shared" si="0"/>
        <v>1051.2</v>
      </c>
      <c r="F35" s="16">
        <v>464.36</v>
      </c>
      <c r="G35" s="27" t="s">
        <v>499</v>
      </c>
      <c r="H35" s="26" t="s">
        <v>500</v>
      </c>
      <c r="I35" s="16">
        <f t="shared" si="1"/>
        <v>586.84</v>
      </c>
      <c r="J35" s="18">
        <f t="shared" si="2"/>
        <v>0.44174277016742769</v>
      </c>
    </row>
    <row r="36" spans="1:10">
      <c r="A36" s="14">
        <v>6</v>
      </c>
      <c r="B36" s="14">
        <v>4869</v>
      </c>
      <c r="C36" s="15">
        <v>98</v>
      </c>
      <c r="D36" s="16">
        <v>3.65</v>
      </c>
      <c r="E36" s="16">
        <f t="shared" si="0"/>
        <v>357.7</v>
      </c>
      <c r="F36" s="16">
        <v>0</v>
      </c>
      <c r="G36" s="19"/>
      <c r="H36" s="17"/>
      <c r="I36" s="16">
        <f t="shared" si="1"/>
        <v>357.7</v>
      </c>
      <c r="J36" s="18">
        <f t="shared" si="2"/>
        <v>0</v>
      </c>
    </row>
    <row r="37" spans="1:10">
      <c r="A37" s="14">
        <v>6</v>
      </c>
      <c r="B37" s="14">
        <v>6764</v>
      </c>
      <c r="C37" s="15">
        <v>71</v>
      </c>
      <c r="D37" s="16">
        <v>3.65</v>
      </c>
      <c r="E37" s="16">
        <f t="shared" si="0"/>
        <v>259.14999999999998</v>
      </c>
      <c r="F37" s="16">
        <v>0</v>
      </c>
      <c r="G37" s="19"/>
      <c r="H37" s="17"/>
      <c r="I37" s="16">
        <f t="shared" si="1"/>
        <v>259.14999999999998</v>
      </c>
      <c r="J37" s="18">
        <f t="shared" si="2"/>
        <v>0</v>
      </c>
    </row>
    <row r="38" spans="1:10">
      <c r="A38" s="14">
        <v>6</v>
      </c>
      <c r="B38" s="14">
        <v>10260</v>
      </c>
      <c r="C38" s="15">
        <v>65</v>
      </c>
      <c r="D38" s="16">
        <v>3.65</v>
      </c>
      <c r="E38" s="16">
        <f t="shared" si="0"/>
        <v>237.25</v>
      </c>
      <c r="F38" s="16">
        <v>0</v>
      </c>
      <c r="G38" s="19"/>
      <c r="H38" s="17"/>
      <c r="I38" s="16">
        <f t="shared" si="1"/>
        <v>237.25</v>
      </c>
      <c r="J38" s="18">
        <f t="shared" si="2"/>
        <v>0</v>
      </c>
    </row>
    <row r="39" spans="1:10">
      <c r="A39" s="14"/>
      <c r="B39" s="14"/>
      <c r="C39" s="15"/>
      <c r="D39" s="16"/>
      <c r="E39" s="16"/>
      <c r="F39" s="32" t="s">
        <v>474</v>
      </c>
      <c r="G39" s="19"/>
      <c r="H39" s="17"/>
      <c r="I39" s="16"/>
      <c r="J39" s="18"/>
    </row>
    <row r="40" spans="1:10">
      <c r="A40" s="14">
        <v>7</v>
      </c>
      <c r="B40" s="14">
        <v>617</v>
      </c>
      <c r="C40" s="15">
        <v>135</v>
      </c>
      <c r="D40" s="16">
        <v>3.65</v>
      </c>
      <c r="E40" s="16">
        <f t="shared" si="0"/>
        <v>492.75</v>
      </c>
      <c r="F40" s="16">
        <v>0</v>
      </c>
      <c r="G40" s="19"/>
      <c r="H40" s="17"/>
      <c r="I40" s="16">
        <f t="shared" si="1"/>
        <v>492.75</v>
      </c>
      <c r="J40" s="18">
        <f t="shared" si="2"/>
        <v>0</v>
      </c>
    </row>
    <row r="41" spans="1:10">
      <c r="A41" s="14">
        <v>7</v>
      </c>
      <c r="B41" s="14">
        <v>5382</v>
      </c>
      <c r="C41" s="15">
        <v>110</v>
      </c>
      <c r="D41" s="16">
        <v>3.65</v>
      </c>
      <c r="E41" s="16">
        <f t="shared" si="0"/>
        <v>401.5</v>
      </c>
      <c r="F41" s="16">
        <v>0</v>
      </c>
      <c r="G41" s="19"/>
      <c r="H41" s="17"/>
      <c r="I41" s="16">
        <f t="shared" si="1"/>
        <v>401.5</v>
      </c>
      <c r="J41" s="18">
        <f t="shared" si="2"/>
        <v>0</v>
      </c>
    </row>
    <row r="42" spans="1:10">
      <c r="A42" s="14">
        <v>7</v>
      </c>
      <c r="B42" s="14">
        <v>6279</v>
      </c>
      <c r="C42" s="15">
        <v>146</v>
      </c>
      <c r="D42" s="16">
        <v>3.65</v>
      </c>
      <c r="E42" s="16">
        <f t="shared" si="0"/>
        <v>532.9</v>
      </c>
      <c r="F42" s="16">
        <v>0</v>
      </c>
      <c r="G42" s="19"/>
      <c r="H42" s="17"/>
      <c r="I42" s="16">
        <f t="shared" si="1"/>
        <v>532.9</v>
      </c>
      <c r="J42" s="18">
        <f t="shared" si="2"/>
        <v>0</v>
      </c>
    </row>
    <row r="43" spans="1:10">
      <c r="A43" s="14">
        <v>7</v>
      </c>
      <c r="B43" s="14">
        <v>10714</v>
      </c>
      <c r="C43" s="15">
        <v>62</v>
      </c>
      <c r="D43" s="16">
        <v>3.65</v>
      </c>
      <c r="E43" s="16">
        <f t="shared" si="0"/>
        <v>226.29999999999998</v>
      </c>
      <c r="F43" s="16">
        <v>0</v>
      </c>
      <c r="G43" s="19"/>
      <c r="H43" s="17"/>
      <c r="I43" s="16">
        <f t="shared" si="1"/>
        <v>226.29999999999998</v>
      </c>
      <c r="J43" s="18">
        <f t="shared" si="2"/>
        <v>0</v>
      </c>
    </row>
    <row r="44" spans="1:10">
      <c r="A44" s="14">
        <v>7</v>
      </c>
      <c r="B44" s="14">
        <v>11834</v>
      </c>
      <c r="C44" s="15">
        <v>91</v>
      </c>
      <c r="D44" s="16">
        <v>3.65</v>
      </c>
      <c r="E44" s="16">
        <f t="shared" si="0"/>
        <v>332.15</v>
      </c>
      <c r="F44" s="16">
        <v>0</v>
      </c>
      <c r="G44" s="19"/>
      <c r="H44" s="17"/>
      <c r="I44" s="16">
        <f t="shared" si="1"/>
        <v>332.15</v>
      </c>
      <c r="J44" s="18">
        <f t="shared" si="2"/>
        <v>0</v>
      </c>
    </row>
    <row r="45" spans="1:10">
      <c r="A45" s="14"/>
      <c r="B45" s="14"/>
      <c r="C45" s="15"/>
      <c r="D45" s="16"/>
      <c r="E45" s="16"/>
      <c r="F45" s="32" t="s">
        <v>474</v>
      </c>
      <c r="G45" s="19"/>
      <c r="H45" s="17"/>
      <c r="I45" s="16"/>
      <c r="J45" s="18"/>
    </row>
    <row r="46" spans="1:10">
      <c r="A46" s="14">
        <v>8</v>
      </c>
      <c r="B46" s="14">
        <v>3955</v>
      </c>
      <c r="C46" s="15">
        <v>443</v>
      </c>
      <c r="D46" s="16">
        <v>3.65</v>
      </c>
      <c r="E46" s="16">
        <f t="shared" si="0"/>
        <v>1616.95</v>
      </c>
      <c r="F46" s="16">
        <v>1650</v>
      </c>
      <c r="G46" s="19">
        <v>8210</v>
      </c>
      <c r="H46" s="17">
        <v>41372</v>
      </c>
      <c r="I46" s="16">
        <f t="shared" si="1"/>
        <v>-33.049999999999955</v>
      </c>
      <c r="J46" s="18">
        <f t="shared" si="2"/>
        <v>1.0204397167506725</v>
      </c>
    </row>
    <row r="47" spans="1:10">
      <c r="A47" s="14">
        <v>8</v>
      </c>
      <c r="B47" s="14">
        <v>4692</v>
      </c>
      <c r="C47" s="15">
        <v>38</v>
      </c>
      <c r="D47" s="16">
        <v>3.65</v>
      </c>
      <c r="E47" s="16">
        <f t="shared" si="0"/>
        <v>138.69999999999999</v>
      </c>
      <c r="F47" s="16">
        <v>0</v>
      </c>
      <c r="G47" s="19"/>
      <c r="H47" s="17"/>
      <c r="I47" s="16">
        <f t="shared" si="1"/>
        <v>138.69999999999999</v>
      </c>
      <c r="J47" s="18">
        <f t="shared" si="2"/>
        <v>0</v>
      </c>
    </row>
    <row r="48" spans="1:10">
      <c r="A48" s="14">
        <v>8</v>
      </c>
      <c r="B48" s="14">
        <v>6464</v>
      </c>
      <c r="C48" s="15">
        <v>120</v>
      </c>
      <c r="D48" s="16">
        <v>3.65</v>
      </c>
      <c r="E48" s="16">
        <f t="shared" si="0"/>
        <v>438</v>
      </c>
      <c r="F48" s="16">
        <v>0</v>
      </c>
      <c r="G48" s="19"/>
      <c r="H48" s="17"/>
      <c r="I48" s="16">
        <f t="shared" si="1"/>
        <v>438</v>
      </c>
      <c r="J48" s="18">
        <f t="shared" si="2"/>
        <v>0</v>
      </c>
    </row>
    <row r="49" spans="1:10">
      <c r="A49" s="14">
        <v>8</v>
      </c>
      <c r="B49" s="14">
        <v>7498</v>
      </c>
      <c r="C49" s="15">
        <v>168</v>
      </c>
      <c r="D49" s="16">
        <v>3.65</v>
      </c>
      <c r="E49" s="16">
        <f t="shared" si="0"/>
        <v>613.19999999999993</v>
      </c>
      <c r="F49" s="16">
        <v>0</v>
      </c>
      <c r="G49" s="19"/>
      <c r="H49" s="17"/>
      <c r="I49" s="16">
        <f t="shared" si="1"/>
        <v>613.19999999999993</v>
      </c>
      <c r="J49" s="18">
        <f t="shared" si="2"/>
        <v>0</v>
      </c>
    </row>
    <row r="50" spans="1:10">
      <c r="A50" s="14">
        <v>8</v>
      </c>
      <c r="B50" s="14">
        <v>8061</v>
      </c>
      <c r="C50" s="15">
        <v>65</v>
      </c>
      <c r="D50" s="16">
        <v>3.65</v>
      </c>
      <c r="E50" s="16">
        <f t="shared" si="0"/>
        <v>237.25</v>
      </c>
      <c r="F50" s="16">
        <v>0</v>
      </c>
      <c r="G50" s="19"/>
      <c r="H50" s="17"/>
      <c r="I50" s="16">
        <f t="shared" si="1"/>
        <v>237.25</v>
      </c>
      <c r="J50" s="18">
        <f t="shared" si="2"/>
        <v>0</v>
      </c>
    </row>
    <row r="51" spans="1:10">
      <c r="A51" s="14">
        <v>8</v>
      </c>
      <c r="B51" s="14">
        <v>14677</v>
      </c>
      <c r="C51" s="15">
        <v>38</v>
      </c>
      <c r="D51" s="16">
        <v>3.65</v>
      </c>
      <c r="E51" s="16">
        <f t="shared" si="0"/>
        <v>138.69999999999999</v>
      </c>
      <c r="F51" s="16">
        <v>0</v>
      </c>
      <c r="G51" s="19"/>
      <c r="H51" s="17"/>
      <c r="I51" s="16">
        <f t="shared" si="1"/>
        <v>138.69999999999999</v>
      </c>
      <c r="J51" s="18">
        <f t="shared" si="2"/>
        <v>0</v>
      </c>
    </row>
    <row r="52" spans="1:10">
      <c r="A52" s="14"/>
      <c r="B52" s="14"/>
      <c r="C52" s="15"/>
      <c r="D52" s="16"/>
      <c r="E52" s="16"/>
      <c r="F52" s="32" t="s">
        <v>474</v>
      </c>
      <c r="G52" s="19"/>
      <c r="H52" s="17"/>
      <c r="I52" s="16"/>
      <c r="J52" s="18"/>
    </row>
    <row r="53" spans="1:10">
      <c r="A53" s="14">
        <v>9</v>
      </c>
      <c r="B53" s="14">
        <v>607</v>
      </c>
      <c r="C53" s="15">
        <v>290</v>
      </c>
      <c r="D53" s="16">
        <v>3.65</v>
      </c>
      <c r="E53" s="16">
        <f t="shared" si="0"/>
        <v>1058.5</v>
      </c>
      <c r="F53" s="16">
        <v>805.4</v>
      </c>
      <c r="G53" s="19">
        <v>2638</v>
      </c>
      <c r="H53" s="17">
        <v>41212</v>
      </c>
      <c r="I53" s="16">
        <f t="shared" si="1"/>
        <v>253.10000000000002</v>
      </c>
      <c r="J53" s="18">
        <f t="shared" si="2"/>
        <v>0.76088804912612185</v>
      </c>
    </row>
    <row r="54" spans="1:10">
      <c r="A54" s="14">
        <v>9</v>
      </c>
      <c r="B54" s="14">
        <v>1033</v>
      </c>
      <c r="C54" s="15">
        <v>126</v>
      </c>
      <c r="D54" s="16">
        <v>3.65</v>
      </c>
      <c r="E54" s="16">
        <f t="shared" si="0"/>
        <v>459.9</v>
      </c>
      <c r="F54" s="16">
        <v>0</v>
      </c>
      <c r="G54" s="19"/>
      <c r="H54" s="17"/>
      <c r="I54" s="16">
        <f t="shared" si="1"/>
        <v>459.9</v>
      </c>
      <c r="J54" s="18">
        <f t="shared" si="2"/>
        <v>0</v>
      </c>
    </row>
    <row r="55" spans="1:10">
      <c r="A55" s="14">
        <v>9</v>
      </c>
      <c r="B55" s="14">
        <v>4489</v>
      </c>
      <c r="C55" s="15">
        <v>139</v>
      </c>
      <c r="D55" s="16">
        <v>3.65</v>
      </c>
      <c r="E55" s="16">
        <f t="shared" si="0"/>
        <v>507.34999999999997</v>
      </c>
      <c r="F55" s="16">
        <v>0</v>
      </c>
      <c r="G55" s="19"/>
      <c r="H55" s="17"/>
      <c r="I55" s="16">
        <f t="shared" si="1"/>
        <v>507.34999999999997</v>
      </c>
      <c r="J55" s="18">
        <f t="shared" si="2"/>
        <v>0</v>
      </c>
    </row>
    <row r="56" spans="1:10">
      <c r="A56" s="14">
        <v>9</v>
      </c>
      <c r="B56" s="14">
        <v>10919</v>
      </c>
      <c r="C56" s="15">
        <v>92</v>
      </c>
      <c r="D56" s="16">
        <v>3.65</v>
      </c>
      <c r="E56" s="16">
        <f t="shared" si="0"/>
        <v>335.8</v>
      </c>
      <c r="F56" s="16">
        <v>0</v>
      </c>
      <c r="G56" s="19"/>
      <c r="H56" s="17"/>
      <c r="I56" s="16">
        <f t="shared" si="1"/>
        <v>335.8</v>
      </c>
      <c r="J56" s="18">
        <f t="shared" si="2"/>
        <v>0</v>
      </c>
    </row>
    <row r="57" spans="1:10">
      <c r="A57" s="14">
        <v>9</v>
      </c>
      <c r="B57" s="14">
        <v>12269</v>
      </c>
      <c r="C57" s="15">
        <v>62</v>
      </c>
      <c r="D57" s="16">
        <v>3.65</v>
      </c>
      <c r="E57" s="16">
        <f t="shared" si="0"/>
        <v>226.29999999999998</v>
      </c>
      <c r="F57" s="16">
        <v>0</v>
      </c>
      <c r="G57" s="19"/>
      <c r="H57" s="17"/>
      <c r="I57" s="16">
        <f t="shared" si="1"/>
        <v>226.29999999999998</v>
      </c>
      <c r="J57" s="18">
        <f t="shared" si="2"/>
        <v>0</v>
      </c>
    </row>
    <row r="58" spans="1:10">
      <c r="A58" s="14">
        <v>9</v>
      </c>
      <c r="B58" s="14">
        <v>12596</v>
      </c>
      <c r="C58" s="15">
        <v>46</v>
      </c>
      <c r="D58" s="16">
        <v>3.65</v>
      </c>
      <c r="E58" s="16">
        <f t="shared" si="0"/>
        <v>167.9</v>
      </c>
      <c r="F58" s="16">
        <v>0</v>
      </c>
      <c r="G58" s="19"/>
      <c r="H58" s="17"/>
      <c r="I58" s="16">
        <f t="shared" si="1"/>
        <v>167.9</v>
      </c>
      <c r="J58" s="18">
        <f t="shared" si="2"/>
        <v>0</v>
      </c>
    </row>
    <row r="59" spans="1:10">
      <c r="A59" s="14"/>
      <c r="B59" s="14"/>
      <c r="C59" s="15"/>
      <c r="D59" s="16"/>
      <c r="E59" s="16"/>
      <c r="F59" s="32" t="s">
        <v>474</v>
      </c>
      <c r="G59" s="19"/>
      <c r="H59" s="17"/>
      <c r="I59" s="16"/>
      <c r="J59" s="18"/>
    </row>
    <row r="60" spans="1:10">
      <c r="A60" s="14">
        <v>10</v>
      </c>
      <c r="B60" s="14">
        <v>614</v>
      </c>
      <c r="C60" s="15">
        <v>152</v>
      </c>
      <c r="D60" s="16">
        <v>3.65</v>
      </c>
      <c r="E60" s="16">
        <f t="shared" si="0"/>
        <v>554.79999999999995</v>
      </c>
      <c r="F60" s="16">
        <v>554.79999999999995</v>
      </c>
      <c r="G60" s="19">
        <v>2866</v>
      </c>
      <c r="H60" s="17">
        <v>41453</v>
      </c>
      <c r="I60" s="16">
        <f t="shared" si="1"/>
        <v>0</v>
      </c>
      <c r="J60" s="18">
        <f t="shared" si="2"/>
        <v>1</v>
      </c>
    </row>
    <row r="61" spans="1:10">
      <c r="A61" s="14">
        <v>10</v>
      </c>
      <c r="B61" s="14">
        <v>1838</v>
      </c>
      <c r="C61" s="15">
        <v>220</v>
      </c>
      <c r="D61" s="16">
        <v>3.65</v>
      </c>
      <c r="E61" s="16">
        <f t="shared" si="0"/>
        <v>803</v>
      </c>
      <c r="F61" s="16">
        <v>0</v>
      </c>
      <c r="G61" s="19"/>
      <c r="H61" s="17"/>
      <c r="I61" s="16">
        <f t="shared" si="1"/>
        <v>803</v>
      </c>
      <c r="J61" s="18">
        <f t="shared" si="2"/>
        <v>0</v>
      </c>
    </row>
    <row r="62" spans="1:10">
      <c r="A62" s="14">
        <v>10</v>
      </c>
      <c r="B62" s="14">
        <v>5514</v>
      </c>
      <c r="C62" s="15">
        <v>165</v>
      </c>
      <c r="D62" s="16">
        <v>3.65</v>
      </c>
      <c r="E62" s="16">
        <f t="shared" si="0"/>
        <v>602.25</v>
      </c>
      <c r="F62" s="16">
        <v>602.25</v>
      </c>
      <c r="G62" s="19">
        <v>6800</v>
      </c>
      <c r="H62" s="17">
        <v>41375</v>
      </c>
      <c r="I62" s="16">
        <f t="shared" si="1"/>
        <v>0</v>
      </c>
      <c r="J62" s="18">
        <f t="shared" si="2"/>
        <v>1</v>
      </c>
    </row>
    <row r="63" spans="1:10">
      <c r="A63" s="14">
        <v>10</v>
      </c>
      <c r="B63" s="14">
        <v>8810</v>
      </c>
      <c r="C63" s="15">
        <v>134</v>
      </c>
      <c r="D63" s="16">
        <v>3.65</v>
      </c>
      <c r="E63" s="16">
        <f t="shared" si="0"/>
        <v>489.09999999999997</v>
      </c>
      <c r="F63" s="16">
        <v>493</v>
      </c>
      <c r="G63" s="19">
        <v>1120</v>
      </c>
      <c r="H63" s="17">
        <v>41346</v>
      </c>
      <c r="I63" s="16">
        <f t="shared" si="1"/>
        <v>-3.9000000000000341</v>
      </c>
      <c r="J63" s="18">
        <f t="shared" si="2"/>
        <v>1.0079738294827234</v>
      </c>
    </row>
    <row r="64" spans="1:10">
      <c r="A64" s="14">
        <v>10</v>
      </c>
      <c r="B64" s="14">
        <v>11305</v>
      </c>
      <c r="C64" s="15">
        <v>143</v>
      </c>
      <c r="D64" s="16">
        <v>3.65</v>
      </c>
      <c r="E64" s="16">
        <f t="shared" si="0"/>
        <v>521.94999999999993</v>
      </c>
      <c r="F64" s="16">
        <v>285.18</v>
      </c>
      <c r="G64" s="19">
        <v>1536</v>
      </c>
      <c r="H64" s="17">
        <v>41453</v>
      </c>
      <c r="I64" s="16">
        <f t="shared" si="1"/>
        <v>236.76999999999992</v>
      </c>
      <c r="J64" s="18">
        <f t="shared" si="2"/>
        <v>0.54637417377143416</v>
      </c>
    </row>
    <row r="65" spans="1:10">
      <c r="A65" s="14">
        <v>10</v>
      </c>
      <c r="B65" s="14">
        <v>13083</v>
      </c>
      <c r="C65" s="15">
        <v>39</v>
      </c>
      <c r="D65" s="16">
        <v>3.65</v>
      </c>
      <c r="E65" s="16">
        <f t="shared" si="0"/>
        <v>142.35</v>
      </c>
      <c r="F65" s="16">
        <v>150</v>
      </c>
      <c r="G65" s="19">
        <v>513707</v>
      </c>
      <c r="H65" s="17">
        <v>41329</v>
      </c>
      <c r="I65" s="16">
        <f t="shared" si="1"/>
        <v>-7.6500000000000057</v>
      </c>
      <c r="J65" s="18">
        <f t="shared" si="2"/>
        <v>1.053740779768177</v>
      </c>
    </row>
    <row r="66" spans="1:10">
      <c r="A66" s="31" t="s">
        <v>474</v>
      </c>
      <c r="B66" s="14"/>
      <c r="C66" s="15"/>
      <c r="D66" s="16"/>
      <c r="E66" s="16"/>
      <c r="F66" s="32" t="s">
        <v>474</v>
      </c>
      <c r="G66" s="19"/>
      <c r="H66" s="17"/>
      <c r="I66" s="16"/>
      <c r="J66" s="18"/>
    </row>
    <row r="67" spans="1:10">
      <c r="A67" s="14">
        <v>11</v>
      </c>
      <c r="B67" s="14">
        <v>2556</v>
      </c>
      <c r="C67" s="15">
        <v>157</v>
      </c>
      <c r="D67" s="16">
        <v>3.65</v>
      </c>
      <c r="E67" s="16">
        <f t="shared" si="0"/>
        <v>573.04999999999995</v>
      </c>
      <c r="F67" s="16">
        <v>723.75</v>
      </c>
      <c r="G67" s="27" t="s">
        <v>501</v>
      </c>
      <c r="H67" s="26" t="s">
        <v>502</v>
      </c>
      <c r="I67" s="16">
        <f t="shared" si="1"/>
        <v>-150.70000000000005</v>
      </c>
      <c r="J67" s="18">
        <f t="shared" si="2"/>
        <v>1.2629787976616351</v>
      </c>
    </row>
    <row r="68" spans="1:10">
      <c r="A68" s="14">
        <v>11</v>
      </c>
      <c r="B68" s="14">
        <v>5539</v>
      </c>
      <c r="C68" s="15">
        <v>78</v>
      </c>
      <c r="D68" s="16">
        <v>3.65</v>
      </c>
      <c r="E68" s="16">
        <f t="shared" si="0"/>
        <v>284.7</v>
      </c>
      <c r="F68" s="16">
        <v>0</v>
      </c>
      <c r="G68" s="19"/>
      <c r="H68" s="17"/>
      <c r="I68" s="16">
        <f t="shared" si="1"/>
        <v>284.7</v>
      </c>
      <c r="J68" s="18">
        <f t="shared" si="2"/>
        <v>0</v>
      </c>
    </row>
    <row r="69" spans="1:10">
      <c r="A69" s="14">
        <v>11</v>
      </c>
      <c r="B69" s="14">
        <v>7732</v>
      </c>
      <c r="C69" s="15">
        <v>93</v>
      </c>
      <c r="D69" s="16">
        <v>3.65</v>
      </c>
      <c r="E69" s="16">
        <f t="shared" si="0"/>
        <v>339.45</v>
      </c>
      <c r="F69" s="16">
        <v>0</v>
      </c>
      <c r="G69" s="19"/>
      <c r="H69" s="17"/>
      <c r="I69" s="16">
        <f t="shared" si="1"/>
        <v>339.45</v>
      </c>
      <c r="J69" s="18">
        <f t="shared" si="2"/>
        <v>0</v>
      </c>
    </row>
    <row r="70" spans="1:10">
      <c r="A70" s="14">
        <v>11</v>
      </c>
      <c r="B70" s="14">
        <v>12079</v>
      </c>
      <c r="C70" s="15">
        <v>26</v>
      </c>
      <c r="D70" s="16">
        <v>3.65</v>
      </c>
      <c r="E70" s="16">
        <f t="shared" si="0"/>
        <v>94.899999999999991</v>
      </c>
      <c r="F70" s="16">
        <v>0</v>
      </c>
      <c r="G70" s="19"/>
      <c r="H70" s="17"/>
      <c r="I70" s="16">
        <f t="shared" si="1"/>
        <v>94.899999999999991</v>
      </c>
      <c r="J70" s="18">
        <f t="shared" si="2"/>
        <v>0</v>
      </c>
    </row>
    <row r="71" spans="1:10">
      <c r="A71" s="14">
        <v>11</v>
      </c>
      <c r="B71" s="14">
        <v>12393</v>
      </c>
      <c r="C71" s="15">
        <v>44</v>
      </c>
      <c r="D71" s="16">
        <v>3.65</v>
      </c>
      <c r="E71" s="16">
        <f t="shared" si="0"/>
        <v>160.6</v>
      </c>
      <c r="F71" s="16">
        <v>0</v>
      </c>
      <c r="G71" s="19"/>
      <c r="H71" s="17"/>
      <c r="I71" s="16">
        <f t="shared" si="1"/>
        <v>160.6</v>
      </c>
      <c r="J71" s="18">
        <f t="shared" si="2"/>
        <v>0</v>
      </c>
    </row>
    <row r="72" spans="1:10">
      <c r="A72" s="14"/>
      <c r="B72" s="14"/>
      <c r="C72" s="15"/>
      <c r="D72" s="16"/>
      <c r="E72" s="16"/>
      <c r="F72" s="32" t="s">
        <v>474</v>
      </c>
      <c r="G72" s="19"/>
      <c r="H72" s="17"/>
      <c r="I72" s="16"/>
      <c r="J72" s="18"/>
    </row>
    <row r="73" spans="1:10">
      <c r="A73" s="14">
        <v>12</v>
      </c>
      <c r="B73" s="14">
        <v>710</v>
      </c>
      <c r="C73" s="15">
        <v>170</v>
      </c>
      <c r="D73" s="16">
        <v>3.65</v>
      </c>
      <c r="E73" s="16">
        <f t="shared" si="0"/>
        <v>620.5</v>
      </c>
      <c r="F73" s="16">
        <v>0</v>
      </c>
      <c r="G73" s="19"/>
      <c r="H73" s="17"/>
      <c r="I73" s="16">
        <f t="shared" si="1"/>
        <v>620.5</v>
      </c>
      <c r="J73" s="18">
        <f t="shared" si="2"/>
        <v>0</v>
      </c>
    </row>
    <row r="74" spans="1:10">
      <c r="A74" s="14">
        <v>12</v>
      </c>
      <c r="B74" s="14">
        <v>1957</v>
      </c>
      <c r="C74" s="15">
        <v>141</v>
      </c>
      <c r="D74" s="16">
        <v>3.65</v>
      </c>
      <c r="E74" s="16">
        <f t="shared" si="0"/>
        <v>514.65</v>
      </c>
      <c r="F74" s="16">
        <v>0</v>
      </c>
      <c r="G74" s="19"/>
      <c r="H74" s="17"/>
      <c r="I74" s="16">
        <f t="shared" si="1"/>
        <v>514.65</v>
      </c>
      <c r="J74" s="18">
        <f t="shared" si="2"/>
        <v>0</v>
      </c>
    </row>
    <row r="75" spans="1:10">
      <c r="A75" s="14">
        <v>12</v>
      </c>
      <c r="B75" s="14">
        <v>4807</v>
      </c>
      <c r="C75" s="15">
        <v>107</v>
      </c>
      <c r="D75" s="16">
        <v>3.65</v>
      </c>
      <c r="E75" s="16">
        <f t="shared" si="0"/>
        <v>390.55</v>
      </c>
      <c r="F75" s="16">
        <v>0</v>
      </c>
      <c r="G75" s="19"/>
      <c r="H75" s="17"/>
      <c r="I75" s="16">
        <f t="shared" si="1"/>
        <v>390.55</v>
      </c>
      <c r="J75" s="18">
        <f t="shared" si="2"/>
        <v>0</v>
      </c>
    </row>
    <row r="76" spans="1:10">
      <c r="A76" s="14">
        <v>12</v>
      </c>
      <c r="B76" s="14">
        <v>5798</v>
      </c>
      <c r="C76" s="15">
        <v>140</v>
      </c>
      <c r="D76" s="16">
        <v>3.65</v>
      </c>
      <c r="E76" s="16">
        <f t="shared" si="0"/>
        <v>511</v>
      </c>
      <c r="F76" s="16">
        <v>272.36</v>
      </c>
      <c r="G76" s="19">
        <v>3989</v>
      </c>
      <c r="H76" s="17">
        <v>41113</v>
      </c>
      <c r="I76" s="16">
        <f t="shared" si="1"/>
        <v>238.64</v>
      </c>
      <c r="J76" s="18">
        <f t="shared" si="2"/>
        <v>0.53299412915851274</v>
      </c>
    </row>
    <row r="77" spans="1:10">
      <c r="A77" s="14"/>
      <c r="B77" s="14"/>
      <c r="C77" s="15"/>
      <c r="D77" s="16"/>
      <c r="E77" s="16"/>
      <c r="F77" s="32" t="s">
        <v>474</v>
      </c>
      <c r="G77" s="19"/>
      <c r="H77" s="17"/>
      <c r="I77" s="16"/>
      <c r="J77" s="18"/>
    </row>
    <row r="78" spans="1:10">
      <c r="A78" s="14">
        <v>13</v>
      </c>
      <c r="B78" s="14">
        <v>4505</v>
      </c>
      <c r="C78" s="15">
        <v>88</v>
      </c>
      <c r="D78" s="16">
        <v>3.65</v>
      </c>
      <c r="E78" s="16">
        <f t="shared" si="0"/>
        <v>321.2</v>
      </c>
      <c r="F78" s="16">
        <v>321.2</v>
      </c>
      <c r="G78" s="19">
        <v>1366</v>
      </c>
      <c r="H78" s="17">
        <v>41435</v>
      </c>
      <c r="I78" s="16">
        <f t="shared" si="1"/>
        <v>0</v>
      </c>
      <c r="J78" s="18">
        <f t="shared" si="2"/>
        <v>1</v>
      </c>
    </row>
    <row r="79" spans="1:10">
      <c r="A79" s="14">
        <v>13</v>
      </c>
      <c r="B79" s="14">
        <v>4735</v>
      </c>
      <c r="C79" s="15">
        <v>165</v>
      </c>
      <c r="D79" s="16">
        <v>3.65</v>
      </c>
      <c r="E79" s="16">
        <f t="shared" si="0"/>
        <v>602.25</v>
      </c>
      <c r="F79" s="16">
        <v>1092.5999999999999</v>
      </c>
      <c r="G79" s="27" t="s">
        <v>503</v>
      </c>
      <c r="H79" s="26" t="s">
        <v>504</v>
      </c>
      <c r="I79" s="16">
        <f t="shared" si="1"/>
        <v>-490.34999999999991</v>
      </c>
      <c r="J79" s="18">
        <f t="shared" si="2"/>
        <v>1.8141967621419675</v>
      </c>
    </row>
    <row r="80" spans="1:10">
      <c r="A80" s="14">
        <v>13</v>
      </c>
      <c r="B80" s="14">
        <v>5844</v>
      </c>
      <c r="C80" s="15">
        <v>106</v>
      </c>
      <c r="D80" s="16">
        <v>3.65</v>
      </c>
      <c r="E80" s="16">
        <f t="shared" si="0"/>
        <v>386.9</v>
      </c>
      <c r="F80" s="16">
        <v>0</v>
      </c>
      <c r="G80" s="19"/>
      <c r="H80" s="17"/>
      <c r="I80" s="16">
        <f t="shared" si="1"/>
        <v>386.9</v>
      </c>
      <c r="J80" s="18">
        <f t="shared" si="2"/>
        <v>0</v>
      </c>
    </row>
    <row r="81" spans="1:10">
      <c r="A81" s="14">
        <v>13</v>
      </c>
      <c r="B81" s="14">
        <v>10243</v>
      </c>
      <c r="C81" s="15">
        <v>135</v>
      </c>
      <c r="D81" s="16">
        <v>3.65</v>
      </c>
      <c r="E81" s="16">
        <f t="shared" ref="E81:E157" si="3">C81*D81</f>
        <v>492.75</v>
      </c>
      <c r="F81" s="16">
        <v>419.75</v>
      </c>
      <c r="G81" s="19">
        <v>1291</v>
      </c>
      <c r="H81" s="17">
        <v>41299</v>
      </c>
      <c r="I81" s="16">
        <f t="shared" ref="I81:I157" si="4">E81-F81</f>
        <v>73</v>
      </c>
      <c r="J81" s="18">
        <f t="shared" ref="J81:J157" si="5">F81/E81</f>
        <v>0.85185185185185186</v>
      </c>
    </row>
    <row r="82" spans="1:10">
      <c r="A82" s="14">
        <v>13</v>
      </c>
      <c r="B82" s="14">
        <v>10552</v>
      </c>
      <c r="C82" s="15">
        <v>141</v>
      </c>
      <c r="D82" s="16">
        <v>3.65</v>
      </c>
      <c r="E82" s="16">
        <f t="shared" si="3"/>
        <v>514.65</v>
      </c>
      <c r="F82" s="16">
        <v>0</v>
      </c>
      <c r="G82" s="19"/>
      <c r="H82" s="17"/>
      <c r="I82" s="16">
        <f t="shared" si="4"/>
        <v>514.65</v>
      </c>
      <c r="J82" s="18">
        <f t="shared" si="5"/>
        <v>0</v>
      </c>
    </row>
    <row r="83" spans="1:10">
      <c r="A83" s="14"/>
      <c r="B83" s="14"/>
      <c r="C83" s="15"/>
      <c r="D83" s="16"/>
      <c r="E83" s="16"/>
      <c r="F83" s="16">
        <f>SUM(F5:F82)</f>
        <v>11160.250000000002</v>
      </c>
      <c r="G83" s="19"/>
      <c r="H83" s="17"/>
      <c r="I83" s="16"/>
      <c r="J83" s="18"/>
    </row>
    <row r="84" spans="1:10" ht="15.75">
      <c r="A84" s="7">
        <v>20</v>
      </c>
      <c r="B84" s="7">
        <v>2770</v>
      </c>
      <c r="C84" s="15">
        <v>116</v>
      </c>
      <c r="D84" s="3">
        <v>3.65</v>
      </c>
      <c r="E84" s="3">
        <f t="shared" si="3"/>
        <v>423.4</v>
      </c>
      <c r="F84" s="16">
        <v>0</v>
      </c>
      <c r="G84" s="6"/>
      <c r="H84" s="4"/>
      <c r="I84" s="3">
        <f t="shared" si="4"/>
        <v>423.4</v>
      </c>
      <c r="J84" s="5">
        <f t="shared" si="5"/>
        <v>0</v>
      </c>
    </row>
    <row r="85" spans="1:10" ht="15.75">
      <c r="A85" s="1">
        <v>20</v>
      </c>
      <c r="B85" s="1">
        <v>4295</v>
      </c>
      <c r="C85" s="15">
        <v>102</v>
      </c>
      <c r="D85" s="3">
        <v>3.65</v>
      </c>
      <c r="E85" s="3">
        <f t="shared" si="3"/>
        <v>372.3</v>
      </c>
      <c r="F85" s="16">
        <v>0</v>
      </c>
      <c r="G85" s="6"/>
      <c r="H85" s="4"/>
      <c r="I85" s="3">
        <f t="shared" si="4"/>
        <v>372.3</v>
      </c>
      <c r="J85" s="5">
        <f t="shared" si="5"/>
        <v>0</v>
      </c>
    </row>
    <row r="86" spans="1:10" ht="15.75">
      <c r="A86" s="1">
        <v>20</v>
      </c>
      <c r="B86" s="1">
        <v>8946</v>
      </c>
      <c r="C86" s="15">
        <v>71</v>
      </c>
      <c r="D86" s="3">
        <v>3.65</v>
      </c>
      <c r="E86" s="3">
        <f t="shared" si="3"/>
        <v>259.14999999999998</v>
      </c>
      <c r="F86" s="16">
        <v>0</v>
      </c>
      <c r="G86" s="6"/>
      <c r="H86" s="4"/>
      <c r="I86" s="3">
        <f t="shared" si="4"/>
        <v>259.14999999999998</v>
      </c>
      <c r="J86" s="5">
        <f t="shared" si="5"/>
        <v>0</v>
      </c>
    </row>
    <row r="87" spans="1:10" ht="15.75">
      <c r="A87" s="1">
        <v>20</v>
      </c>
      <c r="B87" s="1">
        <v>9070</v>
      </c>
      <c r="C87" s="15">
        <v>68</v>
      </c>
      <c r="D87" s="3">
        <v>3.65</v>
      </c>
      <c r="E87" s="3">
        <f t="shared" si="3"/>
        <v>248.2</v>
      </c>
      <c r="F87" s="16">
        <v>0</v>
      </c>
      <c r="G87" s="6"/>
      <c r="H87" s="4"/>
      <c r="I87" s="3">
        <f t="shared" si="4"/>
        <v>248.2</v>
      </c>
      <c r="J87" s="5">
        <f t="shared" si="5"/>
        <v>0</v>
      </c>
    </row>
    <row r="88" spans="1:10" ht="15.75">
      <c r="A88" s="1">
        <v>20</v>
      </c>
      <c r="B88" s="1">
        <v>10158</v>
      </c>
      <c r="C88" s="15">
        <v>46</v>
      </c>
      <c r="D88" s="3">
        <v>3.65</v>
      </c>
      <c r="E88" s="3">
        <f t="shared" si="3"/>
        <v>167.9</v>
      </c>
      <c r="F88" s="16">
        <v>0</v>
      </c>
      <c r="G88" s="6"/>
      <c r="H88" s="4"/>
      <c r="I88" s="3">
        <f t="shared" si="4"/>
        <v>167.9</v>
      </c>
      <c r="J88" s="5">
        <f t="shared" si="5"/>
        <v>0</v>
      </c>
    </row>
    <row r="89" spans="1:10" ht="15.75">
      <c r="A89" s="1"/>
      <c r="B89" s="1"/>
      <c r="C89" s="15"/>
      <c r="D89" s="3"/>
      <c r="E89" s="3"/>
      <c r="F89" s="32" t="s">
        <v>474</v>
      </c>
      <c r="G89" s="6"/>
      <c r="H89" s="4"/>
      <c r="I89" s="3"/>
      <c r="J89" s="5"/>
    </row>
    <row r="90" spans="1:10" ht="15.75">
      <c r="A90" s="1">
        <v>21</v>
      </c>
      <c r="B90" s="1">
        <v>2055</v>
      </c>
      <c r="C90" s="15">
        <v>137</v>
      </c>
      <c r="D90" s="3">
        <v>3.65</v>
      </c>
      <c r="E90" s="3">
        <f t="shared" si="3"/>
        <v>500.05</v>
      </c>
      <c r="F90" s="16">
        <v>0</v>
      </c>
      <c r="G90" s="6"/>
      <c r="H90" s="4"/>
      <c r="I90" s="3">
        <f t="shared" si="4"/>
        <v>500.05</v>
      </c>
      <c r="J90" s="5">
        <f t="shared" si="5"/>
        <v>0</v>
      </c>
    </row>
    <row r="91" spans="1:10" ht="15.75">
      <c r="A91" s="1">
        <v>21</v>
      </c>
      <c r="B91" s="1">
        <v>2422</v>
      </c>
      <c r="C91" s="15">
        <v>240</v>
      </c>
      <c r="D91" s="3">
        <v>3.65</v>
      </c>
      <c r="E91" s="3">
        <f t="shared" si="3"/>
        <v>876</v>
      </c>
      <c r="F91" s="16">
        <v>243.42</v>
      </c>
      <c r="G91" s="2">
        <v>8949</v>
      </c>
      <c r="H91" s="4">
        <v>41449</v>
      </c>
      <c r="I91" s="3">
        <f t="shared" si="4"/>
        <v>632.58000000000004</v>
      </c>
      <c r="J91" s="5">
        <f t="shared" si="5"/>
        <v>0.27787671232876709</v>
      </c>
    </row>
    <row r="92" spans="1:10" ht="15.75">
      <c r="A92" s="1">
        <v>21</v>
      </c>
      <c r="B92" s="1">
        <v>5193</v>
      </c>
      <c r="C92" s="15">
        <v>64</v>
      </c>
      <c r="D92" s="3">
        <v>3.65</v>
      </c>
      <c r="E92" s="3">
        <f t="shared" si="3"/>
        <v>233.6</v>
      </c>
      <c r="F92" s="16">
        <v>0</v>
      </c>
      <c r="G92" s="6"/>
      <c r="H92" s="4"/>
      <c r="I92" s="3">
        <f t="shared" si="4"/>
        <v>233.6</v>
      </c>
      <c r="J92" s="5">
        <f t="shared" si="5"/>
        <v>0</v>
      </c>
    </row>
    <row r="93" spans="1:10" ht="15.75">
      <c r="A93" s="1">
        <v>21</v>
      </c>
      <c r="B93" s="1">
        <v>5456</v>
      </c>
      <c r="C93" s="15">
        <v>85</v>
      </c>
      <c r="D93" s="3">
        <v>3.65</v>
      </c>
      <c r="E93" s="3">
        <f t="shared" si="3"/>
        <v>310.25</v>
      </c>
      <c r="F93" s="16">
        <v>321.2</v>
      </c>
      <c r="G93" s="6">
        <v>1662</v>
      </c>
      <c r="H93" s="4">
        <v>41330</v>
      </c>
      <c r="I93" s="3">
        <f t="shared" si="4"/>
        <v>-10.949999999999989</v>
      </c>
      <c r="J93" s="5">
        <f t="shared" si="5"/>
        <v>1.0352941176470587</v>
      </c>
    </row>
    <row r="94" spans="1:10" ht="15.75">
      <c r="A94" s="1">
        <v>21</v>
      </c>
      <c r="B94" s="1">
        <v>6599</v>
      </c>
      <c r="C94" s="15">
        <v>64</v>
      </c>
      <c r="D94" s="3">
        <v>3.65</v>
      </c>
      <c r="E94" s="3">
        <f t="shared" si="3"/>
        <v>233.6</v>
      </c>
      <c r="F94" s="16">
        <v>0</v>
      </c>
      <c r="G94" s="6"/>
      <c r="H94" s="4"/>
      <c r="I94" s="3">
        <f t="shared" si="4"/>
        <v>233.6</v>
      </c>
      <c r="J94" s="5">
        <f t="shared" si="5"/>
        <v>0</v>
      </c>
    </row>
    <row r="95" spans="1:10" ht="15.75">
      <c r="A95" s="1">
        <v>21</v>
      </c>
      <c r="B95" s="1">
        <v>7342</v>
      </c>
      <c r="C95" s="15">
        <v>90</v>
      </c>
      <c r="D95" s="3">
        <v>3.65</v>
      </c>
      <c r="E95" s="3">
        <f t="shared" si="3"/>
        <v>328.5</v>
      </c>
      <c r="F95" s="16">
        <v>0</v>
      </c>
      <c r="G95" s="6"/>
      <c r="H95" s="4"/>
      <c r="I95" s="3">
        <f t="shared" si="4"/>
        <v>328.5</v>
      </c>
      <c r="J95" s="5">
        <f t="shared" si="5"/>
        <v>0</v>
      </c>
    </row>
    <row r="96" spans="1:10" ht="15.75">
      <c r="A96" s="1"/>
      <c r="B96" s="1"/>
      <c r="C96" s="15"/>
      <c r="D96" s="3"/>
      <c r="E96" s="3"/>
      <c r="F96" s="32" t="s">
        <v>474</v>
      </c>
      <c r="G96" s="6"/>
      <c r="H96" s="4"/>
      <c r="I96" s="3"/>
      <c r="J96" s="5"/>
    </row>
    <row r="97" spans="1:10" ht="15.75">
      <c r="A97" s="1">
        <v>22</v>
      </c>
      <c r="B97" s="1">
        <v>974</v>
      </c>
      <c r="C97" s="15">
        <v>429</v>
      </c>
      <c r="D97" s="3">
        <v>3.65</v>
      </c>
      <c r="E97" s="3">
        <f t="shared" si="3"/>
        <v>1565.85</v>
      </c>
      <c r="F97" s="16">
        <v>804.85</v>
      </c>
      <c r="G97" s="6">
        <v>2203</v>
      </c>
      <c r="H97" s="4">
        <v>41432</v>
      </c>
      <c r="I97" s="3">
        <f t="shared" si="4"/>
        <v>760.99999999999989</v>
      </c>
      <c r="J97" s="5">
        <f t="shared" si="5"/>
        <v>0.5140019797554044</v>
      </c>
    </row>
    <row r="98" spans="1:10" ht="15.75">
      <c r="A98" s="1">
        <v>22</v>
      </c>
      <c r="B98" s="1">
        <v>1257</v>
      </c>
      <c r="C98" s="15">
        <v>255</v>
      </c>
      <c r="D98" s="3">
        <v>3.65</v>
      </c>
      <c r="E98" s="3">
        <f t="shared" si="3"/>
        <v>930.75</v>
      </c>
      <c r="F98" s="16">
        <v>556.9</v>
      </c>
      <c r="G98" s="6">
        <v>9546</v>
      </c>
      <c r="H98" s="26">
        <v>41442</v>
      </c>
      <c r="I98" s="3">
        <f t="shared" si="4"/>
        <v>373.85</v>
      </c>
      <c r="J98" s="5">
        <f t="shared" si="5"/>
        <v>0.5983346763362879</v>
      </c>
    </row>
    <row r="99" spans="1:10" ht="15.75">
      <c r="A99" s="1">
        <v>22</v>
      </c>
      <c r="B99" s="1">
        <v>4948</v>
      </c>
      <c r="C99" s="15">
        <v>71</v>
      </c>
      <c r="D99" s="3">
        <v>3.65</v>
      </c>
      <c r="E99" s="3">
        <f t="shared" si="3"/>
        <v>259.14999999999998</v>
      </c>
      <c r="F99" s="16">
        <v>0</v>
      </c>
      <c r="G99" s="6"/>
      <c r="H99" s="4"/>
      <c r="I99" s="3">
        <f t="shared" si="4"/>
        <v>259.14999999999998</v>
      </c>
      <c r="J99" s="5">
        <f t="shared" si="5"/>
        <v>0</v>
      </c>
    </row>
    <row r="100" spans="1:10" ht="15.75">
      <c r="A100" s="1">
        <v>22</v>
      </c>
      <c r="B100" s="1">
        <v>6585</v>
      </c>
      <c r="C100" s="15">
        <v>102</v>
      </c>
      <c r="D100" s="3">
        <v>3.65</v>
      </c>
      <c r="E100" s="3">
        <f t="shared" si="3"/>
        <v>372.3</v>
      </c>
      <c r="F100" s="16">
        <v>0</v>
      </c>
      <c r="G100" s="6"/>
      <c r="H100" s="4"/>
      <c r="I100" s="3">
        <f t="shared" si="4"/>
        <v>372.3</v>
      </c>
      <c r="J100" s="5">
        <f t="shared" si="5"/>
        <v>0</v>
      </c>
    </row>
    <row r="101" spans="1:10" ht="15.75">
      <c r="A101" s="1">
        <v>22</v>
      </c>
      <c r="B101" s="1">
        <v>10774</v>
      </c>
      <c r="C101" s="15">
        <v>86</v>
      </c>
      <c r="D101" s="3">
        <v>3.65</v>
      </c>
      <c r="E101" s="3">
        <f t="shared" si="3"/>
        <v>313.89999999999998</v>
      </c>
      <c r="F101" s="16">
        <v>400.05</v>
      </c>
      <c r="G101" s="6">
        <v>2265</v>
      </c>
      <c r="H101" s="4">
        <v>41453</v>
      </c>
      <c r="I101" s="3">
        <f t="shared" si="4"/>
        <v>-86.150000000000034</v>
      </c>
      <c r="J101" s="5">
        <f t="shared" si="5"/>
        <v>1.2744504619305512</v>
      </c>
    </row>
    <row r="102" spans="1:10" ht="15.75">
      <c r="A102" s="1">
        <v>22</v>
      </c>
      <c r="B102" s="1">
        <v>12468</v>
      </c>
      <c r="C102" s="15">
        <v>110</v>
      </c>
      <c r="D102" s="3">
        <v>3.65</v>
      </c>
      <c r="E102" s="3">
        <f t="shared" si="3"/>
        <v>401.5</v>
      </c>
      <c r="F102" s="16">
        <v>0</v>
      </c>
      <c r="G102" s="6"/>
      <c r="H102" s="4"/>
      <c r="I102" s="3">
        <f t="shared" si="4"/>
        <v>401.5</v>
      </c>
      <c r="J102" s="5">
        <f t="shared" si="5"/>
        <v>0</v>
      </c>
    </row>
    <row r="103" spans="1:10" ht="15.75">
      <c r="A103" s="1"/>
      <c r="B103" s="1"/>
      <c r="C103" s="15"/>
      <c r="D103" s="3"/>
      <c r="E103" s="3"/>
      <c r="F103" s="32" t="s">
        <v>474</v>
      </c>
      <c r="G103" s="6"/>
      <c r="H103" s="4"/>
      <c r="I103" s="3"/>
      <c r="J103" s="5"/>
    </row>
    <row r="104" spans="1:10" ht="15.75">
      <c r="A104" s="1">
        <v>23</v>
      </c>
      <c r="B104" s="1">
        <v>4125</v>
      </c>
      <c r="C104" s="15">
        <v>315</v>
      </c>
      <c r="D104" s="3">
        <v>3.65</v>
      </c>
      <c r="E104" s="3">
        <f t="shared" si="3"/>
        <v>1149.75</v>
      </c>
      <c r="F104" s="16">
        <v>720.2</v>
      </c>
      <c r="G104" s="6">
        <v>2072</v>
      </c>
      <c r="H104" s="4">
        <v>41431</v>
      </c>
      <c r="I104" s="3">
        <f t="shared" si="4"/>
        <v>429.54999999999995</v>
      </c>
      <c r="J104" s="5">
        <f t="shared" si="5"/>
        <v>0.62639704283539899</v>
      </c>
    </row>
    <row r="105" spans="1:10" ht="15.75">
      <c r="A105" s="1">
        <v>23</v>
      </c>
      <c r="B105" s="1">
        <v>4592</v>
      </c>
      <c r="C105" s="15">
        <v>147</v>
      </c>
      <c r="D105" s="3">
        <v>3.65</v>
      </c>
      <c r="E105" s="3">
        <f t="shared" si="3"/>
        <v>536.54999999999995</v>
      </c>
      <c r="F105" s="16">
        <v>0</v>
      </c>
      <c r="G105" s="6"/>
      <c r="H105" s="4"/>
      <c r="I105" s="3">
        <f t="shared" si="4"/>
        <v>536.54999999999995</v>
      </c>
      <c r="J105" s="5">
        <f t="shared" si="5"/>
        <v>0</v>
      </c>
    </row>
    <row r="106" spans="1:10" ht="15.75">
      <c r="A106" s="1">
        <v>23</v>
      </c>
      <c r="B106" s="1">
        <v>4697</v>
      </c>
      <c r="C106" s="15">
        <v>76</v>
      </c>
      <c r="D106" s="3">
        <v>3.65</v>
      </c>
      <c r="E106" s="3">
        <f t="shared" si="3"/>
        <v>277.39999999999998</v>
      </c>
      <c r="F106" s="16">
        <v>0</v>
      </c>
      <c r="G106" s="6"/>
      <c r="H106" s="4"/>
      <c r="I106" s="3">
        <f t="shared" si="4"/>
        <v>277.39999999999998</v>
      </c>
      <c r="J106" s="5">
        <f t="shared" si="5"/>
        <v>0</v>
      </c>
    </row>
    <row r="107" spans="1:10" ht="15.75">
      <c r="A107" s="1">
        <v>23</v>
      </c>
      <c r="B107" s="1">
        <v>7096</v>
      </c>
      <c r="C107" s="15">
        <v>81</v>
      </c>
      <c r="D107" s="3">
        <v>3.65</v>
      </c>
      <c r="E107" s="3">
        <f t="shared" si="3"/>
        <v>295.64999999999998</v>
      </c>
      <c r="F107" s="16">
        <v>277.39999999999998</v>
      </c>
      <c r="G107" s="6">
        <v>2024</v>
      </c>
      <c r="H107" s="4">
        <v>41445</v>
      </c>
      <c r="I107" s="3">
        <f t="shared" si="4"/>
        <v>18.25</v>
      </c>
      <c r="J107" s="5">
        <f t="shared" si="5"/>
        <v>0.93827160493827155</v>
      </c>
    </row>
    <row r="108" spans="1:10" ht="15.75">
      <c r="A108" s="1"/>
      <c r="B108" s="1"/>
      <c r="C108" s="15"/>
      <c r="D108" s="3"/>
      <c r="E108" s="3"/>
      <c r="F108" s="32" t="s">
        <v>474</v>
      </c>
      <c r="G108" s="6"/>
      <c r="H108" s="4"/>
      <c r="I108" s="3"/>
      <c r="J108" s="5"/>
    </row>
    <row r="109" spans="1:10" ht="15.75">
      <c r="A109" s="1">
        <v>24</v>
      </c>
      <c r="B109" s="1">
        <v>3249</v>
      </c>
      <c r="C109" s="15">
        <v>145</v>
      </c>
      <c r="D109" s="3">
        <v>3.65</v>
      </c>
      <c r="E109" s="3">
        <f t="shared" si="3"/>
        <v>529.25</v>
      </c>
      <c r="F109" s="16">
        <v>540.20000000000005</v>
      </c>
      <c r="G109" s="6">
        <v>1621</v>
      </c>
      <c r="H109" s="4">
        <v>41397</v>
      </c>
      <c r="I109" s="3">
        <f t="shared" si="4"/>
        <v>-10.950000000000045</v>
      </c>
      <c r="J109" s="5">
        <f t="shared" si="5"/>
        <v>1.0206896551724138</v>
      </c>
    </row>
    <row r="110" spans="1:10" ht="15.75">
      <c r="A110" s="1">
        <v>24</v>
      </c>
      <c r="B110" s="1">
        <v>4634</v>
      </c>
      <c r="C110" s="15">
        <v>113</v>
      </c>
      <c r="D110" s="3">
        <v>3.65</v>
      </c>
      <c r="E110" s="3">
        <f t="shared" si="3"/>
        <v>412.45</v>
      </c>
      <c r="F110" s="16">
        <v>0</v>
      </c>
      <c r="G110" s="6"/>
      <c r="H110" s="4"/>
      <c r="I110" s="3">
        <f t="shared" si="4"/>
        <v>412.45</v>
      </c>
      <c r="J110" s="5">
        <f t="shared" si="5"/>
        <v>0</v>
      </c>
    </row>
    <row r="111" spans="1:10" ht="15.75">
      <c r="A111" s="1">
        <v>24</v>
      </c>
      <c r="B111" s="1">
        <v>4963</v>
      </c>
      <c r="C111" s="15">
        <v>110</v>
      </c>
      <c r="D111" s="3">
        <v>3.65</v>
      </c>
      <c r="E111" s="3">
        <f t="shared" si="3"/>
        <v>401.5</v>
      </c>
      <c r="F111" s="16">
        <v>422.38</v>
      </c>
      <c r="G111" s="6">
        <v>2330</v>
      </c>
      <c r="H111" s="4">
        <v>41418</v>
      </c>
      <c r="I111" s="3">
        <f t="shared" si="4"/>
        <v>-20.879999999999995</v>
      </c>
      <c r="J111" s="5">
        <f t="shared" si="5"/>
        <v>1.0520049813200498</v>
      </c>
    </row>
    <row r="112" spans="1:10" ht="15.75">
      <c r="A112" s="1">
        <v>24</v>
      </c>
      <c r="B112" s="1">
        <v>5127</v>
      </c>
      <c r="C112" s="15">
        <v>62</v>
      </c>
      <c r="D112" s="3">
        <v>3.65</v>
      </c>
      <c r="E112" s="3">
        <f t="shared" si="3"/>
        <v>226.29999999999998</v>
      </c>
      <c r="F112" s="16">
        <v>0</v>
      </c>
      <c r="G112" s="6"/>
      <c r="H112" s="4"/>
      <c r="I112" s="3">
        <f t="shared" si="4"/>
        <v>226.29999999999998</v>
      </c>
      <c r="J112" s="5">
        <f t="shared" si="5"/>
        <v>0</v>
      </c>
    </row>
    <row r="113" spans="1:10" ht="15.75">
      <c r="A113" s="1">
        <v>24</v>
      </c>
      <c r="B113" s="1">
        <v>7894</v>
      </c>
      <c r="C113" s="15">
        <v>41</v>
      </c>
      <c r="D113" s="3">
        <v>3.65</v>
      </c>
      <c r="E113" s="3">
        <f t="shared" si="3"/>
        <v>149.65</v>
      </c>
      <c r="F113" s="16">
        <v>0</v>
      </c>
      <c r="G113" s="6"/>
      <c r="H113" s="4"/>
      <c r="I113" s="3">
        <f t="shared" si="4"/>
        <v>149.65</v>
      </c>
      <c r="J113" s="5">
        <f t="shared" si="5"/>
        <v>0</v>
      </c>
    </row>
    <row r="114" spans="1:10" ht="15.75">
      <c r="A114" s="1"/>
      <c r="B114" s="1"/>
      <c r="C114" s="15"/>
      <c r="D114" s="3"/>
      <c r="E114" s="3"/>
      <c r="F114" s="32" t="s">
        <v>474</v>
      </c>
      <c r="G114" s="6"/>
      <c r="H114" s="4"/>
      <c r="I114" s="3"/>
      <c r="J114" s="5"/>
    </row>
    <row r="115" spans="1:10" ht="15.75">
      <c r="A115" s="1">
        <v>25</v>
      </c>
      <c r="B115" s="1">
        <v>839</v>
      </c>
      <c r="C115" s="15">
        <v>273</v>
      </c>
      <c r="D115" s="3">
        <v>3.65</v>
      </c>
      <c r="E115" s="3">
        <f t="shared" si="3"/>
        <v>996.44999999999993</v>
      </c>
      <c r="F115" s="16">
        <v>0</v>
      </c>
      <c r="G115" s="6"/>
      <c r="H115" s="4"/>
      <c r="I115" s="3">
        <f t="shared" si="4"/>
        <v>996.44999999999993</v>
      </c>
      <c r="J115" s="5">
        <f t="shared" si="5"/>
        <v>0</v>
      </c>
    </row>
    <row r="116" spans="1:10" ht="15.75">
      <c r="A116" s="1">
        <v>25</v>
      </c>
      <c r="B116" s="1">
        <v>6487</v>
      </c>
      <c r="C116" s="15">
        <v>63</v>
      </c>
      <c r="D116" s="3">
        <v>3.65</v>
      </c>
      <c r="E116" s="3">
        <f t="shared" si="3"/>
        <v>229.95</v>
      </c>
      <c r="F116" s="16">
        <v>0</v>
      </c>
      <c r="G116" s="6"/>
      <c r="H116" s="4"/>
      <c r="I116" s="3">
        <f t="shared" si="4"/>
        <v>229.95</v>
      </c>
      <c r="J116" s="5">
        <f t="shared" si="5"/>
        <v>0</v>
      </c>
    </row>
    <row r="117" spans="1:10" ht="15.75">
      <c r="A117" s="1">
        <v>25</v>
      </c>
      <c r="B117" s="1">
        <v>9385</v>
      </c>
      <c r="C117" s="15">
        <v>153</v>
      </c>
      <c r="D117" s="3">
        <v>3.65</v>
      </c>
      <c r="E117" s="3">
        <f t="shared" si="3"/>
        <v>558.44999999999993</v>
      </c>
      <c r="F117" s="16">
        <v>573.04999999999995</v>
      </c>
      <c r="G117" s="6">
        <v>3575</v>
      </c>
      <c r="H117" s="4">
        <v>41299</v>
      </c>
      <c r="I117" s="3">
        <f t="shared" si="4"/>
        <v>-14.600000000000023</v>
      </c>
      <c r="J117" s="5">
        <f t="shared" si="5"/>
        <v>1.0261437908496733</v>
      </c>
    </row>
    <row r="118" spans="1:10" ht="15.75">
      <c r="A118" s="1">
        <v>25</v>
      </c>
      <c r="B118" s="1">
        <v>9438</v>
      </c>
      <c r="C118" s="15">
        <v>74</v>
      </c>
      <c r="D118" s="3">
        <v>3.65</v>
      </c>
      <c r="E118" s="3">
        <f t="shared" si="3"/>
        <v>270.09999999999997</v>
      </c>
      <c r="F118" s="16">
        <v>0</v>
      </c>
      <c r="G118" s="6"/>
      <c r="H118" s="4"/>
      <c r="I118" s="3">
        <f t="shared" si="4"/>
        <v>270.09999999999997</v>
      </c>
      <c r="J118" s="5">
        <f t="shared" si="5"/>
        <v>0</v>
      </c>
    </row>
    <row r="119" spans="1:10" ht="15.75">
      <c r="A119" s="1">
        <v>25</v>
      </c>
      <c r="B119" s="1">
        <v>10914</v>
      </c>
      <c r="C119" s="15">
        <v>152</v>
      </c>
      <c r="D119" s="3">
        <v>3.65</v>
      </c>
      <c r="E119" s="3">
        <f t="shared" si="3"/>
        <v>554.79999999999995</v>
      </c>
      <c r="F119" s="16">
        <v>401.16</v>
      </c>
      <c r="G119" s="6" t="s">
        <v>505</v>
      </c>
      <c r="H119" s="4" t="s">
        <v>506</v>
      </c>
      <c r="I119" s="3">
        <f t="shared" si="4"/>
        <v>153.63999999999993</v>
      </c>
      <c r="J119" s="5">
        <f t="shared" si="5"/>
        <v>0.7230713770728191</v>
      </c>
    </row>
    <row r="120" spans="1:10" ht="15.75">
      <c r="A120" s="1"/>
      <c r="B120" s="1"/>
      <c r="C120" s="15"/>
      <c r="D120" s="3"/>
      <c r="E120" s="3"/>
      <c r="F120" s="32" t="s">
        <v>474</v>
      </c>
      <c r="G120" s="6"/>
      <c r="H120" s="4"/>
      <c r="I120" s="3"/>
      <c r="J120" s="5"/>
    </row>
    <row r="121" spans="1:10" ht="15.75">
      <c r="A121" s="1">
        <v>26</v>
      </c>
      <c r="B121" s="1">
        <v>1840</v>
      </c>
      <c r="C121" s="15">
        <v>85</v>
      </c>
      <c r="D121" s="3">
        <v>3.65</v>
      </c>
      <c r="E121" s="3">
        <f t="shared" si="3"/>
        <v>310.25</v>
      </c>
      <c r="F121" s="16">
        <v>0</v>
      </c>
      <c r="G121" s="6"/>
      <c r="H121" s="4"/>
      <c r="I121" s="3">
        <f t="shared" si="4"/>
        <v>310.25</v>
      </c>
      <c r="J121" s="5">
        <f t="shared" si="5"/>
        <v>0</v>
      </c>
    </row>
    <row r="122" spans="1:10" ht="15.75">
      <c r="A122" s="1">
        <v>26</v>
      </c>
      <c r="B122" s="1">
        <v>3492</v>
      </c>
      <c r="C122" s="15">
        <v>162</v>
      </c>
      <c r="D122" s="3">
        <v>3.65</v>
      </c>
      <c r="E122" s="3">
        <f t="shared" si="3"/>
        <v>591.29999999999995</v>
      </c>
      <c r="F122" s="16">
        <v>591.29999999999995</v>
      </c>
      <c r="G122" s="6">
        <v>2714</v>
      </c>
      <c r="H122" s="4">
        <v>41442</v>
      </c>
      <c r="I122" s="3">
        <f t="shared" si="4"/>
        <v>0</v>
      </c>
      <c r="J122" s="5">
        <f t="shared" si="5"/>
        <v>1</v>
      </c>
    </row>
    <row r="123" spans="1:10" ht="15.75">
      <c r="A123" s="1">
        <v>26</v>
      </c>
      <c r="B123" s="1">
        <v>12183</v>
      </c>
      <c r="C123" s="15">
        <v>50</v>
      </c>
      <c r="D123" s="3">
        <v>3.65</v>
      </c>
      <c r="E123" s="3">
        <f t="shared" si="3"/>
        <v>182.5</v>
      </c>
      <c r="F123" s="16">
        <v>0</v>
      </c>
      <c r="G123" s="6"/>
      <c r="H123" s="4"/>
      <c r="I123" s="3">
        <f t="shared" si="4"/>
        <v>182.5</v>
      </c>
      <c r="J123" s="5">
        <f t="shared" si="5"/>
        <v>0</v>
      </c>
    </row>
    <row r="124" spans="1:10" ht="15.75">
      <c r="A124" s="1">
        <v>26</v>
      </c>
      <c r="B124" s="1">
        <v>12606</v>
      </c>
      <c r="C124" s="15">
        <v>39</v>
      </c>
      <c r="D124" s="3">
        <v>3.65</v>
      </c>
      <c r="E124" s="3">
        <f t="shared" si="3"/>
        <v>142.35</v>
      </c>
      <c r="F124" s="16">
        <v>0</v>
      </c>
      <c r="G124" s="6"/>
      <c r="H124" s="4"/>
      <c r="I124" s="3">
        <f t="shared" si="4"/>
        <v>142.35</v>
      </c>
      <c r="J124" s="5">
        <f t="shared" si="5"/>
        <v>0</v>
      </c>
    </row>
    <row r="125" spans="1:10" ht="15.75">
      <c r="A125" s="1"/>
      <c r="B125" s="1"/>
      <c r="C125" s="15"/>
      <c r="D125" s="3"/>
      <c r="E125" s="3"/>
      <c r="F125" s="32" t="s">
        <v>474</v>
      </c>
      <c r="G125" s="6"/>
      <c r="H125" s="4"/>
      <c r="I125" s="3"/>
      <c r="J125" s="5"/>
    </row>
    <row r="126" spans="1:10" ht="15.75">
      <c r="A126" s="1">
        <v>27</v>
      </c>
      <c r="B126" s="1">
        <v>1170</v>
      </c>
      <c r="C126" s="15">
        <v>625</v>
      </c>
      <c r="D126" s="3">
        <v>3.65</v>
      </c>
      <c r="E126" s="3">
        <f t="shared" si="3"/>
        <v>2281.25</v>
      </c>
      <c r="F126" s="16">
        <v>725.89</v>
      </c>
      <c r="G126" s="6">
        <v>5753</v>
      </c>
      <c r="H126" s="4">
        <v>41460</v>
      </c>
      <c r="I126" s="3">
        <f t="shared" si="4"/>
        <v>1555.3600000000001</v>
      </c>
      <c r="J126" s="5">
        <f t="shared" si="5"/>
        <v>0.31819835616438358</v>
      </c>
    </row>
    <row r="127" spans="1:10" ht="15.75">
      <c r="A127" s="1">
        <v>27</v>
      </c>
      <c r="B127" s="1">
        <v>1558</v>
      </c>
      <c r="C127" s="15">
        <v>315</v>
      </c>
      <c r="D127" s="3">
        <v>3.65</v>
      </c>
      <c r="E127" s="3">
        <f t="shared" si="3"/>
        <v>1149.75</v>
      </c>
      <c r="F127" s="16">
        <v>1200.82</v>
      </c>
      <c r="G127" s="6">
        <v>2818</v>
      </c>
      <c r="H127" s="4">
        <v>41408</v>
      </c>
      <c r="I127" s="3">
        <f t="shared" si="4"/>
        <v>-51.069999999999936</v>
      </c>
      <c r="J127" s="5">
        <f t="shared" si="5"/>
        <v>1.044418351815612</v>
      </c>
    </row>
    <row r="128" spans="1:10" ht="15.75">
      <c r="A128" s="1">
        <v>27</v>
      </c>
      <c r="B128" s="1">
        <v>4646</v>
      </c>
      <c r="C128" s="15">
        <v>71</v>
      </c>
      <c r="D128" s="3">
        <v>3.65</v>
      </c>
      <c r="E128" s="3">
        <f t="shared" si="3"/>
        <v>259.14999999999998</v>
      </c>
      <c r="F128" s="16">
        <v>76.650000000000006</v>
      </c>
      <c r="G128" s="6">
        <v>3302</v>
      </c>
      <c r="H128" s="4">
        <v>41395</v>
      </c>
      <c r="I128" s="3">
        <f t="shared" si="4"/>
        <v>182.49999999999997</v>
      </c>
      <c r="J128" s="5">
        <f t="shared" si="5"/>
        <v>0.29577464788732399</v>
      </c>
    </row>
    <row r="129" spans="1:10" ht="15.75">
      <c r="A129" s="1">
        <v>27</v>
      </c>
      <c r="B129" s="1">
        <v>6718</v>
      </c>
      <c r="C129" s="15">
        <v>89</v>
      </c>
      <c r="D129" s="3">
        <v>3.65</v>
      </c>
      <c r="E129" s="3">
        <f t="shared" si="3"/>
        <v>324.84999999999997</v>
      </c>
      <c r="F129" s="16">
        <v>0</v>
      </c>
      <c r="G129" s="6"/>
      <c r="H129" s="4"/>
      <c r="I129" s="3">
        <f t="shared" si="4"/>
        <v>324.84999999999997</v>
      </c>
      <c r="J129" s="5">
        <f t="shared" si="5"/>
        <v>0</v>
      </c>
    </row>
    <row r="130" spans="1:10" ht="15.75">
      <c r="A130" s="1">
        <v>27</v>
      </c>
      <c r="B130" s="1">
        <v>13880</v>
      </c>
      <c r="C130" s="15">
        <v>124</v>
      </c>
      <c r="D130" s="3">
        <v>3.65</v>
      </c>
      <c r="E130" s="3">
        <f t="shared" si="3"/>
        <v>452.59999999999997</v>
      </c>
      <c r="F130" s="16">
        <v>0</v>
      </c>
      <c r="G130" s="6"/>
      <c r="H130" s="4"/>
      <c r="I130" s="3">
        <f t="shared" si="4"/>
        <v>452.59999999999997</v>
      </c>
      <c r="J130" s="5">
        <f t="shared" si="5"/>
        <v>0</v>
      </c>
    </row>
    <row r="131" spans="1:10" ht="15.75">
      <c r="A131" s="1"/>
      <c r="B131" s="1"/>
      <c r="C131" s="15"/>
      <c r="D131" s="3"/>
      <c r="E131" s="3"/>
      <c r="F131" s="32" t="s">
        <v>474</v>
      </c>
      <c r="G131" s="6"/>
      <c r="H131" s="4"/>
      <c r="I131" s="3"/>
      <c r="J131" s="5"/>
    </row>
    <row r="132" spans="1:10" ht="15.75">
      <c r="A132" s="1">
        <v>28</v>
      </c>
      <c r="B132" s="1">
        <v>1069</v>
      </c>
      <c r="C132" s="15">
        <v>265</v>
      </c>
      <c r="D132" s="3">
        <v>3.65</v>
      </c>
      <c r="E132" s="3">
        <f t="shared" si="3"/>
        <v>967.25</v>
      </c>
      <c r="F132" s="16">
        <v>967.25</v>
      </c>
      <c r="G132" s="2">
        <v>2424</v>
      </c>
      <c r="H132" s="4">
        <v>41397</v>
      </c>
      <c r="I132" s="3">
        <f t="shared" si="4"/>
        <v>0</v>
      </c>
      <c r="J132" s="5">
        <f t="shared" si="5"/>
        <v>1</v>
      </c>
    </row>
    <row r="133" spans="1:10" ht="15.75">
      <c r="A133" s="1">
        <v>28</v>
      </c>
      <c r="B133" s="1">
        <v>4628</v>
      </c>
      <c r="C133" s="15">
        <v>168</v>
      </c>
      <c r="D133" s="3">
        <v>3.65</v>
      </c>
      <c r="E133" s="3">
        <f t="shared" si="3"/>
        <v>613.19999999999993</v>
      </c>
      <c r="F133" s="16">
        <v>0</v>
      </c>
      <c r="G133" s="6"/>
      <c r="H133" s="4"/>
      <c r="I133" s="3">
        <f t="shared" si="4"/>
        <v>613.19999999999993</v>
      </c>
      <c r="J133" s="5">
        <f t="shared" si="5"/>
        <v>0</v>
      </c>
    </row>
    <row r="134" spans="1:10" ht="15.75">
      <c r="A134" s="1">
        <v>28</v>
      </c>
      <c r="B134" s="1">
        <v>5488</v>
      </c>
      <c r="C134" s="15">
        <v>251</v>
      </c>
      <c r="D134" s="3">
        <v>3.65</v>
      </c>
      <c r="E134" s="3">
        <f t="shared" si="3"/>
        <v>916.15</v>
      </c>
      <c r="F134" s="16">
        <v>500</v>
      </c>
      <c r="G134" s="6">
        <v>6677</v>
      </c>
      <c r="H134" s="4">
        <v>41326</v>
      </c>
      <c r="I134" s="3">
        <f t="shared" si="4"/>
        <v>416.15</v>
      </c>
      <c r="J134" s="5">
        <f t="shared" si="5"/>
        <v>0.54576215685204388</v>
      </c>
    </row>
    <row r="135" spans="1:10" ht="15.75">
      <c r="A135" s="1">
        <v>28</v>
      </c>
      <c r="B135" s="1">
        <v>12467</v>
      </c>
      <c r="C135" s="15">
        <v>53</v>
      </c>
      <c r="D135" s="3">
        <v>3.65</v>
      </c>
      <c r="E135" s="3">
        <f t="shared" si="3"/>
        <v>193.45</v>
      </c>
      <c r="F135" s="16">
        <v>0</v>
      </c>
      <c r="G135" s="6"/>
      <c r="H135" s="4"/>
      <c r="I135" s="3">
        <f t="shared" si="4"/>
        <v>193.45</v>
      </c>
      <c r="J135" s="5">
        <f t="shared" si="5"/>
        <v>0</v>
      </c>
    </row>
    <row r="136" spans="1:10" ht="15.75">
      <c r="A136" s="1"/>
      <c r="B136" s="1"/>
      <c r="C136" s="15"/>
      <c r="D136" s="3"/>
      <c r="E136" s="3"/>
      <c r="F136" s="32" t="s">
        <v>474</v>
      </c>
      <c r="G136" s="6"/>
      <c r="H136" s="4"/>
      <c r="I136" s="3"/>
      <c r="J136" s="5"/>
    </row>
    <row r="137" spans="1:10" ht="15.75">
      <c r="A137" s="1">
        <v>29</v>
      </c>
      <c r="B137" s="1">
        <v>1654</v>
      </c>
      <c r="C137" s="15">
        <v>150</v>
      </c>
      <c r="D137" s="3">
        <v>3.65</v>
      </c>
      <c r="E137" s="3">
        <f t="shared" si="3"/>
        <v>547.5</v>
      </c>
      <c r="F137" s="16">
        <v>0</v>
      </c>
      <c r="G137" s="6"/>
      <c r="H137" s="4"/>
      <c r="I137" s="3">
        <f t="shared" si="4"/>
        <v>547.5</v>
      </c>
      <c r="J137" s="5">
        <f t="shared" si="5"/>
        <v>0</v>
      </c>
    </row>
    <row r="138" spans="1:10" ht="15.75">
      <c r="A138" s="1">
        <v>29</v>
      </c>
      <c r="B138" s="1">
        <v>2787</v>
      </c>
      <c r="C138" s="15">
        <v>142</v>
      </c>
      <c r="D138" s="3">
        <v>3.65</v>
      </c>
      <c r="E138" s="3">
        <f t="shared" si="3"/>
        <v>518.29999999999995</v>
      </c>
      <c r="F138" s="16">
        <v>0</v>
      </c>
      <c r="G138" s="6"/>
      <c r="H138" s="4"/>
      <c r="I138" s="3">
        <f t="shared" si="4"/>
        <v>518.29999999999995</v>
      </c>
      <c r="J138" s="5">
        <f t="shared" si="5"/>
        <v>0</v>
      </c>
    </row>
    <row r="139" spans="1:10" ht="15.75">
      <c r="A139" s="1">
        <v>29</v>
      </c>
      <c r="B139" s="1">
        <v>3825</v>
      </c>
      <c r="C139" s="15">
        <v>70</v>
      </c>
      <c r="D139" s="3">
        <v>3.65</v>
      </c>
      <c r="E139" s="3">
        <f t="shared" si="3"/>
        <v>255.5</v>
      </c>
      <c r="F139" s="16">
        <v>0</v>
      </c>
      <c r="G139" s="6"/>
      <c r="H139" s="4"/>
      <c r="I139" s="3">
        <f t="shared" si="4"/>
        <v>255.5</v>
      </c>
      <c r="J139" s="5">
        <f t="shared" si="5"/>
        <v>0</v>
      </c>
    </row>
    <row r="140" spans="1:10" ht="15.75">
      <c r="A140" s="1">
        <v>29</v>
      </c>
      <c r="B140" s="1">
        <v>6789</v>
      </c>
      <c r="C140" s="15">
        <v>104</v>
      </c>
      <c r="D140" s="3">
        <v>3.65</v>
      </c>
      <c r="E140" s="3">
        <f t="shared" si="3"/>
        <v>379.59999999999997</v>
      </c>
      <c r="F140" s="16">
        <v>379.6</v>
      </c>
      <c r="G140" s="6">
        <v>2700</v>
      </c>
      <c r="H140" s="4">
        <v>41407</v>
      </c>
      <c r="I140" s="3">
        <f t="shared" si="4"/>
        <v>0</v>
      </c>
      <c r="J140" s="5">
        <f t="shared" si="5"/>
        <v>1.0000000000000002</v>
      </c>
    </row>
    <row r="141" spans="1:10" ht="15.75">
      <c r="A141" s="1">
        <v>29</v>
      </c>
      <c r="B141" s="1">
        <v>11832</v>
      </c>
      <c r="C141" s="15">
        <v>37</v>
      </c>
      <c r="D141" s="3">
        <v>3.65</v>
      </c>
      <c r="E141" s="3">
        <f t="shared" si="3"/>
        <v>135.04999999999998</v>
      </c>
      <c r="F141" s="16">
        <v>0</v>
      </c>
      <c r="G141" s="6"/>
      <c r="H141" s="4"/>
      <c r="I141" s="3">
        <f t="shared" si="4"/>
        <v>135.04999999999998</v>
      </c>
      <c r="J141" s="5">
        <f t="shared" si="5"/>
        <v>0</v>
      </c>
    </row>
    <row r="142" spans="1:10" ht="15.75">
      <c r="A142" s="1"/>
      <c r="B142" s="1"/>
      <c r="C142" s="15"/>
      <c r="D142" s="3"/>
      <c r="E142" s="3"/>
      <c r="F142" s="32" t="s">
        <v>474</v>
      </c>
      <c r="G142" s="6"/>
      <c r="H142" s="4"/>
      <c r="I142" s="3"/>
      <c r="J142" s="5"/>
    </row>
    <row r="143" spans="1:10" ht="15.75">
      <c r="A143" s="1">
        <v>30</v>
      </c>
      <c r="B143" s="1">
        <v>1799</v>
      </c>
      <c r="C143" s="15">
        <v>926</v>
      </c>
      <c r="D143" s="3">
        <v>3.65</v>
      </c>
      <c r="E143" s="3">
        <f t="shared" si="3"/>
        <v>3379.9</v>
      </c>
      <c r="F143" s="16">
        <v>0</v>
      </c>
      <c r="G143" s="6"/>
      <c r="H143" s="4"/>
      <c r="I143" s="3">
        <f t="shared" si="4"/>
        <v>3379.9</v>
      </c>
      <c r="J143" s="5">
        <f t="shared" si="5"/>
        <v>0</v>
      </c>
    </row>
    <row r="144" spans="1:10" ht="15.75">
      <c r="A144" s="1">
        <v>30</v>
      </c>
      <c r="B144" s="1">
        <v>10522</v>
      </c>
      <c r="C144" s="15">
        <v>63</v>
      </c>
      <c r="D144" s="3">
        <v>3.65</v>
      </c>
      <c r="E144" s="3">
        <f t="shared" si="3"/>
        <v>229.95</v>
      </c>
      <c r="F144" s="16">
        <v>0</v>
      </c>
      <c r="G144" s="6"/>
      <c r="H144" s="4"/>
      <c r="I144" s="3">
        <f t="shared" si="4"/>
        <v>229.95</v>
      </c>
      <c r="J144" s="5">
        <f t="shared" si="5"/>
        <v>0</v>
      </c>
    </row>
    <row r="145" spans="1:10" ht="15.75">
      <c r="A145" s="1">
        <v>30</v>
      </c>
      <c r="B145" s="1">
        <v>12662</v>
      </c>
      <c r="C145" s="15">
        <v>84</v>
      </c>
      <c r="D145" s="3">
        <v>3.65</v>
      </c>
      <c r="E145" s="3">
        <f t="shared" si="3"/>
        <v>306.59999999999997</v>
      </c>
      <c r="F145" s="16">
        <v>609.54999999999995</v>
      </c>
      <c r="G145" s="6" t="s">
        <v>507</v>
      </c>
      <c r="H145" s="4" t="s">
        <v>508</v>
      </c>
      <c r="I145" s="3">
        <f t="shared" si="4"/>
        <v>-302.95</v>
      </c>
      <c r="J145" s="5">
        <f t="shared" si="5"/>
        <v>1.9880952380952381</v>
      </c>
    </row>
    <row r="146" spans="1:10" ht="15.75">
      <c r="A146" s="1">
        <v>30</v>
      </c>
      <c r="B146" s="1">
        <v>12673</v>
      </c>
      <c r="C146" s="15">
        <v>38</v>
      </c>
      <c r="D146" s="3">
        <v>3.65</v>
      </c>
      <c r="E146" s="3">
        <f t="shared" si="3"/>
        <v>138.69999999999999</v>
      </c>
      <c r="F146" s="16">
        <v>0</v>
      </c>
      <c r="G146" s="6"/>
      <c r="H146" s="4"/>
      <c r="I146" s="3">
        <f t="shared" si="4"/>
        <v>138.69999999999999</v>
      </c>
      <c r="J146" s="5">
        <f t="shared" si="5"/>
        <v>0</v>
      </c>
    </row>
    <row r="147" spans="1:10" ht="15.75">
      <c r="A147" s="1"/>
      <c r="B147" s="1"/>
      <c r="C147" s="15"/>
      <c r="D147" s="3"/>
      <c r="E147" s="3"/>
      <c r="F147" s="16">
        <f>SUM(F84:F146)</f>
        <v>10311.870000000001</v>
      </c>
      <c r="G147" s="6"/>
      <c r="H147" s="4"/>
      <c r="I147" s="3"/>
      <c r="J147" s="5"/>
    </row>
    <row r="148" spans="1:10" ht="15.75">
      <c r="A148" s="1">
        <v>40</v>
      </c>
      <c r="B148" s="1">
        <v>2820</v>
      </c>
      <c r="C148" s="15">
        <v>136</v>
      </c>
      <c r="D148" s="3">
        <v>3.65</v>
      </c>
      <c r="E148" s="3">
        <f t="shared" si="3"/>
        <v>496.4</v>
      </c>
      <c r="F148" s="16">
        <v>0</v>
      </c>
      <c r="G148" s="6"/>
      <c r="H148" s="4"/>
      <c r="I148" s="3">
        <f t="shared" si="4"/>
        <v>496.4</v>
      </c>
      <c r="J148" s="5">
        <f t="shared" si="5"/>
        <v>0</v>
      </c>
    </row>
    <row r="149" spans="1:10" ht="15.75">
      <c r="A149" s="1">
        <v>40</v>
      </c>
      <c r="B149" s="1">
        <v>4416</v>
      </c>
      <c r="C149" s="15">
        <v>161</v>
      </c>
      <c r="D149" s="3">
        <v>3.65</v>
      </c>
      <c r="E149" s="3">
        <f t="shared" si="3"/>
        <v>587.65</v>
      </c>
      <c r="F149" s="16">
        <v>0</v>
      </c>
      <c r="G149" s="6"/>
      <c r="H149" s="4"/>
      <c r="I149" s="3">
        <f t="shared" si="4"/>
        <v>587.65</v>
      </c>
      <c r="J149" s="5">
        <f t="shared" si="5"/>
        <v>0</v>
      </c>
    </row>
    <row r="150" spans="1:10" ht="15.75">
      <c r="A150" s="1">
        <v>40</v>
      </c>
      <c r="B150" s="1">
        <v>6151</v>
      </c>
      <c r="C150" s="15">
        <v>94</v>
      </c>
      <c r="D150" s="3">
        <v>3.65</v>
      </c>
      <c r="E150" s="3">
        <f t="shared" si="3"/>
        <v>343.09999999999997</v>
      </c>
      <c r="F150" s="16">
        <v>0</v>
      </c>
      <c r="G150" s="6"/>
      <c r="H150" s="4"/>
      <c r="I150" s="3">
        <f t="shared" si="4"/>
        <v>343.09999999999997</v>
      </c>
      <c r="J150" s="5">
        <f t="shared" si="5"/>
        <v>0</v>
      </c>
    </row>
    <row r="151" spans="1:10" ht="15.75">
      <c r="A151" s="1">
        <v>40</v>
      </c>
      <c r="B151" s="1">
        <v>6480</v>
      </c>
      <c r="C151" s="15">
        <v>68</v>
      </c>
      <c r="D151" s="3">
        <v>3.65</v>
      </c>
      <c r="E151" s="3">
        <f t="shared" si="3"/>
        <v>248.2</v>
      </c>
      <c r="F151" s="16">
        <v>0</v>
      </c>
      <c r="G151" s="6"/>
      <c r="H151" s="4"/>
      <c r="I151" s="3">
        <f t="shared" si="4"/>
        <v>248.2</v>
      </c>
      <c r="J151" s="5">
        <f t="shared" si="5"/>
        <v>0</v>
      </c>
    </row>
    <row r="152" spans="1:10" ht="15.75">
      <c r="A152" s="1">
        <v>40</v>
      </c>
      <c r="B152" s="1">
        <v>12644</v>
      </c>
      <c r="C152" s="15">
        <v>64</v>
      </c>
      <c r="D152" s="3">
        <v>3.65</v>
      </c>
      <c r="E152" s="3">
        <f t="shared" si="3"/>
        <v>233.6</v>
      </c>
      <c r="F152" s="16">
        <v>0</v>
      </c>
      <c r="G152" s="6"/>
      <c r="H152" s="4"/>
      <c r="I152" s="3">
        <f t="shared" si="4"/>
        <v>233.6</v>
      </c>
      <c r="J152" s="5">
        <f t="shared" si="5"/>
        <v>0</v>
      </c>
    </row>
    <row r="153" spans="1:10" ht="15.75">
      <c r="A153" s="1"/>
      <c r="B153" s="1"/>
      <c r="C153" s="15"/>
      <c r="D153" s="3"/>
      <c r="E153" s="3"/>
      <c r="F153" s="32" t="s">
        <v>474</v>
      </c>
      <c r="G153" s="6"/>
      <c r="H153" s="4"/>
      <c r="I153" s="3"/>
      <c r="J153" s="5"/>
    </row>
    <row r="154" spans="1:10" ht="15.75">
      <c r="A154" s="1">
        <v>41</v>
      </c>
      <c r="B154" s="1">
        <v>765</v>
      </c>
      <c r="C154" s="15">
        <v>145</v>
      </c>
      <c r="D154" s="3">
        <v>3.65</v>
      </c>
      <c r="E154" s="3">
        <f t="shared" si="3"/>
        <v>529.25</v>
      </c>
      <c r="F154" s="16">
        <v>0</v>
      </c>
      <c r="G154" s="6"/>
      <c r="H154" s="4"/>
      <c r="I154" s="3">
        <f t="shared" si="4"/>
        <v>529.25</v>
      </c>
      <c r="J154" s="5">
        <f t="shared" si="5"/>
        <v>0</v>
      </c>
    </row>
    <row r="155" spans="1:10" ht="15.75">
      <c r="A155" s="1">
        <v>41</v>
      </c>
      <c r="B155" s="1">
        <v>1386</v>
      </c>
      <c r="C155" s="15">
        <v>186</v>
      </c>
      <c r="D155" s="3">
        <v>3.65</v>
      </c>
      <c r="E155" s="3">
        <f t="shared" si="3"/>
        <v>678.9</v>
      </c>
      <c r="F155" s="16">
        <v>0</v>
      </c>
      <c r="G155" s="6"/>
      <c r="H155" s="4"/>
      <c r="I155" s="3">
        <f t="shared" si="4"/>
        <v>678.9</v>
      </c>
      <c r="J155" s="5">
        <f t="shared" si="5"/>
        <v>0</v>
      </c>
    </row>
    <row r="156" spans="1:10" ht="15.75">
      <c r="A156" s="1">
        <v>41</v>
      </c>
      <c r="B156" s="1">
        <v>1501</v>
      </c>
      <c r="C156" s="15">
        <v>24</v>
      </c>
      <c r="D156" s="3">
        <v>3.65</v>
      </c>
      <c r="E156" s="3">
        <f t="shared" si="3"/>
        <v>87.6</v>
      </c>
      <c r="F156" s="16">
        <v>0</v>
      </c>
      <c r="G156" s="6"/>
      <c r="H156" s="4"/>
      <c r="I156" s="3">
        <f t="shared" si="4"/>
        <v>87.6</v>
      </c>
      <c r="J156" s="5">
        <f t="shared" si="5"/>
        <v>0</v>
      </c>
    </row>
    <row r="157" spans="1:10" ht="15.75">
      <c r="A157" s="1">
        <v>41</v>
      </c>
      <c r="B157" s="1">
        <v>7370</v>
      </c>
      <c r="C157" s="15">
        <v>152</v>
      </c>
      <c r="D157" s="3">
        <v>3.65</v>
      </c>
      <c r="E157" s="3">
        <f t="shared" si="3"/>
        <v>554.79999999999995</v>
      </c>
      <c r="F157" s="16">
        <v>0</v>
      </c>
      <c r="G157" s="6"/>
      <c r="H157" s="4"/>
      <c r="I157" s="3">
        <f t="shared" si="4"/>
        <v>554.79999999999995</v>
      </c>
      <c r="J157" s="5">
        <f t="shared" si="5"/>
        <v>0</v>
      </c>
    </row>
    <row r="158" spans="1:10" ht="15.75">
      <c r="A158" s="1">
        <v>41</v>
      </c>
      <c r="B158" s="1">
        <v>11884</v>
      </c>
      <c r="C158" s="15">
        <v>26</v>
      </c>
      <c r="D158" s="3">
        <v>3.65</v>
      </c>
      <c r="E158" s="3">
        <f t="shared" ref="E158:E236" si="6">C158*D158</f>
        <v>94.899999999999991</v>
      </c>
      <c r="F158" s="16">
        <v>0</v>
      </c>
      <c r="G158" s="6"/>
      <c r="H158" s="4"/>
      <c r="I158" s="3">
        <f t="shared" ref="I158:I236" si="7">E158-F158</f>
        <v>94.899999999999991</v>
      </c>
      <c r="J158" s="5">
        <f t="shared" ref="J158:J236" si="8">F158/E158</f>
        <v>0</v>
      </c>
    </row>
    <row r="159" spans="1:10" ht="15.75">
      <c r="A159" s="1"/>
      <c r="B159" s="1"/>
      <c r="C159" s="15"/>
      <c r="D159" s="3"/>
      <c r="E159" s="3"/>
      <c r="F159" s="32" t="s">
        <v>474</v>
      </c>
      <c r="G159" s="6"/>
      <c r="H159" s="4"/>
      <c r="I159" s="3"/>
      <c r="J159" s="5"/>
    </row>
    <row r="160" spans="1:10" ht="15.75">
      <c r="A160" s="1">
        <v>42</v>
      </c>
      <c r="B160" s="1">
        <v>605</v>
      </c>
      <c r="C160" s="15">
        <v>161</v>
      </c>
      <c r="D160" s="3">
        <v>3.65</v>
      </c>
      <c r="E160" s="3">
        <f t="shared" si="6"/>
        <v>587.65</v>
      </c>
      <c r="F160" s="16">
        <v>0</v>
      </c>
      <c r="G160" s="6"/>
      <c r="H160" s="4"/>
      <c r="I160" s="3">
        <f t="shared" si="7"/>
        <v>587.65</v>
      </c>
      <c r="J160" s="5">
        <f t="shared" si="8"/>
        <v>0</v>
      </c>
    </row>
    <row r="161" spans="1:10" ht="15.75">
      <c r="A161" s="1">
        <v>42</v>
      </c>
      <c r="B161" s="1">
        <v>1080</v>
      </c>
      <c r="C161" s="15">
        <v>146</v>
      </c>
      <c r="D161" s="3">
        <v>3.65</v>
      </c>
      <c r="E161" s="3">
        <f t="shared" si="6"/>
        <v>532.9</v>
      </c>
      <c r="F161" s="16">
        <v>0</v>
      </c>
      <c r="G161" s="6"/>
      <c r="H161" s="4"/>
      <c r="I161" s="3">
        <f t="shared" si="7"/>
        <v>532.9</v>
      </c>
      <c r="J161" s="5">
        <f t="shared" si="8"/>
        <v>0</v>
      </c>
    </row>
    <row r="162" spans="1:10" ht="15.75">
      <c r="A162" s="1">
        <v>42</v>
      </c>
      <c r="B162" s="1">
        <v>1471</v>
      </c>
      <c r="C162" s="15">
        <v>197</v>
      </c>
      <c r="D162" s="3">
        <v>3.65</v>
      </c>
      <c r="E162" s="3">
        <f t="shared" si="6"/>
        <v>719.05</v>
      </c>
      <c r="F162" s="16">
        <v>0</v>
      </c>
      <c r="G162" s="6"/>
      <c r="H162" s="4"/>
      <c r="I162" s="3">
        <f t="shared" si="7"/>
        <v>719.05</v>
      </c>
      <c r="J162" s="5">
        <f t="shared" si="8"/>
        <v>0</v>
      </c>
    </row>
    <row r="163" spans="1:10" ht="15.75">
      <c r="A163" s="1">
        <v>42</v>
      </c>
      <c r="B163" s="1">
        <v>6630</v>
      </c>
      <c r="C163" s="15">
        <v>31</v>
      </c>
      <c r="D163" s="3">
        <v>3.65</v>
      </c>
      <c r="E163" s="3">
        <f t="shared" si="6"/>
        <v>113.14999999999999</v>
      </c>
      <c r="F163" s="16">
        <v>0</v>
      </c>
      <c r="G163" s="6"/>
      <c r="H163" s="4"/>
      <c r="I163" s="3">
        <f t="shared" si="7"/>
        <v>113.14999999999999</v>
      </c>
      <c r="J163" s="5">
        <f t="shared" si="8"/>
        <v>0</v>
      </c>
    </row>
    <row r="164" spans="1:10" ht="15.75">
      <c r="A164" s="1">
        <v>42</v>
      </c>
      <c r="B164" s="1">
        <v>10559</v>
      </c>
      <c r="C164" s="15">
        <v>100</v>
      </c>
      <c r="D164" s="3">
        <v>3.65</v>
      </c>
      <c r="E164" s="3">
        <f t="shared" si="6"/>
        <v>365</v>
      </c>
      <c r="F164" s="16">
        <v>0</v>
      </c>
      <c r="G164" s="6"/>
      <c r="H164" s="4"/>
      <c r="I164" s="3">
        <f t="shared" si="7"/>
        <v>365</v>
      </c>
      <c r="J164" s="5">
        <f t="shared" si="8"/>
        <v>0</v>
      </c>
    </row>
    <row r="165" spans="1:10" ht="15.75">
      <c r="A165" s="1"/>
      <c r="B165" s="1"/>
      <c r="C165" s="15"/>
      <c r="D165" s="3"/>
      <c r="E165" s="3"/>
      <c r="F165" s="32" t="s">
        <v>474</v>
      </c>
      <c r="G165" s="6"/>
      <c r="H165" s="4"/>
      <c r="I165" s="3"/>
      <c r="J165" s="5"/>
    </row>
    <row r="166" spans="1:10" ht="15.75">
      <c r="A166" s="1">
        <v>43</v>
      </c>
      <c r="B166" s="1">
        <v>3099</v>
      </c>
      <c r="C166" s="15">
        <v>196</v>
      </c>
      <c r="D166" s="3">
        <v>3.65</v>
      </c>
      <c r="E166" s="3">
        <f t="shared" si="6"/>
        <v>715.4</v>
      </c>
      <c r="F166" s="16">
        <v>0</v>
      </c>
      <c r="G166" s="6"/>
      <c r="H166" s="4"/>
      <c r="I166" s="3">
        <f t="shared" si="7"/>
        <v>715.4</v>
      </c>
      <c r="J166" s="5">
        <f t="shared" si="8"/>
        <v>0</v>
      </c>
    </row>
    <row r="167" spans="1:10" ht="15.75">
      <c r="A167" s="1">
        <v>43</v>
      </c>
      <c r="B167" s="1">
        <v>3450</v>
      </c>
      <c r="C167" s="15">
        <v>146</v>
      </c>
      <c r="D167" s="3">
        <v>3.65</v>
      </c>
      <c r="E167" s="3">
        <f t="shared" si="6"/>
        <v>532.9</v>
      </c>
      <c r="F167" s="16">
        <v>0</v>
      </c>
      <c r="G167" s="6"/>
      <c r="H167" s="4"/>
      <c r="I167" s="3">
        <f t="shared" si="7"/>
        <v>532.9</v>
      </c>
      <c r="J167" s="5">
        <f t="shared" si="8"/>
        <v>0</v>
      </c>
    </row>
    <row r="168" spans="1:10" ht="15.75">
      <c r="A168" s="1">
        <v>43</v>
      </c>
      <c r="B168" s="1">
        <v>4419</v>
      </c>
      <c r="C168" s="15">
        <v>69</v>
      </c>
      <c r="D168" s="3">
        <v>3.65</v>
      </c>
      <c r="E168" s="3">
        <f t="shared" si="6"/>
        <v>251.85</v>
      </c>
      <c r="F168" s="16">
        <v>0</v>
      </c>
      <c r="G168" s="6"/>
      <c r="H168" s="4"/>
      <c r="I168" s="3">
        <f t="shared" si="7"/>
        <v>251.85</v>
      </c>
      <c r="J168" s="5">
        <f t="shared" si="8"/>
        <v>0</v>
      </c>
    </row>
    <row r="169" spans="1:10" ht="15.75">
      <c r="A169" s="1">
        <v>43</v>
      </c>
      <c r="B169" s="1">
        <v>6463</v>
      </c>
      <c r="C169" s="15">
        <v>110</v>
      </c>
      <c r="D169" s="3">
        <v>3.65</v>
      </c>
      <c r="E169" s="3">
        <f t="shared" si="6"/>
        <v>401.5</v>
      </c>
      <c r="F169" s="16">
        <v>0</v>
      </c>
      <c r="G169" s="6"/>
      <c r="H169" s="4"/>
      <c r="I169" s="3">
        <f t="shared" si="7"/>
        <v>401.5</v>
      </c>
      <c r="J169" s="5">
        <f t="shared" si="8"/>
        <v>0</v>
      </c>
    </row>
    <row r="170" spans="1:10" ht="15.75">
      <c r="A170" s="1">
        <v>43</v>
      </c>
      <c r="B170" s="1">
        <v>7811</v>
      </c>
      <c r="C170" s="15">
        <v>106</v>
      </c>
      <c r="D170" s="3">
        <v>3.65</v>
      </c>
      <c r="E170" s="3">
        <f t="shared" si="6"/>
        <v>386.9</v>
      </c>
      <c r="F170" s="16">
        <v>0</v>
      </c>
      <c r="G170" s="6"/>
      <c r="H170" s="4"/>
      <c r="I170" s="3">
        <f t="shared" si="7"/>
        <v>386.9</v>
      </c>
      <c r="J170" s="5">
        <f t="shared" si="8"/>
        <v>0</v>
      </c>
    </row>
    <row r="171" spans="1:10" ht="15.75">
      <c r="A171" s="1"/>
      <c r="B171" s="1"/>
      <c r="C171" s="15"/>
      <c r="D171" s="3"/>
      <c r="E171" s="3"/>
      <c r="F171" s="32" t="s">
        <v>474</v>
      </c>
      <c r="G171" s="6"/>
      <c r="H171" s="4"/>
      <c r="I171" s="3"/>
      <c r="J171" s="5"/>
    </row>
    <row r="172" spans="1:10" ht="15.75">
      <c r="A172" s="1">
        <v>44</v>
      </c>
      <c r="B172" s="1">
        <v>1547</v>
      </c>
      <c r="C172" s="15">
        <v>176</v>
      </c>
      <c r="D172" s="3">
        <v>3.65</v>
      </c>
      <c r="E172" s="3">
        <f t="shared" si="6"/>
        <v>642.4</v>
      </c>
      <c r="F172" s="16">
        <v>0</v>
      </c>
      <c r="G172" s="6"/>
      <c r="H172" s="4"/>
      <c r="I172" s="3">
        <f t="shared" si="7"/>
        <v>642.4</v>
      </c>
      <c r="J172" s="5">
        <f t="shared" si="8"/>
        <v>0</v>
      </c>
    </row>
    <row r="173" spans="1:10" ht="15.75">
      <c r="A173" s="1">
        <v>44</v>
      </c>
      <c r="B173" s="1">
        <v>1637</v>
      </c>
      <c r="C173" s="15">
        <v>199</v>
      </c>
      <c r="D173" s="3">
        <v>3.65</v>
      </c>
      <c r="E173" s="3">
        <f t="shared" si="6"/>
        <v>726.35</v>
      </c>
      <c r="F173" s="16">
        <v>726.35</v>
      </c>
      <c r="G173" s="6">
        <v>4206</v>
      </c>
      <c r="H173" s="4">
        <v>41185</v>
      </c>
      <c r="I173" s="3">
        <f t="shared" si="7"/>
        <v>0</v>
      </c>
      <c r="J173" s="5">
        <f t="shared" si="8"/>
        <v>1</v>
      </c>
    </row>
    <row r="174" spans="1:10" ht="15.75">
      <c r="A174" s="1">
        <v>44</v>
      </c>
      <c r="B174" s="1">
        <v>4774</v>
      </c>
      <c r="C174" s="15">
        <v>86</v>
      </c>
      <c r="D174" s="3">
        <v>3.65</v>
      </c>
      <c r="E174" s="3">
        <f t="shared" si="6"/>
        <v>313.89999999999998</v>
      </c>
      <c r="F174" s="16">
        <v>0</v>
      </c>
      <c r="G174" s="6"/>
      <c r="H174" s="4"/>
      <c r="I174" s="3">
        <f t="shared" si="7"/>
        <v>313.89999999999998</v>
      </c>
      <c r="J174" s="5">
        <f t="shared" si="8"/>
        <v>0</v>
      </c>
    </row>
    <row r="175" spans="1:10" ht="15.75">
      <c r="A175" s="1">
        <v>44</v>
      </c>
      <c r="B175" s="1">
        <v>9078</v>
      </c>
      <c r="C175" s="15">
        <v>12</v>
      </c>
      <c r="D175" s="3">
        <v>3.65</v>
      </c>
      <c r="E175" s="3">
        <f t="shared" si="6"/>
        <v>43.8</v>
      </c>
      <c r="F175" s="16">
        <v>0</v>
      </c>
      <c r="G175" s="6"/>
      <c r="H175" s="4"/>
      <c r="I175" s="3">
        <f t="shared" si="7"/>
        <v>43.8</v>
      </c>
      <c r="J175" s="5">
        <f t="shared" si="8"/>
        <v>0</v>
      </c>
    </row>
    <row r="176" spans="1:10" ht="15.75">
      <c r="A176" s="1"/>
      <c r="B176" s="1"/>
      <c r="C176" s="15"/>
      <c r="D176" s="3"/>
      <c r="E176" s="3"/>
      <c r="F176" s="32" t="s">
        <v>474</v>
      </c>
      <c r="G176" s="6"/>
      <c r="H176" s="4"/>
      <c r="I176" s="3"/>
      <c r="J176" s="5"/>
    </row>
    <row r="177" spans="1:10" ht="15.75">
      <c r="A177" s="1">
        <v>45</v>
      </c>
      <c r="B177" s="1">
        <v>3924</v>
      </c>
      <c r="C177" s="15">
        <v>256</v>
      </c>
      <c r="D177" s="3">
        <v>3.65</v>
      </c>
      <c r="E177" s="3">
        <f t="shared" si="6"/>
        <v>934.4</v>
      </c>
      <c r="F177" s="16">
        <v>450.31</v>
      </c>
      <c r="G177" s="6">
        <v>4347</v>
      </c>
      <c r="H177" s="4">
        <v>41299</v>
      </c>
      <c r="I177" s="3">
        <f t="shared" si="7"/>
        <v>484.09</v>
      </c>
      <c r="J177" s="5">
        <f t="shared" si="8"/>
        <v>0.48192422945205482</v>
      </c>
    </row>
    <row r="178" spans="1:10" ht="15.75">
      <c r="A178" s="1">
        <v>45</v>
      </c>
      <c r="B178" s="1">
        <v>4549</v>
      </c>
      <c r="C178" s="15">
        <v>140</v>
      </c>
      <c r="D178" s="3">
        <v>3.65</v>
      </c>
      <c r="E178" s="3">
        <f t="shared" si="6"/>
        <v>511</v>
      </c>
      <c r="F178" s="16">
        <v>461.06</v>
      </c>
      <c r="G178" s="2" t="s">
        <v>509</v>
      </c>
      <c r="H178" s="26" t="s">
        <v>510</v>
      </c>
      <c r="I178" s="3">
        <f t="shared" si="7"/>
        <v>49.94</v>
      </c>
      <c r="J178" s="5">
        <f t="shared" si="8"/>
        <v>0.90227005870841492</v>
      </c>
    </row>
    <row r="179" spans="1:10" ht="15.75">
      <c r="A179" s="1">
        <v>45</v>
      </c>
      <c r="B179" s="1">
        <v>6371</v>
      </c>
      <c r="C179" s="15">
        <v>320</v>
      </c>
      <c r="D179" s="3">
        <v>3.65</v>
      </c>
      <c r="E179" s="3">
        <f t="shared" si="6"/>
        <v>1168</v>
      </c>
      <c r="F179" s="16">
        <v>1168</v>
      </c>
      <c r="G179" s="6">
        <v>4835</v>
      </c>
      <c r="H179" s="4">
        <v>41400</v>
      </c>
      <c r="I179" s="3">
        <f t="shared" si="7"/>
        <v>0</v>
      </c>
      <c r="J179" s="5">
        <f t="shared" si="8"/>
        <v>1</v>
      </c>
    </row>
    <row r="180" spans="1:10" ht="15.75">
      <c r="A180" s="1">
        <v>45</v>
      </c>
      <c r="B180" s="1">
        <v>11155</v>
      </c>
      <c r="C180" s="15">
        <v>93</v>
      </c>
      <c r="D180" s="3">
        <v>3.65</v>
      </c>
      <c r="E180" s="3">
        <f t="shared" si="6"/>
        <v>339.45</v>
      </c>
      <c r="F180" s="16">
        <v>339.5</v>
      </c>
      <c r="G180" s="6">
        <v>2036</v>
      </c>
      <c r="H180" s="4">
        <v>41369</v>
      </c>
      <c r="I180" s="3">
        <f t="shared" si="7"/>
        <v>-5.0000000000011369E-2</v>
      </c>
      <c r="J180" s="5">
        <f t="shared" si="8"/>
        <v>1.0001472970982472</v>
      </c>
    </row>
    <row r="181" spans="1:10" ht="15.75">
      <c r="A181" s="1">
        <v>45</v>
      </c>
      <c r="B181" s="1">
        <v>13480</v>
      </c>
      <c r="C181" s="15">
        <v>78</v>
      </c>
      <c r="D181" s="3">
        <v>3.65</v>
      </c>
      <c r="E181" s="3">
        <f t="shared" si="6"/>
        <v>284.7</v>
      </c>
      <c r="F181" s="16">
        <v>0</v>
      </c>
      <c r="G181" s="6"/>
      <c r="H181" s="4"/>
      <c r="I181" s="3">
        <f t="shared" si="7"/>
        <v>284.7</v>
      </c>
      <c r="J181" s="5">
        <f t="shared" si="8"/>
        <v>0</v>
      </c>
    </row>
    <row r="182" spans="1:10" ht="15.75">
      <c r="A182" s="1"/>
      <c r="B182" s="1"/>
      <c r="C182" s="15"/>
      <c r="D182" s="3"/>
      <c r="E182" s="3"/>
      <c r="F182" s="32" t="s">
        <v>474</v>
      </c>
      <c r="G182" s="6"/>
      <c r="H182" s="4"/>
      <c r="I182" s="3"/>
      <c r="J182" s="5"/>
    </row>
    <row r="183" spans="1:10" ht="15.75">
      <c r="A183" s="1">
        <v>46</v>
      </c>
      <c r="B183" s="1">
        <v>746</v>
      </c>
      <c r="C183" s="15">
        <v>173</v>
      </c>
      <c r="D183" s="3">
        <v>3.65</v>
      </c>
      <c r="E183" s="3">
        <f t="shared" si="6"/>
        <v>631.44999999999993</v>
      </c>
      <c r="F183" s="16">
        <v>456.09</v>
      </c>
      <c r="G183" s="6">
        <v>7425</v>
      </c>
      <c r="H183" s="4">
        <v>41410</v>
      </c>
      <c r="I183" s="3">
        <f t="shared" si="7"/>
        <v>175.35999999999996</v>
      </c>
      <c r="J183" s="5">
        <f t="shared" si="8"/>
        <v>0.72228996753503849</v>
      </c>
    </row>
    <row r="184" spans="1:10" ht="15.75">
      <c r="A184" s="1">
        <v>46</v>
      </c>
      <c r="B184" s="1">
        <v>3805</v>
      </c>
      <c r="C184" s="15">
        <v>213</v>
      </c>
      <c r="D184" s="3">
        <v>3.65</v>
      </c>
      <c r="E184" s="3">
        <f t="shared" si="6"/>
        <v>777.44999999999993</v>
      </c>
      <c r="F184" s="16">
        <v>0</v>
      </c>
      <c r="G184" s="6"/>
      <c r="H184" s="4"/>
      <c r="I184" s="3">
        <f t="shared" si="7"/>
        <v>777.44999999999993</v>
      </c>
      <c r="J184" s="5">
        <f t="shared" si="8"/>
        <v>0</v>
      </c>
    </row>
    <row r="185" spans="1:10" ht="15.75">
      <c r="A185" s="1">
        <v>46</v>
      </c>
      <c r="B185" s="1">
        <v>4392</v>
      </c>
      <c r="C185" s="15">
        <v>53</v>
      </c>
      <c r="D185" s="3">
        <v>3.65</v>
      </c>
      <c r="E185" s="3">
        <f t="shared" si="6"/>
        <v>193.45</v>
      </c>
      <c r="F185" s="16">
        <v>193.45</v>
      </c>
      <c r="G185" s="6">
        <v>2454</v>
      </c>
      <c r="H185" s="4">
        <v>41299</v>
      </c>
      <c r="I185" s="3">
        <f t="shared" si="7"/>
        <v>0</v>
      </c>
      <c r="J185" s="5">
        <f t="shared" si="8"/>
        <v>1</v>
      </c>
    </row>
    <row r="186" spans="1:10" ht="15.75">
      <c r="A186" s="1"/>
      <c r="B186" s="1"/>
      <c r="C186" s="15"/>
      <c r="D186" s="3"/>
      <c r="E186" s="3"/>
      <c r="F186" s="32" t="s">
        <v>474</v>
      </c>
      <c r="G186" s="6"/>
      <c r="H186" s="4"/>
      <c r="I186" s="3"/>
      <c r="J186" s="5"/>
    </row>
    <row r="187" spans="1:10" ht="15.75">
      <c r="A187" s="1">
        <v>47</v>
      </c>
      <c r="B187" s="1">
        <v>531</v>
      </c>
      <c r="C187" s="15">
        <v>120</v>
      </c>
      <c r="D187" s="3">
        <v>3.65</v>
      </c>
      <c r="E187" s="3">
        <f t="shared" si="6"/>
        <v>438</v>
      </c>
      <c r="F187" s="16">
        <v>206</v>
      </c>
      <c r="G187" s="6">
        <v>9013</v>
      </c>
      <c r="H187" s="4">
        <v>41460</v>
      </c>
      <c r="I187" s="3">
        <f t="shared" si="7"/>
        <v>232</v>
      </c>
      <c r="J187" s="5">
        <f t="shared" si="8"/>
        <v>0.47031963470319632</v>
      </c>
    </row>
    <row r="188" spans="1:10" ht="15.75">
      <c r="A188" s="1">
        <v>47</v>
      </c>
      <c r="B188" s="1">
        <v>4527</v>
      </c>
      <c r="C188" s="15">
        <v>258</v>
      </c>
      <c r="D188" s="3">
        <v>3.65</v>
      </c>
      <c r="E188" s="3">
        <f t="shared" si="6"/>
        <v>941.69999999999993</v>
      </c>
      <c r="F188" s="16">
        <v>511</v>
      </c>
      <c r="G188" s="6">
        <v>2335</v>
      </c>
      <c r="H188" s="4">
        <v>41453</v>
      </c>
      <c r="I188" s="3">
        <f t="shared" si="7"/>
        <v>430.69999999999993</v>
      </c>
      <c r="J188" s="5">
        <f t="shared" si="8"/>
        <v>0.54263565891472876</v>
      </c>
    </row>
    <row r="189" spans="1:10" ht="15.75">
      <c r="A189" s="1">
        <v>47</v>
      </c>
      <c r="B189" s="1">
        <v>4586</v>
      </c>
      <c r="C189" s="15">
        <v>154</v>
      </c>
      <c r="D189" s="3">
        <v>3.65</v>
      </c>
      <c r="E189" s="3">
        <f t="shared" si="6"/>
        <v>562.1</v>
      </c>
      <c r="F189" s="16">
        <v>562.1</v>
      </c>
      <c r="G189" s="6">
        <v>4497</v>
      </c>
      <c r="H189" s="4">
        <v>41429</v>
      </c>
      <c r="I189" s="3">
        <f t="shared" si="7"/>
        <v>0</v>
      </c>
      <c r="J189" s="5">
        <f t="shared" si="8"/>
        <v>1</v>
      </c>
    </row>
    <row r="190" spans="1:10" ht="15.75">
      <c r="A190" s="1">
        <v>47</v>
      </c>
      <c r="B190" s="1">
        <v>6568</v>
      </c>
      <c r="C190" s="15">
        <v>142</v>
      </c>
      <c r="D190" s="3">
        <v>3.65</v>
      </c>
      <c r="E190" s="3">
        <f t="shared" si="6"/>
        <v>518.29999999999995</v>
      </c>
      <c r="F190" s="16">
        <v>0</v>
      </c>
      <c r="G190" s="6"/>
      <c r="H190" s="4"/>
      <c r="I190" s="3">
        <f t="shared" si="7"/>
        <v>518.29999999999995</v>
      </c>
      <c r="J190" s="5">
        <f t="shared" si="8"/>
        <v>0</v>
      </c>
    </row>
    <row r="191" spans="1:10" ht="15.75">
      <c r="A191" s="1">
        <v>47</v>
      </c>
      <c r="B191" s="1">
        <v>9082</v>
      </c>
      <c r="C191" s="15">
        <v>70</v>
      </c>
      <c r="D191" s="3">
        <v>3.65</v>
      </c>
      <c r="E191" s="3">
        <f t="shared" si="6"/>
        <v>255.5</v>
      </c>
      <c r="F191" s="16">
        <v>0</v>
      </c>
      <c r="G191" s="6"/>
      <c r="H191" s="4"/>
      <c r="I191" s="3">
        <f t="shared" si="7"/>
        <v>255.5</v>
      </c>
      <c r="J191" s="5">
        <f t="shared" si="8"/>
        <v>0</v>
      </c>
    </row>
    <row r="192" spans="1:10" ht="15.75">
      <c r="A192" s="1"/>
      <c r="B192" s="1"/>
      <c r="C192" s="15"/>
      <c r="D192" s="3"/>
      <c r="E192" s="3"/>
      <c r="F192" s="32" t="s">
        <v>474</v>
      </c>
      <c r="G192" s="6"/>
      <c r="H192" s="4"/>
      <c r="I192" s="3"/>
      <c r="J192" s="5"/>
    </row>
    <row r="193" spans="1:10" ht="18.75" customHeight="1">
      <c r="A193" s="1">
        <v>48</v>
      </c>
      <c r="B193" s="1">
        <v>1478</v>
      </c>
      <c r="C193" s="15">
        <v>133</v>
      </c>
      <c r="D193" s="3">
        <v>3.65</v>
      </c>
      <c r="E193" s="3">
        <f t="shared" si="6"/>
        <v>485.45</v>
      </c>
      <c r="F193" s="16">
        <v>134</v>
      </c>
      <c r="G193" s="6">
        <v>6183</v>
      </c>
      <c r="H193" s="4">
        <v>41400</v>
      </c>
      <c r="I193" s="36">
        <f t="shared" si="7"/>
        <v>351.45</v>
      </c>
      <c r="J193" s="5">
        <f t="shared" si="8"/>
        <v>0.27603254712122771</v>
      </c>
    </row>
    <row r="194" spans="1:10" ht="15.75">
      <c r="A194" s="1">
        <v>48</v>
      </c>
      <c r="B194" s="1">
        <v>1609</v>
      </c>
      <c r="C194" s="15">
        <v>137</v>
      </c>
      <c r="D194" s="3">
        <v>3.65</v>
      </c>
      <c r="E194" s="3">
        <f t="shared" si="6"/>
        <v>500.05</v>
      </c>
      <c r="F194" s="16">
        <v>0</v>
      </c>
      <c r="G194" s="6"/>
      <c r="H194" s="4"/>
      <c r="I194" s="3">
        <f t="shared" si="7"/>
        <v>500.05</v>
      </c>
      <c r="J194" s="5">
        <f t="shared" si="8"/>
        <v>0</v>
      </c>
    </row>
    <row r="195" spans="1:10" ht="15.75">
      <c r="A195" s="1">
        <v>48</v>
      </c>
      <c r="B195" s="1">
        <v>1669</v>
      </c>
      <c r="C195" s="15">
        <v>76</v>
      </c>
      <c r="D195" s="3">
        <v>3.65</v>
      </c>
      <c r="E195" s="3">
        <f t="shared" si="6"/>
        <v>277.39999999999998</v>
      </c>
      <c r="F195" s="16">
        <v>0</v>
      </c>
      <c r="G195" s="6"/>
      <c r="H195" s="4"/>
      <c r="I195" s="3">
        <f t="shared" si="7"/>
        <v>277.39999999999998</v>
      </c>
      <c r="J195" s="5">
        <f t="shared" si="8"/>
        <v>0</v>
      </c>
    </row>
    <row r="196" spans="1:10" ht="15.75">
      <c r="A196" s="1">
        <v>48</v>
      </c>
      <c r="B196" s="1">
        <v>6690</v>
      </c>
      <c r="C196" s="15">
        <v>97</v>
      </c>
      <c r="D196" s="3">
        <v>3.65</v>
      </c>
      <c r="E196" s="3">
        <f t="shared" si="6"/>
        <v>354.05</v>
      </c>
      <c r="F196" s="16">
        <v>210</v>
      </c>
      <c r="G196" s="6">
        <v>1996</v>
      </c>
      <c r="H196" s="4">
        <v>41129</v>
      </c>
      <c r="I196" s="3">
        <f t="shared" si="7"/>
        <v>144.05000000000001</v>
      </c>
      <c r="J196" s="5">
        <f t="shared" si="8"/>
        <v>0.59313656263239656</v>
      </c>
    </row>
    <row r="197" spans="1:10" ht="15.75">
      <c r="A197" s="1">
        <v>48</v>
      </c>
      <c r="B197" s="1">
        <v>15229</v>
      </c>
      <c r="C197" s="15">
        <v>47</v>
      </c>
      <c r="D197" s="3">
        <v>3.65</v>
      </c>
      <c r="E197" s="3">
        <f>C197*D197</f>
        <v>171.54999999999998</v>
      </c>
      <c r="F197" s="16">
        <v>0</v>
      </c>
      <c r="G197" s="6"/>
      <c r="H197" s="4"/>
      <c r="I197" s="3">
        <f>E197-F197</f>
        <v>171.54999999999998</v>
      </c>
      <c r="J197" s="5">
        <f>F197/E197</f>
        <v>0</v>
      </c>
    </row>
    <row r="198" spans="1:10" ht="15.75">
      <c r="A198" s="1"/>
      <c r="B198" s="1"/>
      <c r="C198" s="15"/>
      <c r="D198" s="3"/>
      <c r="E198" s="3"/>
      <c r="F198" s="32" t="s">
        <v>474</v>
      </c>
      <c r="G198" s="6"/>
      <c r="H198" s="4"/>
      <c r="I198" s="3"/>
      <c r="J198" s="5"/>
    </row>
    <row r="199" spans="1:10" ht="15.75">
      <c r="A199" s="1">
        <v>49</v>
      </c>
      <c r="B199" s="1">
        <v>596</v>
      </c>
      <c r="C199" s="15">
        <v>66</v>
      </c>
      <c r="D199" s="3">
        <v>3.65</v>
      </c>
      <c r="E199" s="3">
        <f t="shared" si="6"/>
        <v>240.9</v>
      </c>
      <c r="F199" s="16">
        <v>0</v>
      </c>
      <c r="G199" s="6"/>
      <c r="H199" s="4"/>
      <c r="I199" s="3">
        <f t="shared" si="7"/>
        <v>240.9</v>
      </c>
      <c r="J199" s="5">
        <f t="shared" si="8"/>
        <v>0</v>
      </c>
    </row>
    <row r="200" spans="1:10" ht="15.75">
      <c r="A200" s="1">
        <v>49</v>
      </c>
      <c r="B200" s="1">
        <v>9230</v>
      </c>
      <c r="C200" s="15">
        <v>94</v>
      </c>
      <c r="D200" s="3">
        <v>3.65</v>
      </c>
      <c r="E200" s="3">
        <f t="shared" si="6"/>
        <v>343.09999999999997</v>
      </c>
      <c r="F200" s="16">
        <v>375</v>
      </c>
      <c r="G200" s="6">
        <v>2422</v>
      </c>
      <c r="H200" s="4">
        <v>41402</v>
      </c>
      <c r="I200" s="3">
        <f t="shared" si="7"/>
        <v>-31.900000000000034</v>
      </c>
      <c r="J200" s="5">
        <f t="shared" si="8"/>
        <v>1.0929758088020987</v>
      </c>
    </row>
    <row r="201" spans="1:10" ht="15.75">
      <c r="A201" s="1">
        <v>49</v>
      </c>
      <c r="B201" s="1">
        <v>9360</v>
      </c>
      <c r="C201" s="15">
        <v>123</v>
      </c>
      <c r="D201" s="3">
        <v>3.65</v>
      </c>
      <c r="E201" s="3">
        <f t="shared" si="6"/>
        <v>448.95</v>
      </c>
      <c r="F201" s="16">
        <v>0</v>
      </c>
      <c r="G201" s="6"/>
      <c r="H201" s="4"/>
      <c r="I201" s="3">
        <f t="shared" si="7"/>
        <v>448.95</v>
      </c>
      <c r="J201" s="5">
        <f t="shared" si="8"/>
        <v>0</v>
      </c>
    </row>
    <row r="202" spans="1:10" ht="15.75">
      <c r="A202" s="1">
        <v>49</v>
      </c>
      <c r="B202" s="1">
        <v>10363</v>
      </c>
      <c r="C202" s="15">
        <v>49</v>
      </c>
      <c r="D202" s="3">
        <v>3.65</v>
      </c>
      <c r="E202" s="3">
        <f t="shared" si="6"/>
        <v>178.85</v>
      </c>
      <c r="F202" s="16">
        <v>0</v>
      </c>
      <c r="G202" s="2"/>
      <c r="H202" s="4"/>
      <c r="I202" s="3">
        <f t="shared" si="7"/>
        <v>178.85</v>
      </c>
      <c r="J202" s="5">
        <f t="shared" si="8"/>
        <v>0</v>
      </c>
    </row>
    <row r="203" spans="1:10" ht="15.75">
      <c r="A203" s="1">
        <v>49</v>
      </c>
      <c r="B203" s="1">
        <v>10920</v>
      </c>
      <c r="C203" s="15">
        <v>65</v>
      </c>
      <c r="D203" s="3">
        <v>3.65</v>
      </c>
      <c r="E203" s="3">
        <f t="shared" si="6"/>
        <v>237.25</v>
      </c>
      <c r="F203" s="16">
        <v>0</v>
      </c>
      <c r="G203" s="6"/>
      <c r="H203" s="4"/>
      <c r="I203" s="3">
        <f t="shared" si="7"/>
        <v>237.25</v>
      </c>
      <c r="J203" s="5">
        <f t="shared" si="8"/>
        <v>0</v>
      </c>
    </row>
    <row r="204" spans="1:10" ht="15.75">
      <c r="A204" s="1">
        <v>49</v>
      </c>
      <c r="B204" s="1">
        <v>12491</v>
      </c>
      <c r="C204" s="15">
        <v>86</v>
      </c>
      <c r="D204" s="3">
        <v>3.65</v>
      </c>
      <c r="E204" s="3">
        <f t="shared" si="6"/>
        <v>313.89999999999998</v>
      </c>
      <c r="F204" s="16">
        <v>0</v>
      </c>
      <c r="G204" s="6"/>
      <c r="H204" s="4"/>
      <c r="I204" s="3">
        <f t="shared" si="7"/>
        <v>313.89999999999998</v>
      </c>
      <c r="J204" s="5">
        <f t="shared" si="8"/>
        <v>0</v>
      </c>
    </row>
    <row r="205" spans="1:10" ht="15.75">
      <c r="A205" s="1"/>
      <c r="B205" s="1"/>
      <c r="C205" s="15"/>
      <c r="D205" s="3"/>
      <c r="E205" s="3"/>
      <c r="F205" s="32" t="s">
        <v>474</v>
      </c>
      <c r="G205" s="6"/>
      <c r="H205" s="4"/>
      <c r="I205" s="3"/>
      <c r="J205" s="5"/>
    </row>
    <row r="206" spans="1:10" ht="15.75">
      <c r="A206" s="1">
        <v>50</v>
      </c>
      <c r="B206" s="1">
        <v>1864</v>
      </c>
      <c r="C206" s="15">
        <v>137</v>
      </c>
      <c r="D206" s="3">
        <v>3.65</v>
      </c>
      <c r="E206" s="3">
        <f t="shared" si="6"/>
        <v>500.05</v>
      </c>
      <c r="F206" s="16">
        <v>0</v>
      </c>
      <c r="G206" s="6"/>
      <c r="H206" s="4"/>
      <c r="I206" s="3">
        <f t="shared" si="7"/>
        <v>500.05</v>
      </c>
      <c r="J206" s="5">
        <f t="shared" si="8"/>
        <v>0</v>
      </c>
    </row>
    <row r="207" spans="1:10" ht="15.75">
      <c r="A207" s="1">
        <v>50</v>
      </c>
      <c r="B207" s="1">
        <v>3396</v>
      </c>
      <c r="C207" s="15">
        <v>179</v>
      </c>
      <c r="D207" s="3">
        <v>3.65</v>
      </c>
      <c r="E207" s="3">
        <f t="shared" si="6"/>
        <v>653.35</v>
      </c>
      <c r="F207" s="16">
        <v>471.25</v>
      </c>
      <c r="G207" s="6">
        <v>3955</v>
      </c>
      <c r="H207" s="4">
        <v>41442</v>
      </c>
      <c r="I207" s="3">
        <f t="shared" si="7"/>
        <v>182.10000000000002</v>
      </c>
      <c r="J207" s="5">
        <f t="shared" si="8"/>
        <v>0.72128262034131785</v>
      </c>
    </row>
    <row r="208" spans="1:10" ht="15.75">
      <c r="A208" s="1">
        <v>50</v>
      </c>
      <c r="B208" s="1">
        <v>6508</v>
      </c>
      <c r="C208" s="15">
        <v>77</v>
      </c>
      <c r="D208" s="3">
        <v>3.65</v>
      </c>
      <c r="E208" s="3">
        <f t="shared" si="6"/>
        <v>281.05</v>
      </c>
      <c r="F208" s="16">
        <v>0</v>
      </c>
      <c r="G208" s="6"/>
      <c r="H208" s="4"/>
      <c r="I208" s="3">
        <f t="shared" si="7"/>
        <v>281.05</v>
      </c>
      <c r="J208" s="5">
        <f t="shared" si="8"/>
        <v>0</v>
      </c>
    </row>
    <row r="209" spans="1:10" ht="15.75">
      <c r="A209" s="1">
        <v>50</v>
      </c>
      <c r="B209" s="1">
        <v>6547</v>
      </c>
      <c r="C209" s="15">
        <v>185</v>
      </c>
      <c r="D209" s="3">
        <v>3.65</v>
      </c>
      <c r="E209" s="3">
        <f t="shared" si="6"/>
        <v>675.25</v>
      </c>
      <c r="F209" s="16">
        <v>0</v>
      </c>
      <c r="G209" s="6"/>
      <c r="H209" s="4"/>
      <c r="I209" s="3">
        <f t="shared" si="7"/>
        <v>675.25</v>
      </c>
      <c r="J209" s="5">
        <f t="shared" si="8"/>
        <v>0</v>
      </c>
    </row>
    <row r="210" spans="1:10" ht="15.75">
      <c r="A210" s="1">
        <v>50</v>
      </c>
      <c r="B210" s="1">
        <v>12709</v>
      </c>
      <c r="C210" s="15">
        <v>34</v>
      </c>
      <c r="D210" s="3">
        <v>3.65</v>
      </c>
      <c r="E210" s="3">
        <f t="shared" si="6"/>
        <v>124.1</v>
      </c>
      <c r="F210" s="16">
        <v>0</v>
      </c>
      <c r="G210" s="6"/>
      <c r="H210" s="4"/>
      <c r="I210" s="3">
        <f t="shared" si="7"/>
        <v>124.1</v>
      </c>
      <c r="J210" s="5">
        <f t="shared" si="8"/>
        <v>0</v>
      </c>
    </row>
    <row r="211" spans="1:10" ht="15.75">
      <c r="A211" s="1"/>
      <c r="B211" s="1"/>
      <c r="C211" s="15"/>
      <c r="D211" s="3"/>
      <c r="E211" s="3"/>
      <c r="F211" s="32" t="s">
        <v>474</v>
      </c>
      <c r="G211" s="6"/>
      <c r="H211" s="4"/>
      <c r="I211" s="3"/>
      <c r="J211" s="5"/>
    </row>
    <row r="212" spans="1:10" ht="15.75">
      <c r="A212" s="1">
        <v>51</v>
      </c>
      <c r="B212" s="1">
        <v>4879</v>
      </c>
      <c r="C212" s="15">
        <v>198</v>
      </c>
      <c r="D212" s="3">
        <v>3.65</v>
      </c>
      <c r="E212" s="3">
        <f t="shared" si="6"/>
        <v>722.69999999999993</v>
      </c>
      <c r="F212" s="16">
        <v>2028.68</v>
      </c>
      <c r="G212" s="6">
        <v>2038</v>
      </c>
      <c r="H212" s="4">
        <v>41418</v>
      </c>
      <c r="I212" s="3">
        <f t="shared" si="7"/>
        <v>-1305.98</v>
      </c>
      <c r="J212" s="5">
        <f t="shared" si="8"/>
        <v>2.8070845440708458</v>
      </c>
    </row>
    <row r="213" spans="1:10" ht="15.75">
      <c r="A213" s="1">
        <v>51</v>
      </c>
      <c r="B213" s="1">
        <v>6460</v>
      </c>
      <c r="C213" s="15">
        <v>152</v>
      </c>
      <c r="D213" s="3">
        <v>3.65</v>
      </c>
      <c r="E213" s="3">
        <f t="shared" si="6"/>
        <v>554.79999999999995</v>
      </c>
      <c r="F213" s="16">
        <v>554.79999999999995</v>
      </c>
      <c r="G213" s="6">
        <v>4591</v>
      </c>
      <c r="H213" s="4">
        <v>41458</v>
      </c>
      <c r="I213" s="3">
        <f t="shared" si="7"/>
        <v>0</v>
      </c>
      <c r="J213" s="5">
        <f t="shared" si="8"/>
        <v>1</v>
      </c>
    </row>
    <row r="214" spans="1:10" ht="15.75">
      <c r="A214" s="1">
        <v>51</v>
      </c>
      <c r="B214" s="1">
        <v>6997</v>
      </c>
      <c r="C214" s="15">
        <v>44</v>
      </c>
      <c r="D214" s="3">
        <v>3.65</v>
      </c>
      <c r="E214" s="3">
        <f t="shared" si="6"/>
        <v>160.6</v>
      </c>
      <c r="F214" s="16">
        <v>0</v>
      </c>
      <c r="G214" s="6"/>
      <c r="H214" s="4"/>
      <c r="I214" s="3">
        <f t="shared" si="7"/>
        <v>160.6</v>
      </c>
      <c r="J214" s="5">
        <f t="shared" si="8"/>
        <v>0</v>
      </c>
    </row>
    <row r="215" spans="1:10" ht="15.75">
      <c r="A215" s="1">
        <v>51</v>
      </c>
      <c r="B215" s="1">
        <v>7775</v>
      </c>
      <c r="C215" s="15">
        <v>87</v>
      </c>
      <c r="D215" s="3">
        <v>3.65</v>
      </c>
      <c r="E215" s="3">
        <f t="shared" si="6"/>
        <v>317.55</v>
      </c>
      <c r="F215" s="16">
        <v>0</v>
      </c>
      <c r="G215" s="6"/>
      <c r="H215" s="4"/>
      <c r="I215" s="3">
        <f t="shared" si="7"/>
        <v>317.55</v>
      </c>
      <c r="J215" s="5">
        <f t="shared" si="8"/>
        <v>0</v>
      </c>
    </row>
    <row r="216" spans="1:10" ht="15.75">
      <c r="A216" s="1">
        <v>51</v>
      </c>
      <c r="B216" s="1">
        <v>10893</v>
      </c>
      <c r="C216" s="15">
        <v>77</v>
      </c>
      <c r="D216" s="3">
        <v>3.65</v>
      </c>
      <c r="E216" s="3">
        <f t="shared" si="6"/>
        <v>281.05</v>
      </c>
      <c r="F216" s="16">
        <v>0</v>
      </c>
      <c r="G216" s="6"/>
      <c r="H216" s="4"/>
      <c r="I216" s="3">
        <f t="shared" si="7"/>
        <v>281.05</v>
      </c>
      <c r="J216" s="5">
        <f t="shared" si="8"/>
        <v>0</v>
      </c>
    </row>
    <row r="217" spans="1:10" ht="15.75">
      <c r="A217" s="1"/>
      <c r="B217" s="1"/>
      <c r="C217" s="15"/>
      <c r="D217" s="3"/>
      <c r="E217" s="3"/>
      <c r="F217" s="32" t="s">
        <v>474</v>
      </c>
      <c r="G217" s="6"/>
      <c r="H217" s="4"/>
      <c r="I217" s="3"/>
      <c r="J217" s="5"/>
    </row>
    <row r="218" spans="1:10" ht="15.75">
      <c r="A218" s="1">
        <v>52</v>
      </c>
      <c r="B218" s="1">
        <v>1909</v>
      </c>
      <c r="C218" s="15">
        <v>110</v>
      </c>
      <c r="D218" s="3">
        <v>3.65</v>
      </c>
      <c r="E218" s="3">
        <f t="shared" si="6"/>
        <v>401.5</v>
      </c>
      <c r="F218" s="16">
        <v>0</v>
      </c>
      <c r="G218" s="6"/>
      <c r="H218" s="4"/>
      <c r="I218" s="3">
        <f t="shared" si="7"/>
        <v>401.5</v>
      </c>
      <c r="J218" s="5">
        <f t="shared" si="8"/>
        <v>0</v>
      </c>
    </row>
    <row r="219" spans="1:10" ht="15.75">
      <c r="A219" s="1">
        <v>52</v>
      </c>
      <c r="B219" s="1">
        <v>2854</v>
      </c>
      <c r="C219" s="15">
        <v>86</v>
      </c>
      <c r="D219" s="3">
        <v>3.65</v>
      </c>
      <c r="E219" s="3">
        <f t="shared" si="6"/>
        <v>313.89999999999998</v>
      </c>
      <c r="F219" s="16">
        <v>0</v>
      </c>
      <c r="G219" s="6"/>
      <c r="H219" s="4"/>
      <c r="I219" s="3">
        <f t="shared" si="7"/>
        <v>313.89999999999998</v>
      </c>
      <c r="J219" s="5">
        <f t="shared" si="8"/>
        <v>0</v>
      </c>
    </row>
    <row r="220" spans="1:10" ht="15.75">
      <c r="A220" s="1">
        <v>52</v>
      </c>
      <c r="B220" s="1">
        <v>4871</v>
      </c>
      <c r="C220" s="15">
        <v>128</v>
      </c>
      <c r="D220" s="3">
        <v>3.65</v>
      </c>
      <c r="E220" s="3">
        <f t="shared" si="6"/>
        <v>467.2</v>
      </c>
      <c r="F220" s="16">
        <v>0</v>
      </c>
      <c r="G220" s="6"/>
      <c r="H220" s="4"/>
      <c r="I220" s="3">
        <f t="shared" si="7"/>
        <v>467.2</v>
      </c>
      <c r="J220" s="5">
        <f t="shared" si="8"/>
        <v>0</v>
      </c>
    </row>
    <row r="221" spans="1:10" ht="15.75">
      <c r="A221" s="1">
        <v>52</v>
      </c>
      <c r="B221" s="1">
        <v>7489</v>
      </c>
      <c r="C221" s="15">
        <v>66</v>
      </c>
      <c r="D221" s="3">
        <v>3.65</v>
      </c>
      <c r="E221" s="3">
        <f t="shared" si="6"/>
        <v>240.9</v>
      </c>
      <c r="F221" s="16">
        <v>0</v>
      </c>
      <c r="G221" s="6"/>
      <c r="H221" s="4"/>
      <c r="I221" s="3">
        <f t="shared" si="7"/>
        <v>240.9</v>
      </c>
      <c r="J221" s="5">
        <f t="shared" si="8"/>
        <v>0</v>
      </c>
    </row>
    <row r="222" spans="1:10" ht="15.75">
      <c r="A222" s="1">
        <v>52</v>
      </c>
      <c r="B222" s="1">
        <v>10905</v>
      </c>
      <c r="C222" s="15">
        <v>69</v>
      </c>
      <c r="D222" s="3">
        <v>3.65</v>
      </c>
      <c r="E222" s="3">
        <f t="shared" si="6"/>
        <v>251.85</v>
      </c>
      <c r="F222" s="16">
        <v>255.5</v>
      </c>
      <c r="G222" s="6">
        <v>1380</v>
      </c>
      <c r="H222" s="4">
        <v>41453</v>
      </c>
      <c r="I222" s="3">
        <f t="shared" si="7"/>
        <v>-3.6500000000000057</v>
      </c>
      <c r="J222" s="5">
        <f t="shared" si="8"/>
        <v>1.0144927536231885</v>
      </c>
    </row>
    <row r="223" spans="1:10" ht="15.75">
      <c r="A223" s="1"/>
      <c r="B223" s="1"/>
      <c r="C223" s="15"/>
      <c r="D223" s="3"/>
      <c r="E223" s="3"/>
      <c r="F223" s="16">
        <f>SUM(F148:F222)</f>
        <v>9103.09</v>
      </c>
      <c r="G223" s="6"/>
      <c r="H223" s="4"/>
      <c r="I223" s="3"/>
      <c r="J223" s="5"/>
    </row>
    <row r="224" spans="1:10" ht="15.75">
      <c r="A224" s="1">
        <v>60</v>
      </c>
      <c r="B224" s="1">
        <v>664</v>
      </c>
      <c r="C224" s="15">
        <v>931</v>
      </c>
      <c r="D224" s="3">
        <v>3.65</v>
      </c>
      <c r="E224" s="3">
        <f t="shared" si="6"/>
        <v>3398.15</v>
      </c>
      <c r="F224" s="16">
        <v>0</v>
      </c>
      <c r="G224" s="6"/>
      <c r="H224" s="4"/>
      <c r="I224" s="3">
        <f t="shared" si="7"/>
        <v>3398.15</v>
      </c>
      <c r="J224" s="5">
        <f t="shared" si="8"/>
        <v>0</v>
      </c>
    </row>
    <row r="225" spans="1:10" ht="15.75">
      <c r="A225" s="1">
        <v>60</v>
      </c>
      <c r="B225" s="1">
        <v>722</v>
      </c>
      <c r="C225" s="15">
        <v>268</v>
      </c>
      <c r="D225" s="3">
        <v>3.65</v>
      </c>
      <c r="E225" s="3">
        <f t="shared" si="6"/>
        <v>978.19999999999993</v>
      </c>
      <c r="F225" s="16">
        <v>95.15</v>
      </c>
      <c r="G225" s="2">
        <v>8661</v>
      </c>
      <c r="H225" s="4">
        <v>41437</v>
      </c>
      <c r="I225" s="3">
        <f t="shared" si="7"/>
        <v>883.05</v>
      </c>
      <c r="J225" s="5">
        <f t="shared" si="8"/>
        <v>9.7270496830913933E-2</v>
      </c>
    </row>
    <row r="226" spans="1:10" ht="15.75">
      <c r="A226" s="1">
        <v>60</v>
      </c>
      <c r="B226" s="1">
        <v>1789</v>
      </c>
      <c r="C226" s="15">
        <v>111</v>
      </c>
      <c r="D226" s="3">
        <v>3.65</v>
      </c>
      <c r="E226" s="3">
        <f t="shared" si="6"/>
        <v>405.15</v>
      </c>
      <c r="F226" s="16">
        <v>0</v>
      </c>
      <c r="G226" s="6"/>
      <c r="H226" s="4"/>
      <c r="I226" s="3">
        <f t="shared" si="7"/>
        <v>405.15</v>
      </c>
      <c r="J226" s="5">
        <f t="shared" si="8"/>
        <v>0</v>
      </c>
    </row>
    <row r="227" spans="1:10" ht="15.75">
      <c r="A227" s="1">
        <v>60</v>
      </c>
      <c r="B227" s="1">
        <v>9685</v>
      </c>
      <c r="C227" s="15">
        <v>49</v>
      </c>
      <c r="D227" s="3">
        <v>3.65</v>
      </c>
      <c r="E227" s="3">
        <f t="shared" si="6"/>
        <v>178.85</v>
      </c>
      <c r="F227" s="16">
        <v>0</v>
      </c>
      <c r="G227" s="6"/>
      <c r="H227" s="4"/>
      <c r="I227" s="3">
        <f t="shared" si="7"/>
        <v>178.85</v>
      </c>
      <c r="J227" s="5">
        <f t="shared" si="8"/>
        <v>0</v>
      </c>
    </row>
    <row r="228" spans="1:10" ht="15.75">
      <c r="A228" s="1">
        <v>60</v>
      </c>
      <c r="B228" s="1">
        <v>11129</v>
      </c>
      <c r="C228" s="15">
        <v>42</v>
      </c>
      <c r="D228" s="3">
        <v>3.65</v>
      </c>
      <c r="E228" s="3">
        <f t="shared" si="6"/>
        <v>153.29999999999998</v>
      </c>
      <c r="F228" s="16">
        <v>0</v>
      </c>
      <c r="G228" s="6"/>
      <c r="H228" s="4"/>
      <c r="I228" s="3">
        <f t="shared" si="7"/>
        <v>153.29999999999998</v>
      </c>
      <c r="J228" s="5">
        <f t="shared" si="8"/>
        <v>0</v>
      </c>
    </row>
    <row r="229" spans="1:10" ht="15.75">
      <c r="A229" s="1"/>
      <c r="B229" s="1"/>
      <c r="C229" s="15"/>
      <c r="D229" s="3"/>
      <c r="E229" s="3"/>
      <c r="F229" s="32" t="s">
        <v>474</v>
      </c>
      <c r="G229" s="6"/>
      <c r="H229" s="4"/>
      <c r="I229" s="3"/>
      <c r="J229" s="5"/>
    </row>
    <row r="230" spans="1:10" ht="15.75">
      <c r="A230" s="1">
        <v>61</v>
      </c>
      <c r="B230" s="1">
        <v>1964</v>
      </c>
      <c r="C230" s="15">
        <v>475</v>
      </c>
      <c r="D230" s="3">
        <v>3.65</v>
      </c>
      <c r="E230" s="3">
        <f t="shared" si="6"/>
        <v>1733.75</v>
      </c>
      <c r="F230" s="16">
        <v>0</v>
      </c>
      <c r="G230" s="6"/>
      <c r="H230" s="4"/>
      <c r="I230" s="3">
        <f t="shared" si="7"/>
        <v>1733.75</v>
      </c>
      <c r="J230" s="5">
        <f t="shared" si="8"/>
        <v>0</v>
      </c>
    </row>
    <row r="231" spans="1:10" ht="15.75">
      <c r="A231" s="1">
        <v>61</v>
      </c>
      <c r="B231" s="1">
        <v>2035</v>
      </c>
      <c r="C231" s="15">
        <v>40</v>
      </c>
      <c r="D231" s="3">
        <v>3.65</v>
      </c>
      <c r="E231" s="3">
        <f t="shared" si="6"/>
        <v>146</v>
      </c>
      <c r="F231" s="16">
        <v>0</v>
      </c>
      <c r="G231" s="6"/>
      <c r="H231" s="4"/>
      <c r="I231" s="3">
        <f t="shared" si="7"/>
        <v>146</v>
      </c>
      <c r="J231" s="5">
        <f t="shared" si="8"/>
        <v>0</v>
      </c>
    </row>
    <row r="232" spans="1:10" ht="15.75">
      <c r="A232" s="1">
        <v>61</v>
      </c>
      <c r="B232" s="1">
        <v>11657</v>
      </c>
      <c r="C232" s="15">
        <v>37</v>
      </c>
      <c r="D232" s="3">
        <v>3.65</v>
      </c>
      <c r="E232" s="3">
        <f t="shared" si="6"/>
        <v>135.04999999999998</v>
      </c>
      <c r="F232" s="16">
        <v>0</v>
      </c>
      <c r="G232" s="6"/>
      <c r="H232" s="4"/>
      <c r="I232" s="3">
        <f t="shared" si="7"/>
        <v>135.04999999999998</v>
      </c>
      <c r="J232" s="5">
        <f t="shared" si="8"/>
        <v>0</v>
      </c>
    </row>
    <row r="233" spans="1:10" ht="15.75">
      <c r="A233" s="1">
        <v>61</v>
      </c>
      <c r="B233" s="1">
        <v>12621</v>
      </c>
      <c r="C233" s="15">
        <v>54</v>
      </c>
      <c r="D233" s="3">
        <v>3.65</v>
      </c>
      <c r="E233" s="3">
        <f t="shared" si="6"/>
        <v>197.1</v>
      </c>
      <c r="F233" s="16">
        <v>197.1</v>
      </c>
      <c r="G233" s="6">
        <v>2439</v>
      </c>
      <c r="H233" s="4">
        <v>41372</v>
      </c>
      <c r="I233" s="3">
        <f t="shared" si="7"/>
        <v>0</v>
      </c>
      <c r="J233" s="5">
        <f t="shared" si="8"/>
        <v>1</v>
      </c>
    </row>
    <row r="234" spans="1:10" ht="15.75">
      <c r="A234" s="1"/>
      <c r="B234" s="1"/>
      <c r="C234" s="15"/>
      <c r="D234" s="3"/>
      <c r="E234" s="3"/>
      <c r="F234" s="32" t="s">
        <v>474</v>
      </c>
      <c r="G234" s="6"/>
      <c r="H234" s="4"/>
      <c r="I234" s="3"/>
      <c r="J234" s="5"/>
    </row>
    <row r="235" spans="1:10" ht="15.75">
      <c r="A235" s="1">
        <v>62</v>
      </c>
      <c r="B235" s="1">
        <v>1690</v>
      </c>
      <c r="C235" s="15">
        <v>46</v>
      </c>
      <c r="D235" s="3">
        <v>3.65</v>
      </c>
      <c r="E235" s="3">
        <f t="shared" si="6"/>
        <v>167.9</v>
      </c>
      <c r="F235" s="16">
        <v>177.48</v>
      </c>
      <c r="G235" s="6">
        <v>3254</v>
      </c>
      <c r="H235" s="4">
        <v>41444</v>
      </c>
      <c r="I235" s="3">
        <f t="shared" si="7"/>
        <v>-9.5799999999999841</v>
      </c>
      <c r="J235" s="5">
        <f t="shared" si="8"/>
        <v>1.0570577724836212</v>
      </c>
    </row>
    <row r="236" spans="1:10" ht="15.75">
      <c r="A236" s="1">
        <v>62</v>
      </c>
      <c r="B236" s="1">
        <v>2487</v>
      </c>
      <c r="C236" s="15">
        <v>175</v>
      </c>
      <c r="D236" s="3">
        <v>3.65</v>
      </c>
      <c r="E236" s="3">
        <f t="shared" si="6"/>
        <v>638.75</v>
      </c>
      <c r="F236" s="16">
        <v>0</v>
      </c>
      <c r="G236" s="6"/>
      <c r="H236" s="4"/>
      <c r="I236" s="3">
        <f t="shared" si="7"/>
        <v>638.75</v>
      </c>
      <c r="J236" s="5">
        <f t="shared" si="8"/>
        <v>0</v>
      </c>
    </row>
    <row r="237" spans="1:10" ht="15.75">
      <c r="A237" s="1">
        <v>62</v>
      </c>
      <c r="B237" s="1">
        <v>3562</v>
      </c>
      <c r="C237" s="15">
        <v>132</v>
      </c>
      <c r="D237" s="3">
        <v>3.65</v>
      </c>
      <c r="E237" s="3">
        <f t="shared" ref="E237:E314" si="9">C237*D237</f>
        <v>481.8</v>
      </c>
      <c r="F237" s="16">
        <v>482</v>
      </c>
      <c r="G237" s="6">
        <v>1627</v>
      </c>
      <c r="H237" s="4">
        <v>41446</v>
      </c>
      <c r="I237" s="3">
        <f t="shared" ref="I237:I314" si="10">E237-F237</f>
        <v>-0.19999999999998863</v>
      </c>
      <c r="J237" s="5">
        <f t="shared" ref="J237:J314" si="11">F237/E237</f>
        <v>1.0004151100041512</v>
      </c>
    </row>
    <row r="238" spans="1:10" ht="15.75">
      <c r="A238" s="1">
        <v>62</v>
      </c>
      <c r="B238" s="1">
        <v>6436</v>
      </c>
      <c r="C238" s="15">
        <v>56</v>
      </c>
      <c r="D238" s="3">
        <v>3.65</v>
      </c>
      <c r="E238" s="3">
        <f t="shared" si="9"/>
        <v>204.4</v>
      </c>
      <c r="F238" s="16">
        <v>0</v>
      </c>
      <c r="G238" s="6"/>
      <c r="H238" s="4"/>
      <c r="I238" s="3">
        <f t="shared" si="10"/>
        <v>204.4</v>
      </c>
      <c r="J238" s="5">
        <f t="shared" si="11"/>
        <v>0</v>
      </c>
    </row>
    <row r="239" spans="1:10" ht="15.75">
      <c r="A239" s="1">
        <v>62</v>
      </c>
      <c r="B239" s="1">
        <v>6776</v>
      </c>
      <c r="C239" s="15">
        <v>37</v>
      </c>
      <c r="D239" s="3">
        <v>3.65</v>
      </c>
      <c r="E239" s="3">
        <f t="shared" si="9"/>
        <v>135.04999999999998</v>
      </c>
      <c r="F239" s="16">
        <v>0</v>
      </c>
      <c r="G239" s="6"/>
      <c r="H239" s="4"/>
      <c r="I239" s="3">
        <f t="shared" si="10"/>
        <v>135.04999999999998</v>
      </c>
      <c r="J239" s="5">
        <f t="shared" si="11"/>
        <v>0</v>
      </c>
    </row>
    <row r="240" spans="1:10" ht="15.75">
      <c r="A240" s="1">
        <v>62</v>
      </c>
      <c r="B240" s="1">
        <v>15276</v>
      </c>
      <c r="C240" s="15">
        <v>47</v>
      </c>
      <c r="D240" s="3">
        <v>3.65</v>
      </c>
      <c r="E240" s="3">
        <f>C240*D240</f>
        <v>171.54999999999998</v>
      </c>
      <c r="F240" s="16">
        <v>0</v>
      </c>
      <c r="G240" s="6"/>
      <c r="H240" s="4"/>
      <c r="I240" s="3">
        <f>E240-F240</f>
        <v>171.54999999999998</v>
      </c>
      <c r="J240" s="5">
        <f>F240/E240</f>
        <v>0</v>
      </c>
    </row>
    <row r="241" spans="1:10" ht="15.75">
      <c r="A241" s="1"/>
      <c r="B241" s="1"/>
      <c r="C241" s="15"/>
      <c r="D241" s="3"/>
      <c r="E241" s="3"/>
      <c r="F241" s="32" t="s">
        <v>474</v>
      </c>
      <c r="G241" s="6"/>
      <c r="H241" s="4"/>
      <c r="I241" s="3"/>
      <c r="J241" s="5"/>
    </row>
    <row r="242" spans="1:10" ht="15.75">
      <c r="A242" s="1">
        <v>63</v>
      </c>
      <c r="B242" s="1">
        <v>1825</v>
      </c>
      <c r="C242" s="15">
        <v>106</v>
      </c>
      <c r="D242" s="3">
        <v>3.65</v>
      </c>
      <c r="E242" s="3">
        <f t="shared" si="9"/>
        <v>386.9</v>
      </c>
      <c r="F242" s="16">
        <v>0</v>
      </c>
      <c r="G242" s="6"/>
      <c r="H242" s="4"/>
      <c r="I242" s="3">
        <f t="shared" si="10"/>
        <v>386.9</v>
      </c>
      <c r="J242" s="5">
        <f t="shared" si="11"/>
        <v>0</v>
      </c>
    </row>
    <row r="243" spans="1:10" ht="15.75">
      <c r="A243" s="1">
        <v>63</v>
      </c>
      <c r="B243" s="1">
        <v>4240</v>
      </c>
      <c r="C243" s="15">
        <v>187</v>
      </c>
      <c r="D243" s="3">
        <v>3.65</v>
      </c>
      <c r="E243" s="3">
        <f t="shared" si="9"/>
        <v>682.55</v>
      </c>
      <c r="F243" s="16">
        <v>959.45</v>
      </c>
      <c r="G243" s="6">
        <v>3810</v>
      </c>
      <c r="H243" s="4">
        <v>41442</v>
      </c>
      <c r="I243" s="3">
        <f t="shared" si="10"/>
        <v>-276.90000000000009</v>
      </c>
      <c r="J243" s="5">
        <f t="shared" si="11"/>
        <v>1.4056845652333163</v>
      </c>
    </row>
    <row r="244" spans="1:10" ht="15.75">
      <c r="A244" s="1">
        <v>63</v>
      </c>
      <c r="B244" s="1">
        <v>10715</v>
      </c>
      <c r="C244" s="15">
        <v>88</v>
      </c>
      <c r="D244" s="3">
        <v>3.65</v>
      </c>
      <c r="E244" s="3">
        <f t="shared" si="9"/>
        <v>321.2</v>
      </c>
      <c r="F244" s="16">
        <v>0</v>
      </c>
      <c r="G244" s="6"/>
      <c r="H244" s="4"/>
      <c r="I244" s="3">
        <f t="shared" si="10"/>
        <v>321.2</v>
      </c>
      <c r="J244" s="5">
        <f t="shared" si="11"/>
        <v>0</v>
      </c>
    </row>
    <row r="245" spans="1:10" ht="15.75">
      <c r="A245" s="1">
        <v>63</v>
      </c>
      <c r="B245" s="1">
        <v>10976</v>
      </c>
      <c r="C245" s="15">
        <v>58</v>
      </c>
      <c r="D245" s="3">
        <v>3.65</v>
      </c>
      <c r="E245" s="3">
        <f t="shared" si="9"/>
        <v>211.7</v>
      </c>
      <c r="F245" s="16">
        <v>220</v>
      </c>
      <c r="G245" s="6">
        <v>2588</v>
      </c>
      <c r="H245" s="4">
        <v>41444</v>
      </c>
      <c r="I245" s="3">
        <f t="shared" si="10"/>
        <v>-8.3000000000000114</v>
      </c>
      <c r="J245" s="5">
        <f t="shared" si="11"/>
        <v>1.0392064241851677</v>
      </c>
    </row>
    <row r="246" spans="1:10" ht="15.75">
      <c r="A246" s="1">
        <v>63</v>
      </c>
      <c r="B246" s="1">
        <v>15090</v>
      </c>
      <c r="C246" s="15">
        <v>31</v>
      </c>
      <c r="D246" s="3">
        <v>3.65</v>
      </c>
      <c r="E246" s="3">
        <f t="shared" si="9"/>
        <v>113.14999999999999</v>
      </c>
      <c r="F246" s="16">
        <v>135</v>
      </c>
      <c r="G246" s="6">
        <v>1134</v>
      </c>
      <c r="H246" s="4">
        <v>41375</v>
      </c>
      <c r="I246" s="3">
        <f t="shared" si="10"/>
        <v>-21.850000000000009</v>
      </c>
      <c r="J246" s="5">
        <f t="shared" si="11"/>
        <v>1.1931064958020328</v>
      </c>
    </row>
    <row r="247" spans="1:10" ht="15.75">
      <c r="A247" s="1"/>
      <c r="B247" s="1"/>
      <c r="C247" s="15"/>
      <c r="D247" s="3"/>
      <c r="E247" s="3"/>
      <c r="F247" s="32" t="s">
        <v>474</v>
      </c>
      <c r="G247" s="6"/>
      <c r="H247" s="4"/>
      <c r="I247" s="3"/>
      <c r="J247" s="5"/>
    </row>
    <row r="248" spans="1:10" ht="15.75">
      <c r="A248" s="1">
        <v>64</v>
      </c>
      <c r="B248" s="1">
        <v>524</v>
      </c>
      <c r="C248" s="15">
        <v>290</v>
      </c>
      <c r="D248" s="3">
        <v>3.65</v>
      </c>
      <c r="E248" s="3">
        <f t="shared" si="9"/>
        <v>1058.5</v>
      </c>
      <c r="F248" s="16">
        <v>0</v>
      </c>
      <c r="G248" s="6"/>
      <c r="H248" s="4"/>
      <c r="I248" s="3">
        <f t="shared" si="10"/>
        <v>1058.5</v>
      </c>
      <c r="J248" s="5">
        <f t="shared" si="11"/>
        <v>0</v>
      </c>
    </row>
    <row r="249" spans="1:10" ht="15.75">
      <c r="A249" s="1">
        <v>64</v>
      </c>
      <c r="B249" s="1">
        <v>3095</v>
      </c>
      <c r="C249" s="15">
        <v>273</v>
      </c>
      <c r="D249" s="3">
        <v>3.65</v>
      </c>
      <c r="E249" s="3">
        <f t="shared" si="9"/>
        <v>996.44999999999993</v>
      </c>
      <c r="F249" s="16">
        <v>610.66999999999996</v>
      </c>
      <c r="G249" s="6">
        <v>1931</v>
      </c>
      <c r="H249" s="4">
        <v>41127</v>
      </c>
      <c r="I249" s="3">
        <f t="shared" si="10"/>
        <v>385.78</v>
      </c>
      <c r="J249" s="5">
        <f t="shared" si="11"/>
        <v>0.61284560188669779</v>
      </c>
    </row>
    <row r="250" spans="1:10" ht="15.75">
      <c r="A250" s="1">
        <v>64</v>
      </c>
      <c r="B250" s="1">
        <v>3702</v>
      </c>
      <c r="C250" s="15">
        <v>286</v>
      </c>
      <c r="D250" s="3">
        <v>3.65</v>
      </c>
      <c r="E250" s="3">
        <f t="shared" si="9"/>
        <v>1043.8999999999999</v>
      </c>
      <c r="F250" s="16">
        <v>1085</v>
      </c>
      <c r="G250" s="6">
        <v>8551</v>
      </c>
      <c r="H250" s="4">
        <v>41429</v>
      </c>
      <c r="I250" s="3">
        <f t="shared" si="10"/>
        <v>-41.100000000000136</v>
      </c>
      <c r="J250" s="5">
        <f t="shared" si="11"/>
        <v>1.039371587316793</v>
      </c>
    </row>
    <row r="251" spans="1:10" ht="15.75">
      <c r="A251" s="1">
        <v>64</v>
      </c>
      <c r="B251" s="1">
        <v>4648</v>
      </c>
      <c r="C251" s="15">
        <v>59</v>
      </c>
      <c r="D251" s="3">
        <v>3.65</v>
      </c>
      <c r="E251" s="3">
        <f t="shared" si="9"/>
        <v>215.35</v>
      </c>
      <c r="F251" s="16">
        <v>55.55</v>
      </c>
      <c r="G251" s="6">
        <v>5292</v>
      </c>
      <c r="H251" s="4">
        <v>41442</v>
      </c>
      <c r="I251" s="3">
        <f t="shared" si="10"/>
        <v>159.80000000000001</v>
      </c>
      <c r="J251" s="5">
        <f t="shared" si="11"/>
        <v>0.25795217088460642</v>
      </c>
    </row>
    <row r="252" spans="1:10" ht="15.75">
      <c r="A252" s="1">
        <v>64</v>
      </c>
      <c r="B252" s="1">
        <v>6883</v>
      </c>
      <c r="C252" s="15">
        <v>47</v>
      </c>
      <c r="D252" s="3">
        <v>3.65</v>
      </c>
      <c r="E252" s="3">
        <f t="shared" si="9"/>
        <v>171.54999999999998</v>
      </c>
      <c r="F252" s="16">
        <v>0</v>
      </c>
      <c r="G252" s="6"/>
      <c r="H252" s="4"/>
      <c r="I252" s="3">
        <f t="shared" si="10"/>
        <v>171.54999999999998</v>
      </c>
      <c r="J252" s="5">
        <f t="shared" si="11"/>
        <v>0</v>
      </c>
    </row>
    <row r="253" spans="1:10" ht="15.75">
      <c r="A253" s="1"/>
      <c r="B253" s="1"/>
      <c r="C253" s="15"/>
      <c r="D253" s="3"/>
      <c r="E253" s="3"/>
      <c r="F253" s="32" t="s">
        <v>474</v>
      </c>
      <c r="G253" s="6"/>
      <c r="H253" s="4"/>
      <c r="I253" s="3"/>
      <c r="J253" s="5"/>
    </row>
    <row r="254" spans="1:10" ht="15.75">
      <c r="A254" s="1">
        <v>65</v>
      </c>
      <c r="B254" s="1">
        <v>1709</v>
      </c>
      <c r="C254" s="15">
        <v>211</v>
      </c>
      <c r="D254" s="3">
        <v>3.65</v>
      </c>
      <c r="E254" s="3">
        <f t="shared" si="9"/>
        <v>770.15</v>
      </c>
      <c r="F254" s="16">
        <v>423.7</v>
      </c>
      <c r="G254" s="6">
        <v>7515</v>
      </c>
      <c r="H254" s="4">
        <v>41372</v>
      </c>
      <c r="I254" s="3">
        <f t="shared" si="10"/>
        <v>346.45</v>
      </c>
      <c r="J254" s="5">
        <f t="shared" si="11"/>
        <v>0.55015256768162046</v>
      </c>
    </row>
    <row r="255" spans="1:10" ht="15.75">
      <c r="A255" s="1">
        <v>65</v>
      </c>
      <c r="B255" s="1">
        <v>4614</v>
      </c>
      <c r="C255" s="15">
        <v>61</v>
      </c>
      <c r="D255" s="3">
        <v>3.65</v>
      </c>
      <c r="E255" s="3">
        <f t="shared" si="9"/>
        <v>222.65</v>
      </c>
      <c r="F255" s="16">
        <v>149.65</v>
      </c>
      <c r="G255" s="27">
        <v>1585</v>
      </c>
      <c r="H255" s="26">
        <v>41442</v>
      </c>
      <c r="I255" s="3">
        <f t="shared" si="10"/>
        <v>73</v>
      </c>
      <c r="J255" s="5">
        <f t="shared" si="11"/>
        <v>0.67213114754098358</v>
      </c>
    </row>
    <row r="256" spans="1:10" ht="15.75">
      <c r="A256" s="1">
        <v>65</v>
      </c>
      <c r="B256" s="1">
        <v>6719</v>
      </c>
      <c r="C256" s="15">
        <v>50</v>
      </c>
      <c r="D256" s="3">
        <v>3.65</v>
      </c>
      <c r="E256" s="3">
        <f t="shared" si="9"/>
        <v>182.5</v>
      </c>
      <c r="F256" s="16">
        <v>182.5</v>
      </c>
      <c r="G256" s="6">
        <v>268</v>
      </c>
      <c r="H256" s="4">
        <v>41299</v>
      </c>
      <c r="I256" s="3">
        <f t="shared" si="10"/>
        <v>0</v>
      </c>
      <c r="J256" s="5">
        <f t="shared" si="11"/>
        <v>1</v>
      </c>
    </row>
    <row r="257" spans="1:10" ht="15.75">
      <c r="A257" s="1">
        <v>65</v>
      </c>
      <c r="B257" s="1">
        <v>13583</v>
      </c>
      <c r="C257" s="15">
        <v>83</v>
      </c>
      <c r="D257" s="3">
        <v>3.65</v>
      </c>
      <c r="E257" s="3">
        <f t="shared" si="9"/>
        <v>302.95</v>
      </c>
      <c r="F257" s="16">
        <v>127.75</v>
      </c>
      <c r="G257" s="6">
        <v>1019</v>
      </c>
      <c r="H257" s="4">
        <v>41458</v>
      </c>
      <c r="I257" s="3">
        <f t="shared" si="10"/>
        <v>175.2</v>
      </c>
      <c r="J257" s="5">
        <f t="shared" si="11"/>
        <v>0.42168674698795183</v>
      </c>
    </row>
    <row r="258" spans="1:10" ht="15.75">
      <c r="A258" s="1"/>
      <c r="B258" s="1"/>
      <c r="C258" s="15"/>
      <c r="D258" s="3"/>
      <c r="E258" s="3"/>
      <c r="F258" s="32" t="s">
        <v>474</v>
      </c>
      <c r="G258" s="6"/>
      <c r="H258" s="4"/>
      <c r="I258" s="3"/>
      <c r="J258" s="5"/>
    </row>
    <row r="259" spans="1:10" ht="15.75">
      <c r="A259" s="1">
        <v>66</v>
      </c>
      <c r="B259" s="1">
        <v>2689</v>
      </c>
      <c r="C259" s="15">
        <v>89</v>
      </c>
      <c r="D259" s="3">
        <v>3.65</v>
      </c>
      <c r="E259" s="3">
        <f t="shared" si="9"/>
        <v>324.84999999999997</v>
      </c>
      <c r="F259" s="16">
        <v>400</v>
      </c>
      <c r="G259" s="6">
        <v>2484</v>
      </c>
      <c r="H259" s="4">
        <v>41138</v>
      </c>
      <c r="I259" s="3">
        <f t="shared" si="10"/>
        <v>-75.150000000000034</v>
      </c>
      <c r="J259" s="5">
        <f t="shared" si="11"/>
        <v>1.2313375404032632</v>
      </c>
    </row>
    <row r="260" spans="1:10" ht="15.75">
      <c r="A260" s="1">
        <v>66</v>
      </c>
      <c r="B260" s="1">
        <v>7798</v>
      </c>
      <c r="C260" s="15">
        <v>84</v>
      </c>
      <c r="D260" s="3">
        <v>3.65</v>
      </c>
      <c r="E260" s="3">
        <f t="shared" si="9"/>
        <v>306.59999999999997</v>
      </c>
      <c r="F260" s="16">
        <v>0</v>
      </c>
      <c r="G260" s="6"/>
      <c r="H260" s="4"/>
      <c r="I260" s="3">
        <f t="shared" si="10"/>
        <v>306.59999999999997</v>
      </c>
      <c r="J260" s="5">
        <f t="shared" si="11"/>
        <v>0</v>
      </c>
    </row>
    <row r="261" spans="1:10" ht="15.75">
      <c r="A261" s="1">
        <v>66</v>
      </c>
      <c r="B261" s="1">
        <v>8817</v>
      </c>
      <c r="C261" s="15">
        <v>74</v>
      </c>
      <c r="D261" s="3">
        <v>3.65</v>
      </c>
      <c r="E261" s="3">
        <f t="shared" si="9"/>
        <v>270.09999999999997</v>
      </c>
      <c r="F261" s="16">
        <v>270.10000000000002</v>
      </c>
      <c r="G261" s="6">
        <v>1938</v>
      </c>
      <c r="H261" s="4">
        <v>41453</v>
      </c>
      <c r="I261" s="3">
        <f t="shared" si="10"/>
        <v>0</v>
      </c>
      <c r="J261" s="5">
        <f t="shared" si="11"/>
        <v>1.0000000000000002</v>
      </c>
    </row>
    <row r="262" spans="1:10" ht="15.75">
      <c r="A262" s="1">
        <v>66</v>
      </c>
      <c r="B262" s="1">
        <v>12588</v>
      </c>
      <c r="C262" s="15">
        <v>73</v>
      </c>
      <c r="D262" s="3">
        <v>3.65</v>
      </c>
      <c r="E262" s="3">
        <f t="shared" si="9"/>
        <v>266.45</v>
      </c>
      <c r="F262" s="16">
        <v>303.5</v>
      </c>
      <c r="G262" s="6" t="s">
        <v>511</v>
      </c>
      <c r="H262" s="26" t="s">
        <v>512</v>
      </c>
      <c r="I262" s="3">
        <f t="shared" si="10"/>
        <v>-37.050000000000011</v>
      </c>
      <c r="J262" s="5">
        <f t="shared" si="11"/>
        <v>1.1390504785137925</v>
      </c>
    </row>
    <row r="263" spans="1:10" ht="15.75">
      <c r="A263" s="1">
        <v>66</v>
      </c>
      <c r="B263" s="1">
        <v>12743</v>
      </c>
      <c r="C263" s="15">
        <v>41</v>
      </c>
      <c r="D263" s="3">
        <v>3.65</v>
      </c>
      <c r="E263" s="3">
        <f t="shared" si="9"/>
        <v>149.65</v>
      </c>
      <c r="F263" s="16">
        <v>250</v>
      </c>
      <c r="G263" s="6">
        <v>570</v>
      </c>
      <c r="H263" s="4">
        <v>41369</v>
      </c>
      <c r="I263" s="3">
        <f t="shared" si="10"/>
        <v>-100.35</v>
      </c>
      <c r="J263" s="5">
        <f t="shared" si="11"/>
        <v>1.6705646508519878</v>
      </c>
    </row>
    <row r="264" spans="1:10" ht="15.75">
      <c r="A264" s="1"/>
      <c r="B264" s="1"/>
      <c r="C264" s="15"/>
      <c r="D264" s="3"/>
      <c r="E264" s="3"/>
      <c r="F264" s="32" t="s">
        <v>474</v>
      </c>
      <c r="G264" s="6"/>
      <c r="H264" s="4"/>
      <c r="I264" s="3"/>
      <c r="J264" s="5"/>
    </row>
    <row r="265" spans="1:10" ht="15.75">
      <c r="A265" s="1">
        <v>67</v>
      </c>
      <c r="B265" s="1">
        <v>697</v>
      </c>
      <c r="C265" s="15">
        <v>173</v>
      </c>
      <c r="D265" s="3">
        <v>3.65</v>
      </c>
      <c r="E265" s="3">
        <f t="shared" si="9"/>
        <v>631.44999999999993</v>
      </c>
      <c r="F265" s="16">
        <v>161.6</v>
      </c>
      <c r="G265" s="6">
        <v>1366</v>
      </c>
      <c r="H265" s="4">
        <v>41407</v>
      </c>
      <c r="I265" s="3">
        <f t="shared" si="10"/>
        <v>469.84999999999991</v>
      </c>
      <c r="J265" s="5">
        <f t="shared" si="11"/>
        <v>0.25591891677884238</v>
      </c>
    </row>
    <row r="266" spans="1:10" ht="15.75">
      <c r="A266" s="1">
        <v>67</v>
      </c>
      <c r="B266" s="1">
        <v>973</v>
      </c>
      <c r="C266" s="15">
        <v>194</v>
      </c>
      <c r="D266" s="3">
        <v>3.65</v>
      </c>
      <c r="E266" s="3">
        <f t="shared" si="9"/>
        <v>708.1</v>
      </c>
      <c r="F266" s="16">
        <v>750</v>
      </c>
      <c r="G266" s="6">
        <v>8077</v>
      </c>
      <c r="H266" s="4">
        <v>41446</v>
      </c>
      <c r="I266" s="3">
        <f t="shared" si="10"/>
        <v>-41.899999999999977</v>
      </c>
      <c r="J266" s="5">
        <f t="shared" si="11"/>
        <v>1.0591724332721366</v>
      </c>
    </row>
    <row r="267" spans="1:10" ht="15.75">
      <c r="A267" s="1">
        <v>67</v>
      </c>
      <c r="B267" s="1">
        <v>4831</v>
      </c>
      <c r="C267" s="15">
        <v>57</v>
      </c>
      <c r="D267" s="3">
        <v>3.65</v>
      </c>
      <c r="E267" s="3">
        <f t="shared" si="9"/>
        <v>208.04999999999998</v>
      </c>
      <c r="F267" s="16">
        <v>222.65</v>
      </c>
      <c r="G267" s="6">
        <v>2208</v>
      </c>
      <c r="H267" s="4">
        <v>41429</v>
      </c>
      <c r="I267" s="3">
        <f t="shared" si="10"/>
        <v>-14.600000000000023</v>
      </c>
      <c r="J267" s="5">
        <f t="shared" si="11"/>
        <v>1.0701754385964914</v>
      </c>
    </row>
    <row r="268" spans="1:10" ht="15.75">
      <c r="A268" s="1">
        <v>67</v>
      </c>
      <c r="B268" s="1">
        <v>6554</v>
      </c>
      <c r="C268" s="15">
        <v>52</v>
      </c>
      <c r="D268" s="3">
        <v>3.65</v>
      </c>
      <c r="E268" s="3">
        <f t="shared" si="9"/>
        <v>189.79999999999998</v>
      </c>
      <c r="F268" s="16">
        <v>325.14999999999998</v>
      </c>
      <c r="G268" s="6" t="s">
        <v>513</v>
      </c>
      <c r="H268" s="4" t="s">
        <v>508</v>
      </c>
      <c r="I268" s="3">
        <f t="shared" si="10"/>
        <v>-135.35</v>
      </c>
      <c r="J268" s="5">
        <f t="shared" si="11"/>
        <v>1.7131190727081138</v>
      </c>
    </row>
    <row r="269" spans="1:10" ht="15.75">
      <c r="A269" s="7">
        <v>67</v>
      </c>
      <c r="B269" s="7">
        <v>8108</v>
      </c>
      <c r="C269" s="15">
        <v>65</v>
      </c>
      <c r="D269" s="3">
        <v>3.65</v>
      </c>
      <c r="E269" s="3">
        <f t="shared" si="9"/>
        <v>237.25</v>
      </c>
      <c r="F269" s="16">
        <v>0</v>
      </c>
      <c r="G269" s="6"/>
      <c r="H269" s="4"/>
      <c r="I269" s="3">
        <f t="shared" si="10"/>
        <v>237.25</v>
      </c>
      <c r="J269" s="5">
        <f t="shared" si="11"/>
        <v>0</v>
      </c>
    </row>
    <row r="270" spans="1:10" ht="15.75">
      <c r="A270" s="7">
        <v>67</v>
      </c>
      <c r="B270" s="7">
        <v>14362</v>
      </c>
      <c r="C270" s="15">
        <v>50</v>
      </c>
      <c r="D270" s="3">
        <v>3.65</v>
      </c>
      <c r="E270" s="3">
        <f t="shared" si="9"/>
        <v>182.5</v>
      </c>
      <c r="F270" s="16">
        <v>0</v>
      </c>
      <c r="G270" s="6"/>
      <c r="H270" s="4"/>
      <c r="I270" s="3">
        <f t="shared" si="10"/>
        <v>182.5</v>
      </c>
      <c r="J270" s="5">
        <f t="shared" si="11"/>
        <v>0</v>
      </c>
    </row>
    <row r="271" spans="1:10" ht="15.75">
      <c r="A271" s="7"/>
      <c r="B271" s="7"/>
      <c r="C271" s="15"/>
      <c r="D271" s="3"/>
      <c r="E271" s="3"/>
      <c r="F271" s="32" t="s">
        <v>474</v>
      </c>
      <c r="G271" s="6"/>
      <c r="H271" s="4"/>
      <c r="I271" s="3"/>
      <c r="J271" s="5"/>
    </row>
    <row r="272" spans="1:10" ht="15.75">
      <c r="A272" s="1">
        <v>68</v>
      </c>
      <c r="B272" s="1">
        <v>4106</v>
      </c>
      <c r="C272" s="15">
        <v>85</v>
      </c>
      <c r="D272" s="3">
        <v>3.65</v>
      </c>
      <c r="E272" s="3">
        <f t="shared" si="9"/>
        <v>310.25</v>
      </c>
      <c r="F272" s="16">
        <v>230.82</v>
      </c>
      <c r="G272" s="6">
        <v>4625</v>
      </c>
      <c r="H272" s="4">
        <v>41452</v>
      </c>
      <c r="I272" s="3">
        <f t="shared" si="10"/>
        <v>79.430000000000007</v>
      </c>
      <c r="J272" s="5">
        <f t="shared" si="11"/>
        <v>0.74398066075745362</v>
      </c>
    </row>
    <row r="273" spans="1:10" ht="15.75">
      <c r="A273" s="1">
        <v>68</v>
      </c>
      <c r="B273" s="1">
        <v>4580</v>
      </c>
      <c r="C273" s="15">
        <v>210</v>
      </c>
      <c r="D273" s="3">
        <v>3.65</v>
      </c>
      <c r="E273" s="3">
        <f t="shared" si="9"/>
        <v>766.5</v>
      </c>
      <c r="F273" s="16">
        <v>290.35000000000002</v>
      </c>
      <c r="G273" s="6">
        <v>4075</v>
      </c>
      <c r="H273" s="4">
        <v>41442</v>
      </c>
      <c r="I273" s="3">
        <f t="shared" si="10"/>
        <v>476.15</v>
      </c>
      <c r="J273" s="5">
        <f t="shared" si="11"/>
        <v>0.37879973907371173</v>
      </c>
    </row>
    <row r="274" spans="1:10" ht="15.75">
      <c r="A274" s="1">
        <v>68</v>
      </c>
      <c r="B274" s="1">
        <v>6448</v>
      </c>
      <c r="C274" s="15">
        <v>87</v>
      </c>
      <c r="D274" s="3">
        <v>3.65</v>
      </c>
      <c r="E274" s="3">
        <f t="shared" si="9"/>
        <v>317.55</v>
      </c>
      <c r="F274" s="16">
        <v>242.9</v>
      </c>
      <c r="G274" s="6">
        <v>3842</v>
      </c>
      <c r="H274" s="4">
        <v>41452</v>
      </c>
      <c r="I274" s="3">
        <f t="shared" si="10"/>
        <v>74.650000000000006</v>
      </c>
      <c r="J274" s="5">
        <f t="shared" si="11"/>
        <v>0.76491891040780979</v>
      </c>
    </row>
    <row r="275" spans="1:10" ht="15.75">
      <c r="A275" s="1">
        <v>68</v>
      </c>
      <c r="B275" s="1">
        <v>7048</v>
      </c>
      <c r="C275" s="15">
        <v>182</v>
      </c>
      <c r="D275" s="3">
        <v>3.65</v>
      </c>
      <c r="E275" s="3">
        <f t="shared" si="9"/>
        <v>664.3</v>
      </c>
      <c r="F275" s="16">
        <v>657</v>
      </c>
      <c r="G275" s="6">
        <v>5944</v>
      </c>
      <c r="H275" s="4">
        <v>41458</v>
      </c>
      <c r="I275" s="3">
        <f t="shared" si="10"/>
        <v>7.2999999999999545</v>
      </c>
      <c r="J275" s="5">
        <f t="shared" si="11"/>
        <v>0.98901098901098905</v>
      </c>
    </row>
    <row r="276" spans="1:10" ht="15.75">
      <c r="A276" s="1">
        <v>68</v>
      </c>
      <c r="B276" s="1">
        <v>8172</v>
      </c>
      <c r="C276" s="15">
        <v>80</v>
      </c>
      <c r="D276" s="3">
        <v>3.65</v>
      </c>
      <c r="E276" s="3">
        <f t="shared" si="9"/>
        <v>292</v>
      </c>
      <c r="F276" s="16">
        <v>381.35</v>
      </c>
      <c r="G276" s="6">
        <v>2310</v>
      </c>
      <c r="H276" s="4">
        <v>41442</v>
      </c>
      <c r="I276" s="3">
        <f t="shared" si="10"/>
        <v>-89.350000000000023</v>
      </c>
      <c r="J276" s="5">
        <f t="shared" si="11"/>
        <v>1.3059931506849316</v>
      </c>
    </row>
    <row r="277" spans="1:10" ht="15.75">
      <c r="A277" s="1">
        <v>68</v>
      </c>
      <c r="B277" s="1">
        <v>13733</v>
      </c>
      <c r="C277" s="15">
        <v>86</v>
      </c>
      <c r="D277" s="3">
        <v>3.65</v>
      </c>
      <c r="E277" s="3">
        <f t="shared" si="9"/>
        <v>313.89999999999998</v>
      </c>
      <c r="F277" s="16">
        <v>0</v>
      </c>
      <c r="G277" s="6"/>
      <c r="H277" s="4"/>
      <c r="I277" s="3">
        <f t="shared" si="10"/>
        <v>313.89999999999998</v>
      </c>
      <c r="J277" s="5">
        <f t="shared" si="11"/>
        <v>0</v>
      </c>
    </row>
    <row r="278" spans="1:10" ht="15.75">
      <c r="A278" s="1"/>
      <c r="B278" s="1"/>
      <c r="C278" s="15"/>
      <c r="D278" s="3"/>
      <c r="E278" s="3"/>
      <c r="F278" s="32" t="s">
        <v>474</v>
      </c>
      <c r="G278" s="6"/>
      <c r="H278" s="4"/>
      <c r="I278" s="3"/>
      <c r="J278" s="5"/>
    </row>
    <row r="279" spans="1:10" ht="15.75">
      <c r="A279" s="1">
        <v>69</v>
      </c>
      <c r="B279" s="1">
        <v>4520</v>
      </c>
      <c r="C279" s="15">
        <v>107</v>
      </c>
      <c r="D279" s="3">
        <v>3.65</v>
      </c>
      <c r="E279" s="3">
        <f t="shared" si="9"/>
        <v>390.55</v>
      </c>
      <c r="F279" s="16">
        <v>142.35</v>
      </c>
      <c r="G279" s="6">
        <v>5709</v>
      </c>
      <c r="H279" s="4">
        <v>41435</v>
      </c>
      <c r="I279" s="3">
        <f t="shared" si="10"/>
        <v>248.20000000000002</v>
      </c>
      <c r="J279" s="5">
        <f t="shared" si="11"/>
        <v>0.3644859813084112</v>
      </c>
    </row>
    <row r="280" spans="1:10" ht="15.75">
      <c r="A280" s="1">
        <v>69</v>
      </c>
      <c r="B280" s="1">
        <v>4706</v>
      </c>
      <c r="C280" s="15">
        <v>71</v>
      </c>
      <c r="D280" s="3">
        <v>3.65</v>
      </c>
      <c r="E280" s="3">
        <f t="shared" si="9"/>
        <v>259.14999999999998</v>
      </c>
      <c r="F280" s="16">
        <v>0</v>
      </c>
      <c r="G280" s="6"/>
      <c r="H280" s="4"/>
      <c r="I280" s="3">
        <f t="shared" si="10"/>
        <v>259.14999999999998</v>
      </c>
      <c r="J280" s="5">
        <f t="shared" si="11"/>
        <v>0</v>
      </c>
    </row>
    <row r="281" spans="1:10" ht="15.75">
      <c r="A281" s="1">
        <v>69</v>
      </c>
      <c r="B281" s="1">
        <v>5438</v>
      </c>
      <c r="C281" s="15">
        <v>79</v>
      </c>
      <c r="D281" s="3">
        <v>3.65</v>
      </c>
      <c r="E281" s="3">
        <f t="shared" si="9"/>
        <v>288.34999999999997</v>
      </c>
      <c r="F281" s="16">
        <v>288.35000000000002</v>
      </c>
      <c r="G281" s="6">
        <v>1631</v>
      </c>
      <c r="H281" s="4">
        <v>41446</v>
      </c>
      <c r="I281" s="3">
        <f t="shared" si="10"/>
        <v>0</v>
      </c>
      <c r="J281" s="5">
        <f t="shared" si="11"/>
        <v>1.0000000000000002</v>
      </c>
    </row>
    <row r="282" spans="1:10" ht="15.75">
      <c r="A282" s="1">
        <v>69</v>
      </c>
      <c r="B282" s="1">
        <v>6646</v>
      </c>
      <c r="C282" s="15">
        <v>127</v>
      </c>
      <c r="D282" s="3">
        <v>3.65</v>
      </c>
      <c r="E282" s="3">
        <f t="shared" si="9"/>
        <v>463.55</v>
      </c>
      <c r="F282" s="16">
        <v>463.55</v>
      </c>
      <c r="G282" s="6">
        <v>3294</v>
      </c>
      <c r="H282" s="4">
        <v>41442</v>
      </c>
      <c r="I282" s="3">
        <f t="shared" si="10"/>
        <v>0</v>
      </c>
      <c r="J282" s="5">
        <f t="shared" si="11"/>
        <v>1</v>
      </c>
    </row>
    <row r="283" spans="1:10" ht="15.75">
      <c r="A283" s="1"/>
      <c r="B283" s="1"/>
      <c r="C283" s="15"/>
      <c r="D283" s="3"/>
      <c r="E283" s="3"/>
      <c r="F283" s="32" t="s">
        <v>474</v>
      </c>
      <c r="G283" s="6"/>
      <c r="H283" s="4"/>
      <c r="I283" s="3"/>
      <c r="J283" s="5"/>
    </row>
    <row r="284" spans="1:10" ht="15.75">
      <c r="A284" s="1">
        <v>70</v>
      </c>
      <c r="B284" s="1">
        <v>1578</v>
      </c>
      <c r="C284" s="15">
        <v>141</v>
      </c>
      <c r="D284" s="3">
        <v>3.65</v>
      </c>
      <c r="E284" s="3">
        <f t="shared" si="9"/>
        <v>514.65</v>
      </c>
      <c r="F284" s="16">
        <v>0</v>
      </c>
      <c r="G284" s="6"/>
      <c r="H284" s="4"/>
      <c r="I284" s="3">
        <f t="shared" si="10"/>
        <v>514.65</v>
      </c>
      <c r="J284" s="5">
        <f t="shared" si="11"/>
        <v>0</v>
      </c>
    </row>
    <row r="285" spans="1:10" ht="15.75">
      <c r="A285" s="1">
        <v>70</v>
      </c>
      <c r="B285" s="1">
        <v>1612</v>
      </c>
      <c r="C285" s="15">
        <v>29</v>
      </c>
      <c r="D285" s="3">
        <v>3.65</v>
      </c>
      <c r="E285" s="3">
        <f t="shared" si="9"/>
        <v>105.85</v>
      </c>
      <c r="F285" s="16">
        <v>0</v>
      </c>
      <c r="G285" s="6"/>
      <c r="H285" s="4"/>
      <c r="I285" s="3">
        <f t="shared" si="10"/>
        <v>105.85</v>
      </c>
      <c r="J285" s="5">
        <f t="shared" si="11"/>
        <v>0</v>
      </c>
    </row>
    <row r="286" spans="1:10" ht="15.75">
      <c r="A286" s="1">
        <v>70</v>
      </c>
      <c r="B286" s="1">
        <v>1647</v>
      </c>
      <c r="C286" s="15">
        <v>72</v>
      </c>
      <c r="D286" s="3">
        <v>3.65</v>
      </c>
      <c r="E286" s="3">
        <f t="shared" si="9"/>
        <v>262.8</v>
      </c>
      <c r="F286" s="16">
        <v>262.8</v>
      </c>
      <c r="G286" s="6">
        <v>1485</v>
      </c>
      <c r="H286" s="4">
        <v>41435</v>
      </c>
      <c r="I286" s="3">
        <f t="shared" si="10"/>
        <v>0</v>
      </c>
      <c r="J286" s="50">
        <f t="shared" si="11"/>
        <v>1</v>
      </c>
    </row>
    <row r="287" spans="1:10" ht="15.75">
      <c r="A287" s="1">
        <v>70</v>
      </c>
      <c r="B287" s="1">
        <v>3464</v>
      </c>
      <c r="C287" s="15">
        <v>141</v>
      </c>
      <c r="D287" s="3">
        <v>3.65</v>
      </c>
      <c r="E287" s="3">
        <f t="shared" si="9"/>
        <v>514.65</v>
      </c>
      <c r="F287" s="16">
        <v>514.65</v>
      </c>
      <c r="G287" s="27">
        <v>1380</v>
      </c>
      <c r="H287" s="26">
        <v>41463</v>
      </c>
      <c r="I287" s="3">
        <f t="shared" si="10"/>
        <v>0</v>
      </c>
      <c r="J287" s="5">
        <f t="shared" si="11"/>
        <v>1</v>
      </c>
    </row>
    <row r="288" spans="1:10" ht="15.75">
      <c r="A288" s="1">
        <v>70</v>
      </c>
      <c r="B288" s="1">
        <v>4579</v>
      </c>
      <c r="C288" s="15">
        <v>118</v>
      </c>
      <c r="D288" s="3">
        <v>3.65</v>
      </c>
      <c r="E288" s="3">
        <f t="shared" si="9"/>
        <v>430.7</v>
      </c>
      <c r="F288" s="16">
        <v>0</v>
      </c>
      <c r="G288" s="6"/>
      <c r="H288" s="4"/>
      <c r="I288" s="3">
        <f t="shared" si="10"/>
        <v>430.7</v>
      </c>
      <c r="J288" s="5">
        <f t="shared" si="11"/>
        <v>0</v>
      </c>
    </row>
    <row r="289" spans="1:10" ht="15.75">
      <c r="A289" s="1"/>
      <c r="B289" s="1"/>
      <c r="C289" s="15"/>
      <c r="D289" s="3"/>
      <c r="E289" s="3"/>
      <c r="F289" s="32" t="s">
        <v>474</v>
      </c>
      <c r="G289" s="6"/>
      <c r="H289" s="4"/>
      <c r="I289" s="3"/>
      <c r="J289" s="5"/>
    </row>
    <row r="290" spans="1:10" ht="15.75">
      <c r="A290" s="1">
        <v>71</v>
      </c>
      <c r="B290" s="1">
        <v>1837</v>
      </c>
      <c r="C290" s="15">
        <v>191</v>
      </c>
      <c r="D290" s="3">
        <v>3.65</v>
      </c>
      <c r="E290" s="3">
        <f t="shared" si="9"/>
        <v>697.15</v>
      </c>
      <c r="F290" s="16">
        <v>697.15</v>
      </c>
      <c r="G290" s="6">
        <v>7454</v>
      </c>
      <c r="H290" s="4">
        <v>41453</v>
      </c>
      <c r="I290" s="3">
        <f t="shared" si="10"/>
        <v>0</v>
      </c>
      <c r="J290" s="5">
        <f t="shared" si="11"/>
        <v>1</v>
      </c>
    </row>
    <row r="291" spans="1:10" ht="15.75">
      <c r="A291" s="1">
        <v>71</v>
      </c>
      <c r="B291" s="1">
        <v>4877</v>
      </c>
      <c r="C291" s="15">
        <v>161</v>
      </c>
      <c r="D291" s="3">
        <v>3.65</v>
      </c>
      <c r="E291" s="3">
        <f t="shared" si="9"/>
        <v>587.65</v>
      </c>
      <c r="F291" s="16">
        <v>610</v>
      </c>
      <c r="G291" s="6">
        <v>1334</v>
      </c>
      <c r="H291" s="4">
        <v>41316</v>
      </c>
      <c r="I291" s="3">
        <f t="shared" si="10"/>
        <v>-22.350000000000023</v>
      </c>
      <c r="J291" s="5">
        <f t="shared" si="11"/>
        <v>1.0380328426784651</v>
      </c>
    </row>
    <row r="292" spans="1:10" ht="15.75">
      <c r="A292" s="1">
        <v>71</v>
      </c>
      <c r="B292" s="1">
        <v>4897</v>
      </c>
      <c r="C292" s="15">
        <v>82</v>
      </c>
      <c r="D292" s="3">
        <v>3.65</v>
      </c>
      <c r="E292" s="3">
        <f t="shared" si="9"/>
        <v>299.3</v>
      </c>
      <c r="F292" s="16">
        <v>299.3</v>
      </c>
      <c r="G292" s="6">
        <v>3056</v>
      </c>
      <c r="H292" s="4">
        <v>41374</v>
      </c>
      <c r="I292" s="3">
        <f t="shared" si="10"/>
        <v>0</v>
      </c>
      <c r="J292" s="5">
        <f t="shared" si="11"/>
        <v>1</v>
      </c>
    </row>
    <row r="293" spans="1:10" ht="15.75">
      <c r="A293" s="1">
        <v>71</v>
      </c>
      <c r="B293" s="1">
        <v>11301</v>
      </c>
      <c r="C293" s="15">
        <v>62</v>
      </c>
      <c r="D293" s="3">
        <v>3.65</v>
      </c>
      <c r="E293" s="3">
        <f t="shared" si="9"/>
        <v>226.29999999999998</v>
      </c>
      <c r="F293" s="16">
        <v>0</v>
      </c>
      <c r="G293" s="6"/>
      <c r="H293" s="4"/>
      <c r="I293" s="3">
        <f t="shared" si="10"/>
        <v>226.29999999999998</v>
      </c>
      <c r="J293" s="5">
        <f t="shared" si="11"/>
        <v>0</v>
      </c>
    </row>
    <row r="294" spans="1:10" ht="15.75">
      <c r="A294" s="1">
        <v>71</v>
      </c>
      <c r="B294" s="1">
        <v>12677</v>
      </c>
      <c r="C294" s="15">
        <v>47</v>
      </c>
      <c r="D294" s="3">
        <v>3.65</v>
      </c>
      <c r="E294" s="3">
        <f t="shared" si="9"/>
        <v>171.54999999999998</v>
      </c>
      <c r="F294" s="16">
        <v>0</v>
      </c>
      <c r="G294" s="6"/>
      <c r="H294" s="4"/>
      <c r="I294" s="3">
        <f t="shared" si="10"/>
        <v>171.54999999999998</v>
      </c>
      <c r="J294" s="5">
        <f t="shared" si="11"/>
        <v>0</v>
      </c>
    </row>
    <row r="295" spans="1:10" ht="15.75">
      <c r="A295" s="1">
        <v>71</v>
      </c>
      <c r="B295" s="1">
        <v>14478</v>
      </c>
      <c r="C295" s="15">
        <v>47</v>
      </c>
      <c r="D295" s="3">
        <v>3.65</v>
      </c>
      <c r="E295" s="3">
        <f t="shared" si="9"/>
        <v>171.54999999999998</v>
      </c>
      <c r="F295" s="16">
        <v>115.4</v>
      </c>
      <c r="G295" s="6">
        <v>1222</v>
      </c>
      <c r="H295" s="4">
        <v>41445</v>
      </c>
      <c r="I295" s="3">
        <f t="shared" si="10"/>
        <v>56.149999999999977</v>
      </c>
      <c r="J295" s="5">
        <f t="shared" si="11"/>
        <v>0.6726901777907317</v>
      </c>
    </row>
    <row r="296" spans="1:10" ht="15.75">
      <c r="A296" s="1"/>
      <c r="B296" s="1"/>
      <c r="C296" s="15"/>
      <c r="D296" s="3"/>
      <c r="E296" s="3"/>
      <c r="F296" s="16">
        <f>SUM(F224:F295)</f>
        <v>12779.969999999998</v>
      </c>
      <c r="G296" s="6"/>
      <c r="H296" s="4"/>
      <c r="I296" s="3"/>
      <c r="J296" s="5"/>
    </row>
    <row r="297" spans="1:10" ht="15.75">
      <c r="A297" s="1">
        <v>80</v>
      </c>
      <c r="B297" s="1">
        <v>669</v>
      </c>
      <c r="C297" s="15">
        <v>56</v>
      </c>
      <c r="D297" s="3">
        <v>3.65</v>
      </c>
      <c r="E297" s="3">
        <f t="shared" si="9"/>
        <v>204.4</v>
      </c>
      <c r="F297" s="16">
        <v>0</v>
      </c>
      <c r="G297" s="6"/>
      <c r="H297" s="4"/>
      <c r="I297" s="3">
        <f t="shared" si="10"/>
        <v>204.4</v>
      </c>
      <c r="J297" s="5">
        <f t="shared" si="11"/>
        <v>0</v>
      </c>
    </row>
    <row r="298" spans="1:10" ht="15.75">
      <c r="A298" s="1">
        <v>80</v>
      </c>
      <c r="B298" s="1">
        <v>832</v>
      </c>
      <c r="C298" s="15">
        <v>145</v>
      </c>
      <c r="D298" s="3">
        <v>3.65</v>
      </c>
      <c r="E298" s="3">
        <f t="shared" si="9"/>
        <v>529.25</v>
      </c>
      <c r="F298" s="16">
        <v>0</v>
      </c>
      <c r="G298" s="6"/>
      <c r="H298" s="4"/>
      <c r="I298" s="3">
        <f t="shared" si="10"/>
        <v>529.25</v>
      </c>
      <c r="J298" s="5">
        <f t="shared" si="11"/>
        <v>0</v>
      </c>
    </row>
    <row r="299" spans="1:10" ht="15.75">
      <c r="A299" s="1">
        <v>80</v>
      </c>
      <c r="B299" s="1">
        <v>6702</v>
      </c>
      <c r="C299" s="15">
        <v>44</v>
      </c>
      <c r="D299" s="3">
        <v>3.65</v>
      </c>
      <c r="E299" s="3">
        <f t="shared" si="9"/>
        <v>160.6</v>
      </c>
      <c r="F299" s="16">
        <v>0</v>
      </c>
      <c r="G299" s="6"/>
      <c r="H299" s="4"/>
      <c r="I299" s="3">
        <f t="shared" si="10"/>
        <v>160.6</v>
      </c>
      <c r="J299" s="5">
        <f t="shared" si="11"/>
        <v>0</v>
      </c>
    </row>
    <row r="300" spans="1:10" ht="15.75">
      <c r="A300" s="1">
        <v>80</v>
      </c>
      <c r="B300" s="1">
        <v>6786</v>
      </c>
      <c r="C300" s="15">
        <v>32</v>
      </c>
      <c r="D300" s="3">
        <v>3.65</v>
      </c>
      <c r="E300" s="3">
        <f t="shared" si="9"/>
        <v>116.8</v>
      </c>
      <c r="F300" s="16">
        <v>0</v>
      </c>
      <c r="G300" s="6"/>
      <c r="H300" s="4"/>
      <c r="I300" s="3">
        <f t="shared" si="10"/>
        <v>116.8</v>
      </c>
      <c r="J300" s="5">
        <f t="shared" si="11"/>
        <v>0</v>
      </c>
    </row>
    <row r="301" spans="1:10" ht="15.75">
      <c r="A301" s="1"/>
      <c r="B301" s="1"/>
      <c r="C301" s="15"/>
      <c r="D301" s="3"/>
      <c r="E301" s="3"/>
      <c r="F301" s="32" t="s">
        <v>474</v>
      </c>
      <c r="G301" s="6"/>
      <c r="H301" s="4"/>
      <c r="I301" s="3"/>
      <c r="J301" s="5"/>
    </row>
    <row r="302" spans="1:10" ht="15.75">
      <c r="A302" s="1">
        <v>81</v>
      </c>
      <c r="B302" s="1">
        <v>1762</v>
      </c>
      <c r="C302" s="15">
        <v>302</v>
      </c>
      <c r="D302" s="3">
        <v>3.65</v>
      </c>
      <c r="E302" s="3">
        <f t="shared" si="9"/>
        <v>1102.3</v>
      </c>
      <c r="F302" s="16">
        <v>1102.3</v>
      </c>
      <c r="G302" s="6">
        <v>7064</v>
      </c>
      <c r="H302" s="4">
        <v>41437</v>
      </c>
      <c r="I302" s="3">
        <f t="shared" si="10"/>
        <v>0</v>
      </c>
      <c r="J302" s="5">
        <f t="shared" si="11"/>
        <v>1</v>
      </c>
    </row>
    <row r="303" spans="1:10" ht="15.75">
      <c r="A303" s="1">
        <v>81</v>
      </c>
      <c r="B303" s="1">
        <v>4902</v>
      </c>
      <c r="C303" s="15">
        <v>163</v>
      </c>
      <c r="D303" s="3">
        <v>3.65</v>
      </c>
      <c r="E303" s="3">
        <f t="shared" si="9"/>
        <v>594.94999999999993</v>
      </c>
      <c r="F303" s="16">
        <v>0</v>
      </c>
      <c r="G303" s="6"/>
      <c r="H303" s="4"/>
      <c r="I303" s="3">
        <f t="shared" si="10"/>
        <v>594.94999999999993</v>
      </c>
      <c r="J303" s="5">
        <f t="shared" si="11"/>
        <v>0</v>
      </c>
    </row>
    <row r="304" spans="1:10" ht="15.75">
      <c r="A304" s="1">
        <v>81</v>
      </c>
      <c r="B304" s="1">
        <v>4954</v>
      </c>
      <c r="C304" s="15">
        <v>115</v>
      </c>
      <c r="D304" s="3">
        <v>3.65</v>
      </c>
      <c r="E304" s="3">
        <f t="shared" si="9"/>
        <v>419.75</v>
      </c>
      <c r="F304" s="16">
        <v>0</v>
      </c>
      <c r="G304" s="6"/>
      <c r="H304" s="4"/>
      <c r="I304" s="3">
        <f t="shared" si="10"/>
        <v>419.75</v>
      </c>
      <c r="J304" s="5">
        <f t="shared" si="11"/>
        <v>0</v>
      </c>
    </row>
    <row r="305" spans="1:10" ht="15.75">
      <c r="A305" s="1">
        <v>81</v>
      </c>
      <c r="B305" s="1">
        <v>7030</v>
      </c>
      <c r="C305" s="15">
        <v>93</v>
      </c>
      <c r="D305" s="3">
        <v>3.65</v>
      </c>
      <c r="E305" s="3">
        <f t="shared" si="9"/>
        <v>339.45</v>
      </c>
      <c r="F305" s="16">
        <v>343.1</v>
      </c>
      <c r="G305" s="6">
        <v>2649</v>
      </c>
      <c r="H305" s="4">
        <v>41381</v>
      </c>
      <c r="I305" s="3">
        <f t="shared" si="10"/>
        <v>-3.6500000000000341</v>
      </c>
      <c r="J305" s="5">
        <f t="shared" si="11"/>
        <v>1.010752688172043</v>
      </c>
    </row>
    <row r="306" spans="1:10" ht="15.75">
      <c r="A306" s="1"/>
      <c r="B306" s="1"/>
      <c r="C306" s="15"/>
      <c r="D306" s="3"/>
      <c r="E306" s="3"/>
      <c r="F306" s="32" t="s">
        <v>474</v>
      </c>
      <c r="G306" s="6"/>
      <c r="H306" s="4"/>
      <c r="I306" s="3"/>
      <c r="J306" s="5"/>
    </row>
    <row r="307" spans="1:10" ht="15.75">
      <c r="A307" s="1">
        <v>83</v>
      </c>
      <c r="B307" s="1">
        <v>2137</v>
      </c>
      <c r="C307" s="15">
        <v>168</v>
      </c>
      <c r="D307" s="3">
        <v>3.65</v>
      </c>
      <c r="E307" s="3">
        <f t="shared" si="9"/>
        <v>613.19999999999993</v>
      </c>
      <c r="F307" s="16">
        <v>0</v>
      </c>
      <c r="G307" s="6"/>
      <c r="H307" s="4"/>
      <c r="I307" s="3">
        <f t="shared" si="10"/>
        <v>613.19999999999993</v>
      </c>
      <c r="J307" s="5">
        <f t="shared" si="11"/>
        <v>0</v>
      </c>
    </row>
    <row r="308" spans="1:10" ht="15.75">
      <c r="A308" s="1">
        <v>83</v>
      </c>
      <c r="B308" s="1">
        <v>2481</v>
      </c>
      <c r="C308" s="15">
        <v>215</v>
      </c>
      <c r="D308" s="3">
        <v>3.65</v>
      </c>
      <c r="E308" s="3">
        <f t="shared" si="9"/>
        <v>784.75</v>
      </c>
      <c r="F308" s="16">
        <v>1502.4</v>
      </c>
      <c r="G308" s="6" t="s">
        <v>514</v>
      </c>
      <c r="H308" s="4" t="s">
        <v>515</v>
      </c>
      <c r="I308" s="3">
        <f t="shared" si="10"/>
        <v>-717.65000000000009</v>
      </c>
      <c r="J308" s="5">
        <f t="shared" si="11"/>
        <v>1.914495062121695</v>
      </c>
    </row>
    <row r="309" spans="1:10" ht="15.75">
      <c r="A309" s="1">
        <v>83</v>
      </c>
      <c r="B309" s="1">
        <v>7319</v>
      </c>
      <c r="C309" s="15">
        <v>63</v>
      </c>
      <c r="D309" s="3">
        <v>3.65</v>
      </c>
      <c r="E309" s="3">
        <f t="shared" si="9"/>
        <v>229.95</v>
      </c>
      <c r="F309" s="16">
        <v>200</v>
      </c>
      <c r="G309" s="6">
        <v>1406</v>
      </c>
      <c r="H309" s="4">
        <v>41351</v>
      </c>
      <c r="I309" s="3">
        <f t="shared" si="10"/>
        <v>29.949999999999989</v>
      </c>
      <c r="J309" s="5">
        <f t="shared" si="11"/>
        <v>0.86975429441182872</v>
      </c>
    </row>
    <row r="310" spans="1:10" ht="15.75">
      <c r="A310" s="1">
        <v>83</v>
      </c>
      <c r="B310" s="1">
        <v>9546</v>
      </c>
      <c r="C310" s="15">
        <v>32</v>
      </c>
      <c r="D310" s="3">
        <v>3.65</v>
      </c>
      <c r="E310" s="3">
        <f t="shared" si="9"/>
        <v>116.8</v>
      </c>
      <c r="F310" s="16">
        <v>0</v>
      </c>
      <c r="G310" s="6"/>
      <c r="H310" s="4"/>
      <c r="I310" s="3">
        <f t="shared" si="10"/>
        <v>116.8</v>
      </c>
      <c r="J310" s="5">
        <f t="shared" si="11"/>
        <v>0</v>
      </c>
    </row>
    <row r="311" spans="1:10" ht="15.75">
      <c r="A311" s="1"/>
      <c r="B311" s="1"/>
      <c r="C311" s="15"/>
      <c r="D311" s="3"/>
      <c r="E311" s="3"/>
      <c r="F311" s="32" t="s">
        <v>474</v>
      </c>
      <c r="G311" s="6"/>
      <c r="H311" s="4"/>
      <c r="I311" s="3"/>
      <c r="J311" s="5"/>
    </row>
    <row r="312" spans="1:10" ht="15.75">
      <c r="A312" s="1">
        <v>85</v>
      </c>
      <c r="B312" s="1">
        <v>2032</v>
      </c>
      <c r="C312" s="15">
        <v>185</v>
      </c>
      <c r="D312" s="3">
        <v>3.65</v>
      </c>
      <c r="E312" s="3">
        <f t="shared" si="9"/>
        <v>675.25</v>
      </c>
      <c r="F312" s="16">
        <v>238.65</v>
      </c>
      <c r="G312" s="6">
        <v>6691</v>
      </c>
      <c r="H312" s="4">
        <v>41442</v>
      </c>
      <c r="I312" s="3">
        <f t="shared" si="10"/>
        <v>436.6</v>
      </c>
      <c r="J312" s="5">
        <f t="shared" si="11"/>
        <v>0.35342465753424657</v>
      </c>
    </row>
    <row r="313" spans="1:10" ht="15.75">
      <c r="A313" s="1">
        <v>85</v>
      </c>
      <c r="B313" s="1">
        <v>2066</v>
      </c>
      <c r="C313" s="15">
        <v>94</v>
      </c>
      <c r="D313" s="3">
        <v>3.65</v>
      </c>
      <c r="E313" s="3">
        <f t="shared" si="9"/>
        <v>343.09999999999997</v>
      </c>
      <c r="F313" s="16">
        <v>0</v>
      </c>
      <c r="G313" s="6"/>
      <c r="H313" s="4"/>
      <c r="I313" s="3">
        <f t="shared" si="10"/>
        <v>343.09999999999997</v>
      </c>
      <c r="J313" s="5">
        <f t="shared" si="11"/>
        <v>0</v>
      </c>
    </row>
    <row r="314" spans="1:10" ht="15.75">
      <c r="A314" s="1">
        <v>85</v>
      </c>
      <c r="B314" s="1">
        <v>3557</v>
      </c>
      <c r="C314" s="15">
        <v>38</v>
      </c>
      <c r="D314" s="3">
        <v>3.65</v>
      </c>
      <c r="E314" s="3">
        <f t="shared" si="9"/>
        <v>138.69999999999999</v>
      </c>
      <c r="F314" s="16">
        <v>0</v>
      </c>
      <c r="G314" s="6"/>
      <c r="H314" s="26"/>
      <c r="I314" s="3">
        <f t="shared" si="10"/>
        <v>138.69999999999999</v>
      </c>
      <c r="J314" s="5">
        <f t="shared" si="11"/>
        <v>0</v>
      </c>
    </row>
    <row r="315" spans="1:10" ht="15.75">
      <c r="A315" s="1">
        <v>85</v>
      </c>
      <c r="B315" s="1">
        <v>5415</v>
      </c>
      <c r="C315" s="15">
        <v>57</v>
      </c>
      <c r="D315" s="3">
        <v>3.65</v>
      </c>
      <c r="E315" s="3">
        <f t="shared" ref="E315:E349" si="12">C315*D315</f>
        <v>208.04999999999998</v>
      </c>
      <c r="F315" s="16">
        <v>0</v>
      </c>
      <c r="G315" s="6"/>
      <c r="H315" s="4"/>
      <c r="I315" s="3">
        <f t="shared" ref="I315:I349" si="13">E315-F315</f>
        <v>208.04999999999998</v>
      </c>
      <c r="J315" s="5">
        <f t="shared" ref="J315:J349" si="14">F315/E315</f>
        <v>0</v>
      </c>
    </row>
    <row r="316" spans="1:10" ht="15.75">
      <c r="A316" s="1">
        <v>85</v>
      </c>
      <c r="B316" s="1">
        <v>7228</v>
      </c>
      <c r="C316" s="15">
        <v>28</v>
      </c>
      <c r="D316" s="3">
        <v>3.65</v>
      </c>
      <c r="E316" s="3">
        <f t="shared" si="12"/>
        <v>102.2</v>
      </c>
      <c r="F316" s="16">
        <v>0</v>
      </c>
      <c r="G316" s="6"/>
      <c r="H316" s="4"/>
      <c r="I316" s="3">
        <f t="shared" si="13"/>
        <v>102.2</v>
      </c>
      <c r="J316" s="5">
        <f t="shared" si="14"/>
        <v>0</v>
      </c>
    </row>
    <row r="317" spans="1:10" ht="15.75">
      <c r="A317" s="1">
        <v>85</v>
      </c>
      <c r="B317" s="1">
        <v>7827</v>
      </c>
      <c r="C317" s="15">
        <v>155</v>
      </c>
      <c r="D317" s="3">
        <v>3.65</v>
      </c>
      <c r="E317" s="3">
        <f t="shared" si="12"/>
        <v>565.75</v>
      </c>
      <c r="F317" s="16">
        <v>565.75</v>
      </c>
      <c r="G317" s="6">
        <v>3972</v>
      </c>
      <c r="H317" s="4">
        <v>41453</v>
      </c>
      <c r="I317" s="3">
        <f t="shared" si="13"/>
        <v>0</v>
      </c>
      <c r="J317" s="5">
        <f t="shared" si="14"/>
        <v>1</v>
      </c>
    </row>
    <row r="318" spans="1:10" ht="15.75">
      <c r="A318" s="1"/>
      <c r="B318" s="1"/>
      <c r="C318" s="15"/>
      <c r="D318" s="3"/>
      <c r="E318" s="3"/>
      <c r="F318" s="32" t="s">
        <v>474</v>
      </c>
      <c r="G318" s="6"/>
      <c r="H318" s="4"/>
      <c r="I318" s="3"/>
      <c r="J318" s="5"/>
    </row>
    <row r="319" spans="1:10" ht="15.75">
      <c r="A319" s="1">
        <v>86</v>
      </c>
      <c r="B319" s="1">
        <v>2639</v>
      </c>
      <c r="C319" s="15">
        <v>104</v>
      </c>
      <c r="D319" s="3">
        <v>3.65</v>
      </c>
      <c r="E319" s="3">
        <f t="shared" si="12"/>
        <v>379.59999999999997</v>
      </c>
      <c r="F319" s="16">
        <v>164.2</v>
      </c>
      <c r="G319" s="6">
        <v>3008</v>
      </c>
      <c r="H319" s="4">
        <v>41387</v>
      </c>
      <c r="I319" s="3">
        <f t="shared" si="13"/>
        <v>215.39999999999998</v>
      </c>
      <c r="J319" s="5">
        <f t="shared" si="14"/>
        <v>0.43256059009483666</v>
      </c>
    </row>
    <row r="320" spans="1:10" ht="15.75">
      <c r="A320" s="1">
        <v>86</v>
      </c>
      <c r="B320" s="1">
        <v>2963</v>
      </c>
      <c r="C320" s="15">
        <v>114</v>
      </c>
      <c r="D320" s="3">
        <v>3.65</v>
      </c>
      <c r="E320" s="3">
        <f t="shared" si="12"/>
        <v>416.09999999999997</v>
      </c>
      <c r="F320" s="16">
        <v>86.95</v>
      </c>
      <c r="G320" s="6">
        <v>2247</v>
      </c>
      <c r="H320" s="4">
        <v>41379</v>
      </c>
      <c r="I320" s="3">
        <f t="shared" si="13"/>
        <v>329.15</v>
      </c>
      <c r="J320" s="5">
        <f t="shared" si="14"/>
        <v>0.20896419130016824</v>
      </c>
    </row>
    <row r="321" spans="1:10" ht="15.75">
      <c r="A321" s="1">
        <v>86</v>
      </c>
      <c r="B321" s="1">
        <v>7132</v>
      </c>
      <c r="C321" s="15">
        <v>82</v>
      </c>
      <c r="D321" s="3">
        <v>3.65</v>
      </c>
      <c r="E321" s="3">
        <f t="shared" si="12"/>
        <v>299.3</v>
      </c>
      <c r="F321" s="16">
        <v>0</v>
      </c>
      <c r="G321" s="6"/>
      <c r="H321" s="4"/>
      <c r="I321" s="3">
        <f t="shared" si="13"/>
        <v>299.3</v>
      </c>
      <c r="J321" s="5">
        <f t="shared" si="14"/>
        <v>0</v>
      </c>
    </row>
    <row r="322" spans="1:10" ht="15.75">
      <c r="A322" s="1"/>
      <c r="B322" s="1"/>
      <c r="C322" s="15"/>
      <c r="D322" s="3"/>
      <c r="E322" s="3"/>
      <c r="F322" s="32" t="s">
        <v>474</v>
      </c>
      <c r="G322" s="6"/>
      <c r="H322" s="4"/>
      <c r="I322" s="3"/>
      <c r="J322" s="5"/>
    </row>
    <row r="323" spans="1:10" ht="15.75">
      <c r="A323" s="1">
        <v>87</v>
      </c>
      <c r="B323" s="1">
        <v>5397</v>
      </c>
      <c r="C323" s="15">
        <v>153</v>
      </c>
      <c r="D323" s="3">
        <v>3.65</v>
      </c>
      <c r="E323" s="3">
        <f t="shared" si="12"/>
        <v>558.44999999999993</v>
      </c>
      <c r="F323" s="16">
        <v>558.45000000000005</v>
      </c>
      <c r="G323" s="6">
        <v>4007</v>
      </c>
      <c r="H323" s="4">
        <v>41449</v>
      </c>
      <c r="I323" s="3">
        <f t="shared" si="13"/>
        <v>0</v>
      </c>
      <c r="J323" s="5">
        <f t="shared" si="14"/>
        <v>1.0000000000000002</v>
      </c>
    </row>
    <row r="324" spans="1:10" ht="15.75">
      <c r="A324" s="1">
        <v>87</v>
      </c>
      <c r="B324" s="1">
        <v>6370</v>
      </c>
      <c r="C324" s="15">
        <v>84</v>
      </c>
      <c r="D324" s="3">
        <v>3.65</v>
      </c>
      <c r="E324" s="3">
        <f t="shared" si="12"/>
        <v>306.59999999999997</v>
      </c>
      <c r="F324" s="16">
        <v>0</v>
      </c>
      <c r="G324" s="6"/>
      <c r="H324" s="4"/>
      <c r="I324" s="3">
        <f t="shared" si="13"/>
        <v>306.59999999999997</v>
      </c>
      <c r="J324" s="5">
        <f t="shared" si="14"/>
        <v>0</v>
      </c>
    </row>
    <row r="325" spans="1:10" ht="15.75">
      <c r="A325" s="1">
        <v>87</v>
      </c>
      <c r="B325" s="1">
        <v>8985</v>
      </c>
      <c r="C325" s="15">
        <v>48</v>
      </c>
      <c r="D325" s="3">
        <v>3.65</v>
      </c>
      <c r="E325" s="3">
        <f t="shared" si="12"/>
        <v>175.2</v>
      </c>
      <c r="F325" s="16">
        <v>178.85</v>
      </c>
      <c r="G325" s="6">
        <v>1411</v>
      </c>
      <c r="H325" s="4">
        <v>41355</v>
      </c>
      <c r="I325" s="3">
        <f t="shared" si="13"/>
        <v>-3.6500000000000057</v>
      </c>
      <c r="J325" s="5">
        <f t="shared" si="14"/>
        <v>1.0208333333333333</v>
      </c>
    </row>
    <row r="326" spans="1:10" ht="15.75">
      <c r="A326" s="1">
        <v>87</v>
      </c>
      <c r="B326" s="1">
        <v>12609</v>
      </c>
      <c r="C326" s="15">
        <v>73</v>
      </c>
      <c r="D326" s="3">
        <v>3.65</v>
      </c>
      <c r="E326" s="3">
        <f t="shared" si="12"/>
        <v>266.45</v>
      </c>
      <c r="F326" s="16">
        <v>266.45</v>
      </c>
      <c r="G326" s="6">
        <v>1636</v>
      </c>
      <c r="H326" s="4">
        <v>41324</v>
      </c>
      <c r="I326" s="3">
        <f t="shared" si="13"/>
        <v>0</v>
      </c>
      <c r="J326" s="5">
        <f t="shared" si="14"/>
        <v>1</v>
      </c>
    </row>
    <row r="327" spans="1:10" ht="15.75">
      <c r="A327" s="1"/>
      <c r="B327" s="1"/>
      <c r="C327" s="15"/>
      <c r="D327" s="3"/>
      <c r="E327" s="3"/>
      <c r="F327" s="32" t="s">
        <v>474</v>
      </c>
      <c r="G327" s="6"/>
      <c r="H327" s="4"/>
      <c r="I327" s="3"/>
      <c r="J327" s="5"/>
    </row>
    <row r="328" spans="1:10" ht="15.75">
      <c r="A328" s="1">
        <v>88</v>
      </c>
      <c r="B328" s="1">
        <v>2845</v>
      </c>
      <c r="C328" s="15">
        <v>310</v>
      </c>
      <c r="D328" s="3">
        <v>3.65</v>
      </c>
      <c r="E328" s="3">
        <f t="shared" si="12"/>
        <v>1131.5</v>
      </c>
      <c r="F328" s="16">
        <v>324.7</v>
      </c>
      <c r="G328" s="6">
        <v>6820</v>
      </c>
      <c r="H328" s="4">
        <v>41445</v>
      </c>
      <c r="I328" s="3">
        <f t="shared" si="13"/>
        <v>806.8</v>
      </c>
      <c r="J328" s="5">
        <f t="shared" si="14"/>
        <v>0.28696420680512591</v>
      </c>
    </row>
    <row r="329" spans="1:10" ht="15.75">
      <c r="A329" s="1">
        <v>88</v>
      </c>
      <c r="B329" s="1">
        <v>6450</v>
      </c>
      <c r="C329" s="15">
        <v>87</v>
      </c>
      <c r="D329" s="8">
        <v>3.65</v>
      </c>
      <c r="E329" s="3">
        <f t="shared" si="12"/>
        <v>317.55</v>
      </c>
      <c r="F329" s="16">
        <v>0</v>
      </c>
      <c r="G329" s="6"/>
      <c r="H329" s="4"/>
      <c r="I329" s="3">
        <f t="shared" si="13"/>
        <v>317.55</v>
      </c>
      <c r="J329" s="5">
        <f t="shared" si="14"/>
        <v>0</v>
      </c>
    </row>
    <row r="330" spans="1:10" ht="15.75">
      <c r="A330" s="1">
        <v>88</v>
      </c>
      <c r="B330" s="1">
        <v>6567</v>
      </c>
      <c r="C330" s="15">
        <v>79</v>
      </c>
      <c r="D330" s="3">
        <v>3.65</v>
      </c>
      <c r="E330" s="3">
        <f t="shared" si="12"/>
        <v>288.34999999999997</v>
      </c>
      <c r="F330" s="16">
        <v>142</v>
      </c>
      <c r="G330" s="6" t="s">
        <v>516</v>
      </c>
      <c r="H330" s="4" t="s">
        <v>517</v>
      </c>
      <c r="I330" s="3">
        <f t="shared" si="13"/>
        <v>146.34999999999997</v>
      </c>
      <c r="J330" s="5">
        <f t="shared" si="14"/>
        <v>0.49245708340558353</v>
      </c>
    </row>
    <row r="331" spans="1:10" ht="15.75">
      <c r="A331" s="1">
        <v>88</v>
      </c>
      <c r="B331" s="1">
        <v>6759</v>
      </c>
      <c r="C331" s="15">
        <v>154</v>
      </c>
      <c r="D331" s="3">
        <v>3.65</v>
      </c>
      <c r="E331" s="3">
        <f t="shared" si="12"/>
        <v>562.1</v>
      </c>
      <c r="F331" s="16">
        <v>0</v>
      </c>
      <c r="G331" s="6"/>
      <c r="H331" s="4"/>
      <c r="I331" s="3">
        <f t="shared" si="13"/>
        <v>562.1</v>
      </c>
      <c r="J331" s="5">
        <f t="shared" si="14"/>
        <v>0</v>
      </c>
    </row>
    <row r="332" spans="1:10" ht="15.75">
      <c r="A332" s="1"/>
      <c r="B332" s="1"/>
      <c r="C332" s="15"/>
      <c r="D332" s="3"/>
      <c r="E332" s="3"/>
      <c r="F332" s="32" t="s">
        <v>474</v>
      </c>
      <c r="G332" s="6"/>
      <c r="H332" s="4"/>
      <c r="I332" s="3"/>
      <c r="J332" s="5"/>
    </row>
    <row r="333" spans="1:10" ht="15.75">
      <c r="A333" s="1">
        <v>89</v>
      </c>
      <c r="B333" s="1">
        <v>6051</v>
      </c>
      <c r="C333" s="15">
        <v>131</v>
      </c>
      <c r="D333" s="3">
        <v>3.65</v>
      </c>
      <c r="E333" s="3">
        <f t="shared" si="12"/>
        <v>478.15</v>
      </c>
      <c r="F333" s="16">
        <v>0</v>
      </c>
      <c r="G333" s="6"/>
      <c r="H333" s="4"/>
      <c r="I333" s="3">
        <f t="shared" si="13"/>
        <v>478.15</v>
      </c>
      <c r="J333" s="5">
        <f t="shared" si="14"/>
        <v>0</v>
      </c>
    </row>
    <row r="334" spans="1:10" ht="15.75">
      <c r="A334" s="1">
        <v>89</v>
      </c>
      <c r="B334" s="1">
        <v>6754</v>
      </c>
      <c r="C334" s="15">
        <v>48</v>
      </c>
      <c r="D334" s="3">
        <v>3.65</v>
      </c>
      <c r="E334" s="3">
        <f t="shared" si="12"/>
        <v>175.2</v>
      </c>
      <c r="F334" s="16">
        <v>0</v>
      </c>
      <c r="G334" s="27"/>
      <c r="H334" s="4"/>
      <c r="I334" s="3">
        <f t="shared" si="13"/>
        <v>175.2</v>
      </c>
      <c r="J334" s="5">
        <f t="shared" si="14"/>
        <v>0</v>
      </c>
    </row>
    <row r="335" spans="1:10" ht="15.75">
      <c r="A335" s="1">
        <v>89</v>
      </c>
      <c r="B335" s="1">
        <v>7022</v>
      </c>
      <c r="C335" s="15">
        <v>48</v>
      </c>
      <c r="D335" s="3">
        <v>3.65</v>
      </c>
      <c r="E335" s="3">
        <f t="shared" si="12"/>
        <v>175.2</v>
      </c>
      <c r="F335" s="16">
        <v>0</v>
      </c>
      <c r="G335" s="27"/>
      <c r="H335" s="4"/>
      <c r="I335" s="3">
        <f t="shared" si="13"/>
        <v>175.2</v>
      </c>
      <c r="J335" s="5">
        <f t="shared" si="14"/>
        <v>0</v>
      </c>
    </row>
    <row r="336" spans="1:10" ht="15.75">
      <c r="A336" s="1">
        <v>89</v>
      </c>
      <c r="B336" s="1">
        <v>7848</v>
      </c>
      <c r="C336" s="15">
        <v>52</v>
      </c>
      <c r="D336" s="3">
        <v>3.65</v>
      </c>
      <c r="E336" s="3">
        <f t="shared" si="12"/>
        <v>189.79999999999998</v>
      </c>
      <c r="F336" s="16">
        <v>453.5</v>
      </c>
      <c r="G336" s="27">
        <v>7330</v>
      </c>
      <c r="H336" s="4">
        <v>41379</v>
      </c>
      <c r="I336" s="3">
        <f t="shared" si="13"/>
        <v>-263.70000000000005</v>
      </c>
      <c r="J336" s="5">
        <f t="shared" si="14"/>
        <v>2.3893572181243417</v>
      </c>
    </row>
    <row r="337" spans="1:10" ht="15.75">
      <c r="A337" s="1">
        <v>89</v>
      </c>
      <c r="B337" s="1">
        <v>9371</v>
      </c>
      <c r="C337" s="15">
        <v>32</v>
      </c>
      <c r="D337" s="3">
        <v>3.65</v>
      </c>
      <c r="E337" s="3">
        <f t="shared" si="12"/>
        <v>116.8</v>
      </c>
      <c r="F337" s="16">
        <v>0</v>
      </c>
      <c r="G337" s="27"/>
      <c r="H337" s="4"/>
      <c r="I337" s="3">
        <f t="shared" si="13"/>
        <v>116.8</v>
      </c>
      <c r="J337" s="5">
        <f t="shared" si="14"/>
        <v>0</v>
      </c>
    </row>
    <row r="338" spans="1:10" ht="15.75">
      <c r="A338" s="1"/>
      <c r="B338" s="1"/>
      <c r="C338" s="15"/>
      <c r="D338" s="3"/>
      <c r="E338" s="3"/>
      <c r="F338" s="32" t="s">
        <v>474</v>
      </c>
      <c r="G338" s="27"/>
      <c r="H338" s="4"/>
      <c r="I338" s="3"/>
      <c r="J338" s="5"/>
    </row>
    <row r="339" spans="1:10" ht="15.75">
      <c r="A339" s="1">
        <v>90</v>
      </c>
      <c r="B339" s="1">
        <v>1133</v>
      </c>
      <c r="C339" s="15">
        <v>125</v>
      </c>
      <c r="D339" s="3">
        <v>3.65</v>
      </c>
      <c r="E339" s="3">
        <f t="shared" si="12"/>
        <v>456.25</v>
      </c>
      <c r="F339" s="16">
        <v>500</v>
      </c>
      <c r="G339" s="27">
        <v>2124</v>
      </c>
      <c r="H339" s="4">
        <v>41463</v>
      </c>
      <c r="I339" s="3">
        <f t="shared" si="13"/>
        <v>-43.75</v>
      </c>
      <c r="J339" s="50">
        <f t="shared" si="14"/>
        <v>1.095890410958904</v>
      </c>
    </row>
    <row r="340" spans="1:10" ht="15.75">
      <c r="A340" s="1">
        <v>90</v>
      </c>
      <c r="B340" s="1">
        <v>1744</v>
      </c>
      <c r="C340" s="15">
        <v>198</v>
      </c>
      <c r="D340" s="3">
        <v>3.65</v>
      </c>
      <c r="E340" s="3">
        <f t="shared" si="12"/>
        <v>722.69999999999993</v>
      </c>
      <c r="F340" s="16">
        <v>110.3</v>
      </c>
      <c r="G340" s="27">
        <v>1419</v>
      </c>
      <c r="H340" s="4">
        <v>41442</v>
      </c>
      <c r="I340" s="3">
        <f t="shared" si="13"/>
        <v>612.4</v>
      </c>
      <c r="J340" s="5">
        <f t="shared" si="14"/>
        <v>0.15262211152622113</v>
      </c>
    </row>
    <row r="341" spans="1:10" ht="15.75">
      <c r="A341" s="1">
        <v>90</v>
      </c>
      <c r="B341" s="1">
        <v>6560</v>
      </c>
      <c r="C341" s="15">
        <v>79</v>
      </c>
      <c r="D341" s="3">
        <v>3.65</v>
      </c>
      <c r="E341" s="3">
        <f t="shared" si="12"/>
        <v>288.34999999999997</v>
      </c>
      <c r="F341" s="16">
        <v>0</v>
      </c>
      <c r="G341" s="27"/>
      <c r="H341" s="4"/>
      <c r="I341" s="3">
        <f t="shared" si="13"/>
        <v>288.34999999999997</v>
      </c>
      <c r="J341" s="5">
        <f t="shared" si="14"/>
        <v>0</v>
      </c>
    </row>
    <row r="342" spans="1:10" ht="15.75">
      <c r="A342" s="1">
        <v>90</v>
      </c>
      <c r="B342" s="1">
        <v>9608</v>
      </c>
      <c r="C342" s="15">
        <v>67</v>
      </c>
      <c r="D342" s="3">
        <v>3.65</v>
      </c>
      <c r="E342" s="3">
        <f t="shared" si="12"/>
        <v>244.54999999999998</v>
      </c>
      <c r="F342" s="16">
        <v>0</v>
      </c>
      <c r="G342" s="27"/>
      <c r="H342" s="4"/>
      <c r="I342" s="3">
        <f t="shared" si="13"/>
        <v>244.54999999999998</v>
      </c>
      <c r="J342" s="5">
        <f t="shared" si="14"/>
        <v>0</v>
      </c>
    </row>
    <row r="343" spans="1:10" ht="15.75">
      <c r="A343" s="1">
        <v>90</v>
      </c>
      <c r="B343" s="1">
        <v>10675</v>
      </c>
      <c r="C343" s="15">
        <v>36</v>
      </c>
      <c r="D343" s="3">
        <v>3.65</v>
      </c>
      <c r="E343" s="3">
        <f t="shared" si="12"/>
        <v>131.4</v>
      </c>
      <c r="F343" s="16">
        <v>0</v>
      </c>
      <c r="G343" s="27"/>
      <c r="H343" s="4"/>
      <c r="I343" s="3">
        <f t="shared" si="13"/>
        <v>131.4</v>
      </c>
      <c r="J343" s="5">
        <f t="shared" si="14"/>
        <v>0</v>
      </c>
    </row>
    <row r="344" spans="1:10" ht="15.75">
      <c r="A344" s="1"/>
      <c r="B344" s="1"/>
      <c r="C344" s="15"/>
      <c r="D344" s="3"/>
      <c r="E344" s="3"/>
      <c r="F344" s="32" t="s">
        <v>474</v>
      </c>
      <c r="G344" s="27"/>
      <c r="H344" s="4"/>
      <c r="I344" s="3"/>
      <c r="J344" s="5"/>
    </row>
    <row r="345" spans="1:10" ht="15.75">
      <c r="A345" s="1">
        <v>91</v>
      </c>
      <c r="B345" s="1">
        <v>499</v>
      </c>
      <c r="C345" s="15">
        <v>116</v>
      </c>
      <c r="D345" s="3">
        <v>3.65</v>
      </c>
      <c r="E345" s="3">
        <f t="shared" si="12"/>
        <v>423.4</v>
      </c>
      <c r="F345" s="16">
        <v>602.20000000000005</v>
      </c>
      <c r="G345" s="27">
        <v>1639</v>
      </c>
      <c r="H345" s="4">
        <v>41368</v>
      </c>
      <c r="I345" s="3">
        <f t="shared" si="13"/>
        <v>-178.80000000000007</v>
      </c>
      <c r="J345" s="5">
        <f t="shared" si="14"/>
        <v>1.4222957014643365</v>
      </c>
    </row>
    <row r="346" spans="1:10" ht="15.75">
      <c r="A346" s="1">
        <v>91</v>
      </c>
      <c r="B346" s="1">
        <v>6586</v>
      </c>
      <c r="C346" s="15">
        <v>19</v>
      </c>
      <c r="D346" s="3">
        <v>3.65</v>
      </c>
      <c r="E346" s="3">
        <f t="shared" si="12"/>
        <v>69.349999999999994</v>
      </c>
      <c r="F346" s="16">
        <v>0</v>
      </c>
      <c r="G346" s="30"/>
      <c r="H346" s="4"/>
      <c r="I346" s="3">
        <v>0</v>
      </c>
      <c r="J346" s="5">
        <f t="shared" si="14"/>
        <v>0</v>
      </c>
    </row>
    <row r="347" spans="1:10" ht="15.75">
      <c r="A347" s="1">
        <v>91</v>
      </c>
      <c r="B347" s="1">
        <v>6587</v>
      </c>
      <c r="C347" s="15">
        <v>72</v>
      </c>
      <c r="D347" s="3">
        <v>3.65</v>
      </c>
      <c r="E347" s="3">
        <f t="shared" si="12"/>
        <v>262.8</v>
      </c>
      <c r="F347" s="16">
        <v>0</v>
      </c>
      <c r="G347" s="27"/>
      <c r="H347" s="26"/>
      <c r="I347" s="3">
        <f t="shared" si="13"/>
        <v>262.8</v>
      </c>
      <c r="J347" s="5">
        <f t="shared" si="14"/>
        <v>0</v>
      </c>
    </row>
    <row r="348" spans="1:10" ht="15.75">
      <c r="A348" s="1">
        <v>91</v>
      </c>
      <c r="B348" s="1">
        <v>7106</v>
      </c>
      <c r="C348" s="15">
        <v>58</v>
      </c>
      <c r="D348" s="3">
        <v>3.65</v>
      </c>
      <c r="E348" s="3">
        <f t="shared" si="12"/>
        <v>211.7</v>
      </c>
      <c r="F348" s="16">
        <v>0</v>
      </c>
      <c r="G348" s="27"/>
      <c r="H348" s="4"/>
      <c r="I348" s="3">
        <f t="shared" si="13"/>
        <v>211.7</v>
      </c>
      <c r="J348" s="5">
        <f t="shared" si="14"/>
        <v>0</v>
      </c>
    </row>
    <row r="349" spans="1:10" ht="15.75">
      <c r="A349" s="1">
        <v>91</v>
      </c>
      <c r="B349" s="1">
        <v>12738</v>
      </c>
      <c r="C349" s="15">
        <v>40</v>
      </c>
      <c r="D349" s="3">
        <v>3.65</v>
      </c>
      <c r="E349" s="3">
        <f t="shared" si="12"/>
        <v>146</v>
      </c>
      <c r="F349" s="16">
        <v>180.01</v>
      </c>
      <c r="G349" s="27">
        <v>1674</v>
      </c>
      <c r="H349" s="4">
        <v>41458</v>
      </c>
      <c r="I349" s="3">
        <f t="shared" si="13"/>
        <v>-34.009999999999991</v>
      </c>
      <c r="J349" s="5">
        <f t="shared" si="14"/>
        <v>1.2329452054794521</v>
      </c>
    </row>
    <row r="350" spans="1:10" ht="15.75">
      <c r="A350" s="1"/>
      <c r="B350" s="1"/>
      <c r="C350" s="2"/>
      <c r="D350" s="3"/>
      <c r="E350" s="3"/>
      <c r="F350" s="16">
        <f>SUM(F297:F349)</f>
        <v>7519.81</v>
      </c>
      <c r="G350" s="27"/>
      <c r="H350" s="4"/>
      <c r="I350" s="3"/>
      <c r="J350" s="5"/>
    </row>
    <row r="351" spans="1:10" ht="15.75">
      <c r="A351" s="1"/>
      <c r="B351" s="1"/>
      <c r="C351" s="2"/>
      <c r="D351" s="3"/>
      <c r="E351" s="3"/>
      <c r="F351" s="16" t="s">
        <v>325</v>
      </c>
      <c r="G351" s="6"/>
      <c r="H351" s="4"/>
      <c r="I351" s="3"/>
      <c r="J351" s="5"/>
    </row>
    <row r="352" spans="1:10" ht="15.75">
      <c r="A352" s="1"/>
      <c r="B352" s="1"/>
      <c r="C352" s="2"/>
      <c r="D352" s="3"/>
      <c r="E352" s="3"/>
      <c r="F352" s="33" t="s">
        <v>325</v>
      </c>
      <c r="G352" s="6"/>
      <c r="H352" s="4"/>
      <c r="I352" s="3"/>
      <c r="J352" s="5"/>
    </row>
    <row r="353" spans="1:10" ht="16.5" thickBot="1">
      <c r="A353" s="1"/>
      <c r="B353" s="1"/>
      <c r="C353" s="2"/>
      <c r="D353" s="3" t="s">
        <v>304</v>
      </c>
      <c r="E353" s="3"/>
      <c r="F353" s="34">
        <f>SUM(F83+F147+F223+F296+F350)</f>
        <v>50874.99</v>
      </c>
      <c r="G353" s="6"/>
      <c r="H353" s="4"/>
      <c r="I353" s="3"/>
      <c r="J353" s="5"/>
    </row>
    <row r="354" spans="1:10">
      <c r="D354" t="s">
        <v>325</v>
      </c>
    </row>
    <row r="355" spans="1:10" ht="15.75">
      <c r="D355" s="38" t="s">
        <v>319</v>
      </c>
      <c r="E355" s="38" t="s">
        <v>320</v>
      </c>
      <c r="F355" s="38" t="s">
        <v>321</v>
      </c>
      <c r="H355" s="39" t="s">
        <v>322</v>
      </c>
      <c r="I355" s="38" t="s">
        <v>323</v>
      </c>
    </row>
    <row r="356" spans="1:10" ht="16.5" thickBot="1">
      <c r="B356" t="s">
        <v>304</v>
      </c>
      <c r="C356" t="s">
        <v>324</v>
      </c>
      <c r="D356" s="40">
        <f>D357/$J$357</f>
        <v>0.21936613648474432</v>
      </c>
      <c r="E356" s="40">
        <f>E357/$J$357</f>
        <v>0.20269035925117629</v>
      </c>
      <c r="F356" s="40">
        <f>F357/$J$357</f>
        <v>0.17893055114114029</v>
      </c>
      <c r="H356" s="40">
        <f>H357/$J$357</f>
        <v>0.25120339089992938</v>
      </c>
      <c r="I356" s="40">
        <f>I357/$J$357</f>
        <v>0.14780956222300978</v>
      </c>
      <c r="J356" s="46">
        <f>SUM(D356:I356)</f>
        <v>1</v>
      </c>
    </row>
    <row r="357" spans="1:10">
      <c r="B357" s="41" t="s">
        <v>325</v>
      </c>
      <c r="D357" s="45">
        <f>F83</f>
        <v>11160.250000000002</v>
      </c>
      <c r="E357" s="45">
        <f>F147</f>
        <v>10311.870000000001</v>
      </c>
      <c r="F357" s="45">
        <f>F223</f>
        <v>9103.09</v>
      </c>
      <c r="H357" s="45">
        <f>F296</f>
        <v>12779.969999999998</v>
      </c>
      <c r="I357" s="45">
        <f>F350</f>
        <v>7519.81</v>
      </c>
      <c r="J357" s="28">
        <f>SUM(D357:I357)</f>
        <v>50874.99</v>
      </c>
    </row>
    <row r="358" spans="1:10">
      <c r="C358" t="s">
        <v>325</v>
      </c>
      <c r="D358" s="42"/>
      <c r="E358" s="42"/>
      <c r="F358" s="42"/>
      <c r="G358" s="43"/>
      <c r="H358" s="42"/>
      <c r="I358" s="42"/>
    </row>
    <row r="359" spans="1:10">
      <c r="B359" t="s">
        <v>326</v>
      </c>
      <c r="C359" s="41">
        <v>9.94</v>
      </c>
      <c r="D359" s="44">
        <f>$C$359*D356</f>
        <v>2.1804993966583583</v>
      </c>
      <c r="E359" s="44">
        <f>$C$359*E356</f>
        <v>2.0147421709566924</v>
      </c>
      <c r="F359" s="44">
        <f>$C$359*F356</f>
        <v>1.7785696783429343</v>
      </c>
      <c r="G359" s="37"/>
      <c r="H359" s="44">
        <f>$C$359*H356</f>
        <v>2.4969617055452979</v>
      </c>
      <c r="I359" s="44">
        <f>$C$359*I356</f>
        <v>1.4692270484967171</v>
      </c>
      <c r="J359" s="37">
        <f>SUM(D359:I359)</f>
        <v>9.9400000000000013</v>
      </c>
    </row>
    <row r="360" spans="1:10">
      <c r="B360" t="s">
        <v>327</v>
      </c>
      <c r="C360" s="43">
        <v>0</v>
      </c>
      <c r="D360" s="44">
        <f>$C$360*D356</f>
        <v>0</v>
      </c>
      <c r="E360" s="44">
        <f>$C$360*E356</f>
        <v>0</v>
      </c>
      <c r="F360" s="44">
        <f>$C$360*F356</f>
        <v>0</v>
      </c>
      <c r="G360" s="37"/>
      <c r="H360" s="44">
        <f>$C$360*H356</f>
        <v>0</v>
      </c>
      <c r="I360" s="44">
        <f>$C$360*I356</f>
        <v>0</v>
      </c>
      <c r="J360" s="37">
        <f>SUM(D360:I360)</f>
        <v>0</v>
      </c>
    </row>
    <row r="361" spans="1:10">
      <c r="B361" t="s">
        <v>328</v>
      </c>
      <c r="C361">
        <v>-884.75</v>
      </c>
      <c r="D361" s="44">
        <f>$C$361*D356</f>
        <v>-194.08418925487754</v>
      </c>
      <c r="E361" s="44">
        <f>$C$361*E356</f>
        <v>-179.33029534747823</v>
      </c>
      <c r="F361" s="44">
        <f>$C$361*F356</f>
        <v>-158.30880512212386</v>
      </c>
      <c r="G361" s="37"/>
      <c r="H361" s="44">
        <f>$C$361*H356</f>
        <v>-222.25220009871251</v>
      </c>
      <c r="I361" s="44">
        <f>$C$361*I356</f>
        <v>-130.77451017680789</v>
      </c>
      <c r="J361" s="37">
        <f>SUM(D361:I361)</f>
        <v>-884.75</v>
      </c>
    </row>
    <row r="362" spans="1:10">
      <c r="B362" s="29">
        <v>2.5000000000000001E-2</v>
      </c>
      <c r="C362" s="28">
        <f>ROUNDUP(J357*B362,2)</f>
        <v>1271.8799999999999</v>
      </c>
      <c r="D362" s="37">
        <f>-$C$362*D356</f>
        <v>-279.00740167221659</v>
      </c>
      <c r="E362" s="37">
        <f>-$C$362*E356</f>
        <v>-257.79781412438609</v>
      </c>
      <c r="F362" s="37">
        <f>-$C$362*F356</f>
        <v>-227.5781893853935</v>
      </c>
      <c r="G362" s="37"/>
      <c r="H362" s="37">
        <f>-$C$362*H356</f>
        <v>-319.50056881780216</v>
      </c>
      <c r="I362" s="37">
        <f>-$C$362*I356</f>
        <v>-187.99602600020165</v>
      </c>
      <c r="J362" s="37">
        <f>SUM(D362:I362)</f>
        <v>-1271.8799999999999</v>
      </c>
    </row>
    <row r="363" spans="1:10">
      <c r="D363" s="28">
        <f>SUM(D357:D362)</f>
        <v>10689.338908469565</v>
      </c>
      <c r="E363" s="28">
        <f>SUM(E357:E362)</f>
        <v>9876.7566326990946</v>
      </c>
      <c r="F363" s="28">
        <f>SUM(F357:F362)</f>
        <v>8718.9815751708265</v>
      </c>
      <c r="H363" s="28">
        <f>SUM(H357:H362)</f>
        <v>12240.714192789028</v>
      </c>
      <c r="I363" s="28">
        <f>SUM(I357:I362)</f>
        <v>7202.5086908714875</v>
      </c>
      <c r="J363" s="28">
        <f>SUM(J357:J362)</f>
        <v>48728.3</v>
      </c>
    </row>
    <row r="364" spans="1:10">
      <c r="J364" s="28">
        <f>SUM(D363:I363)</f>
        <v>48728.3</v>
      </c>
    </row>
    <row r="374" spans="3:11">
      <c r="C374" s="467"/>
      <c r="D374" s="467"/>
      <c r="E374" s="467"/>
      <c r="F374" s="467"/>
      <c r="G374" s="467"/>
      <c r="H374" s="467"/>
      <c r="I374" s="467"/>
      <c r="K374" s="466"/>
    </row>
    <row r="377" spans="3:11">
      <c r="K377" s="466"/>
    </row>
  </sheetData>
  <autoFilter ref="A4:J354" xr:uid="{00000000-0009-0000-0000-00000A000000}"/>
  <sortState xmlns:xlrd2="http://schemas.microsoft.com/office/spreadsheetml/2017/richdata2" ref="A5:J353">
    <sortCondition ref="B5:B353"/>
  </sortState>
  <mergeCells count="1">
    <mergeCell ref="A1:J1"/>
  </mergeCells>
  <printOptions horizontalCentered="1" gridLines="1"/>
  <pageMargins left="0.2" right="0.2" top="0.5" bottom="0.25" header="0.3" footer="0.3"/>
  <pageSetup orientation="portrait" r:id="rId1"/>
  <rowBreaks count="9" manualBreakCount="9">
    <brk id="44" max="16383" man="1"/>
    <brk id="83" max="16383" man="1"/>
    <brk id="119" max="16383" man="1"/>
    <brk id="147" max="16383" man="1"/>
    <brk id="181" max="16383" man="1"/>
    <brk id="223" max="16383" man="1"/>
    <brk id="257" max="16383" man="1"/>
    <brk id="296" max="16383" man="1"/>
    <brk id="331" max="16383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64"/>
  <sheetViews>
    <sheetView workbookViewId="0">
      <pane ySplit="4" topLeftCell="A350" activePane="bottomLeft" state="frozen"/>
      <selection pane="bottomLeft" activeCell="D362" sqref="D362"/>
    </sheetView>
  </sheetViews>
  <sheetFormatPr defaultRowHeight="15"/>
  <cols>
    <col min="1" max="1" width="3" customWidth="1"/>
    <col min="2" max="2" width="7.28515625" customWidth="1"/>
    <col min="3" max="3" width="10.85546875" customWidth="1"/>
    <col min="4" max="4" width="11.5703125" bestFit="1" customWidth="1"/>
    <col min="5" max="5" width="12" customWidth="1"/>
    <col min="6" max="6" width="12.28515625" customWidth="1"/>
    <col min="7" max="7" width="7.5703125" customWidth="1"/>
    <col min="8" max="8" width="11.85546875" customWidth="1"/>
    <col min="9" max="9" width="11.42578125" customWidth="1"/>
    <col min="10" max="10" width="11.28515625" customWidth="1"/>
  </cols>
  <sheetData>
    <row r="1" spans="1:10" ht="18.75">
      <c r="A1" s="481" t="s">
        <v>518</v>
      </c>
      <c r="B1" s="480"/>
      <c r="C1" s="480"/>
      <c r="D1" s="480"/>
      <c r="E1" s="480"/>
      <c r="F1" s="480"/>
      <c r="G1" s="480"/>
      <c r="H1" s="480"/>
      <c r="I1" s="480"/>
      <c r="J1" s="480"/>
    </row>
    <row r="2" spans="1:10" ht="18.75">
      <c r="A2" s="51"/>
      <c r="H2" s="23"/>
    </row>
    <row r="3" spans="1:10">
      <c r="A3" s="10"/>
      <c r="B3" s="10"/>
      <c r="C3" s="10" t="s">
        <v>305</v>
      </c>
      <c r="D3" s="10" t="s">
        <v>306</v>
      </c>
      <c r="E3" s="10"/>
      <c r="F3" s="13">
        <v>41115</v>
      </c>
      <c r="G3" s="10"/>
      <c r="H3" s="24"/>
      <c r="I3" s="10"/>
      <c r="J3" s="10"/>
    </row>
    <row r="4" spans="1:10">
      <c r="A4" s="21" t="s">
        <v>307</v>
      </c>
      <c r="B4" s="21" t="s">
        <v>3</v>
      </c>
      <c r="C4" s="20">
        <v>40725</v>
      </c>
      <c r="D4" s="12"/>
      <c r="E4" s="11">
        <v>1</v>
      </c>
      <c r="F4" s="52" t="s">
        <v>308</v>
      </c>
      <c r="G4" s="22" t="s">
        <v>309</v>
      </c>
      <c r="H4" s="25" t="s">
        <v>310</v>
      </c>
      <c r="I4" s="12" t="s">
        <v>311</v>
      </c>
      <c r="J4" s="12" t="s">
        <v>312</v>
      </c>
    </row>
    <row r="5" spans="1:10">
      <c r="A5" s="14">
        <v>1</v>
      </c>
      <c r="B5" s="14">
        <v>2847</v>
      </c>
      <c r="C5" s="15">
        <v>61</v>
      </c>
      <c r="D5" s="16">
        <v>3.65</v>
      </c>
      <c r="E5" s="16">
        <f t="shared" ref="E5:E80" si="0">C5*D5</f>
        <v>222.65</v>
      </c>
      <c r="F5" s="16">
        <v>0</v>
      </c>
      <c r="G5" s="15" t="s">
        <v>325</v>
      </c>
      <c r="H5" s="17"/>
      <c r="I5" s="16">
        <f t="shared" ref="I5:I80" si="1">E5-F5</f>
        <v>222.65</v>
      </c>
      <c r="J5" s="18">
        <f t="shared" ref="J5:J80" si="2">F5/E5</f>
        <v>0</v>
      </c>
    </row>
    <row r="6" spans="1:10">
      <c r="A6" s="14">
        <v>1</v>
      </c>
      <c r="B6" s="14">
        <v>4932</v>
      </c>
      <c r="C6" s="15">
        <v>32</v>
      </c>
      <c r="D6" s="16">
        <v>3.65</v>
      </c>
      <c r="E6" s="16">
        <f t="shared" si="0"/>
        <v>116.8</v>
      </c>
      <c r="F6" s="16">
        <v>87.6</v>
      </c>
      <c r="G6" s="15">
        <v>2636</v>
      </c>
      <c r="H6" s="17">
        <v>41099</v>
      </c>
      <c r="I6" s="16">
        <f t="shared" si="1"/>
        <v>29.200000000000003</v>
      </c>
      <c r="J6" s="18">
        <f t="shared" si="2"/>
        <v>0.75</v>
      </c>
    </row>
    <row r="7" spans="1:10">
      <c r="A7" s="14">
        <v>1</v>
      </c>
      <c r="B7" s="14">
        <v>9406</v>
      </c>
      <c r="C7" s="15">
        <v>34</v>
      </c>
      <c r="D7" s="16">
        <v>3.65</v>
      </c>
      <c r="E7" s="16">
        <f t="shared" si="0"/>
        <v>124.1</v>
      </c>
      <c r="F7" s="16">
        <v>0</v>
      </c>
      <c r="G7" s="19"/>
      <c r="H7" s="17"/>
      <c r="I7" s="16">
        <f t="shared" si="1"/>
        <v>124.1</v>
      </c>
      <c r="J7" s="18">
        <f t="shared" si="2"/>
        <v>0</v>
      </c>
    </row>
    <row r="8" spans="1:10">
      <c r="A8" s="14"/>
      <c r="B8" s="14"/>
      <c r="C8" s="15"/>
      <c r="D8" s="16"/>
      <c r="E8" s="16"/>
      <c r="F8" s="16"/>
      <c r="G8" s="19"/>
      <c r="H8" s="17"/>
      <c r="I8" s="16"/>
      <c r="J8" s="18"/>
    </row>
    <row r="9" spans="1:10">
      <c r="A9" s="14">
        <v>2</v>
      </c>
      <c r="B9" s="14">
        <v>719</v>
      </c>
      <c r="C9" s="15">
        <v>192</v>
      </c>
      <c r="D9" s="16">
        <v>3.65</v>
      </c>
      <c r="E9" s="16">
        <f t="shared" si="0"/>
        <v>700.8</v>
      </c>
      <c r="F9" s="16">
        <v>750.8</v>
      </c>
      <c r="G9" s="19">
        <v>5073</v>
      </c>
      <c r="H9" s="17">
        <v>41074</v>
      </c>
      <c r="I9" s="16">
        <f t="shared" si="1"/>
        <v>-50</v>
      </c>
      <c r="J9" s="18">
        <f t="shared" si="2"/>
        <v>1.0713470319634704</v>
      </c>
    </row>
    <row r="10" spans="1:10">
      <c r="A10" s="14">
        <v>2</v>
      </c>
      <c r="B10" s="14">
        <v>1475</v>
      </c>
      <c r="C10" s="15">
        <v>110</v>
      </c>
      <c r="D10" s="16">
        <v>3.65</v>
      </c>
      <c r="E10" s="16">
        <f t="shared" si="0"/>
        <v>401.5</v>
      </c>
      <c r="F10" s="16">
        <v>0</v>
      </c>
      <c r="G10" s="19"/>
      <c r="H10" s="17"/>
      <c r="I10" s="16">
        <f t="shared" si="1"/>
        <v>401.5</v>
      </c>
      <c r="J10" s="18">
        <f t="shared" si="2"/>
        <v>0</v>
      </c>
    </row>
    <row r="11" spans="1:10">
      <c r="A11" s="14">
        <v>2</v>
      </c>
      <c r="B11" s="14">
        <v>4671</v>
      </c>
      <c r="C11" s="15">
        <v>93</v>
      </c>
      <c r="D11" s="16">
        <v>3.65</v>
      </c>
      <c r="E11" s="16">
        <f t="shared" si="0"/>
        <v>339.45</v>
      </c>
      <c r="F11" s="16">
        <v>0</v>
      </c>
      <c r="G11" s="19"/>
      <c r="H11" s="17"/>
      <c r="I11" s="16">
        <f t="shared" si="1"/>
        <v>339.45</v>
      </c>
      <c r="J11" s="18">
        <f t="shared" si="2"/>
        <v>0</v>
      </c>
    </row>
    <row r="12" spans="1:10">
      <c r="A12" s="14">
        <v>2</v>
      </c>
      <c r="B12" s="14">
        <v>6689</v>
      </c>
      <c r="C12" s="15">
        <v>85</v>
      </c>
      <c r="D12" s="16">
        <v>3.65</v>
      </c>
      <c r="E12" s="16">
        <f t="shared" si="0"/>
        <v>310.25</v>
      </c>
      <c r="F12" s="16">
        <v>144.80000000000001</v>
      </c>
      <c r="G12" s="19">
        <v>1793</v>
      </c>
      <c r="H12" s="17">
        <v>41040</v>
      </c>
      <c r="I12" s="16">
        <f t="shared" si="1"/>
        <v>165.45</v>
      </c>
      <c r="J12" s="18">
        <f t="shared" si="2"/>
        <v>0.46672038678485095</v>
      </c>
    </row>
    <row r="13" spans="1:10">
      <c r="A13" s="14">
        <v>2</v>
      </c>
      <c r="B13" s="14">
        <v>6926</v>
      </c>
      <c r="C13" s="15">
        <v>83</v>
      </c>
      <c r="D13" s="16">
        <v>3.65</v>
      </c>
      <c r="E13" s="16">
        <f t="shared" si="0"/>
        <v>302.95</v>
      </c>
      <c r="F13" s="16">
        <v>0</v>
      </c>
      <c r="G13" s="19"/>
      <c r="H13" s="17"/>
      <c r="I13" s="16">
        <f t="shared" si="1"/>
        <v>302.95</v>
      </c>
      <c r="J13" s="18">
        <f t="shared" si="2"/>
        <v>0</v>
      </c>
    </row>
    <row r="14" spans="1:10">
      <c r="A14" s="14"/>
      <c r="B14" s="14"/>
      <c r="C14" s="15"/>
      <c r="D14" s="16"/>
      <c r="E14" s="16"/>
      <c r="F14" s="16"/>
      <c r="G14" s="19"/>
      <c r="H14" s="17"/>
      <c r="I14" s="16"/>
      <c r="J14" s="18"/>
    </row>
    <row r="15" spans="1:10">
      <c r="A15" s="14">
        <v>3</v>
      </c>
      <c r="B15" s="14">
        <v>1002</v>
      </c>
      <c r="C15" s="15">
        <v>212</v>
      </c>
      <c r="D15" s="16">
        <v>3.65</v>
      </c>
      <c r="E15" s="16">
        <f t="shared" si="0"/>
        <v>773.8</v>
      </c>
      <c r="F15" s="16">
        <v>0</v>
      </c>
      <c r="G15" s="19"/>
      <c r="H15" s="17"/>
      <c r="I15" s="16">
        <f t="shared" si="1"/>
        <v>773.8</v>
      </c>
      <c r="J15" s="18">
        <f t="shared" si="2"/>
        <v>0</v>
      </c>
    </row>
    <row r="16" spans="1:10">
      <c r="A16" s="14">
        <v>3</v>
      </c>
      <c r="B16" s="14">
        <v>1922</v>
      </c>
      <c r="C16" s="15">
        <v>66</v>
      </c>
      <c r="D16" s="16">
        <v>3.65</v>
      </c>
      <c r="E16" s="16">
        <f t="shared" si="0"/>
        <v>240.9</v>
      </c>
      <c r="F16" s="16">
        <v>0</v>
      </c>
      <c r="G16" s="19"/>
      <c r="H16" s="17"/>
      <c r="I16" s="16">
        <f t="shared" si="1"/>
        <v>240.9</v>
      </c>
      <c r="J16" s="18">
        <f t="shared" si="2"/>
        <v>0</v>
      </c>
    </row>
    <row r="17" spans="1:10">
      <c r="A17" s="14">
        <v>3</v>
      </c>
      <c r="B17" s="14">
        <v>2836</v>
      </c>
      <c r="C17" s="15">
        <v>102</v>
      </c>
      <c r="D17" s="16">
        <v>3.65</v>
      </c>
      <c r="E17" s="16">
        <f t="shared" si="0"/>
        <v>372.3</v>
      </c>
      <c r="F17" s="16">
        <v>0</v>
      </c>
      <c r="G17" s="19"/>
      <c r="H17" s="17"/>
      <c r="I17" s="16">
        <f t="shared" si="1"/>
        <v>372.3</v>
      </c>
      <c r="J17" s="18">
        <f t="shared" si="2"/>
        <v>0</v>
      </c>
    </row>
    <row r="18" spans="1:10">
      <c r="A18" s="14">
        <v>3</v>
      </c>
      <c r="B18" s="14">
        <v>5008</v>
      </c>
      <c r="C18" s="15">
        <v>73</v>
      </c>
      <c r="D18" s="16">
        <v>3.65</v>
      </c>
      <c r="E18" s="16">
        <f t="shared" si="0"/>
        <v>266.45</v>
      </c>
      <c r="F18" s="16">
        <v>657</v>
      </c>
      <c r="G18" s="19">
        <v>883</v>
      </c>
      <c r="H18" s="17">
        <v>41050</v>
      </c>
      <c r="I18" s="16">
        <f t="shared" si="1"/>
        <v>-390.55</v>
      </c>
      <c r="J18" s="18">
        <f t="shared" si="2"/>
        <v>2.4657534246575343</v>
      </c>
    </row>
    <row r="19" spans="1:10">
      <c r="A19" s="14">
        <v>3</v>
      </c>
      <c r="B19" s="14">
        <v>12185</v>
      </c>
      <c r="C19" s="15">
        <v>43</v>
      </c>
      <c r="D19" s="16">
        <v>3.65</v>
      </c>
      <c r="E19" s="16">
        <f t="shared" si="0"/>
        <v>156.94999999999999</v>
      </c>
      <c r="F19" s="16">
        <v>0</v>
      </c>
      <c r="G19" s="19"/>
      <c r="H19" s="17"/>
      <c r="I19" s="16">
        <f t="shared" si="1"/>
        <v>156.94999999999999</v>
      </c>
      <c r="J19" s="18">
        <f t="shared" si="2"/>
        <v>0</v>
      </c>
    </row>
    <row r="20" spans="1:10">
      <c r="A20" s="14"/>
      <c r="B20" s="14"/>
      <c r="C20" s="15"/>
      <c r="D20" s="16"/>
      <c r="E20" s="16"/>
      <c r="F20" s="16"/>
      <c r="G20" s="19"/>
      <c r="H20" s="17"/>
      <c r="I20" s="16"/>
      <c r="J20" s="18"/>
    </row>
    <row r="21" spans="1:10">
      <c r="A21" s="14">
        <v>4</v>
      </c>
      <c r="B21" s="14">
        <v>2210</v>
      </c>
      <c r="C21" s="15">
        <v>86</v>
      </c>
      <c r="D21" s="16">
        <v>3.65</v>
      </c>
      <c r="E21" s="16">
        <f t="shared" si="0"/>
        <v>313.89999999999998</v>
      </c>
      <c r="F21" s="16">
        <v>0</v>
      </c>
      <c r="G21" s="19"/>
      <c r="H21" s="17"/>
      <c r="I21" s="16">
        <f t="shared" si="1"/>
        <v>313.89999999999998</v>
      </c>
      <c r="J21" s="18">
        <f t="shared" si="2"/>
        <v>0</v>
      </c>
    </row>
    <row r="22" spans="1:10">
      <c r="A22" s="14">
        <v>4</v>
      </c>
      <c r="B22" s="14">
        <v>2478</v>
      </c>
      <c r="C22" s="15">
        <v>134</v>
      </c>
      <c r="D22" s="16">
        <v>3.65</v>
      </c>
      <c r="E22" s="16">
        <f t="shared" si="0"/>
        <v>489.09999999999997</v>
      </c>
      <c r="F22" s="16">
        <v>0</v>
      </c>
      <c r="G22" s="19"/>
      <c r="H22" s="17"/>
      <c r="I22" s="16">
        <f t="shared" si="1"/>
        <v>489.09999999999997</v>
      </c>
      <c r="J22" s="18">
        <f t="shared" si="2"/>
        <v>0</v>
      </c>
    </row>
    <row r="23" spans="1:10">
      <c r="A23" s="14">
        <v>4</v>
      </c>
      <c r="B23" s="14">
        <v>2984</v>
      </c>
      <c r="C23" s="15">
        <v>106</v>
      </c>
      <c r="D23" s="16">
        <v>3.65</v>
      </c>
      <c r="E23" s="16">
        <f t="shared" si="0"/>
        <v>386.9</v>
      </c>
      <c r="F23" s="16">
        <v>0</v>
      </c>
      <c r="G23" s="19"/>
      <c r="H23" s="17"/>
      <c r="I23" s="16">
        <f t="shared" si="1"/>
        <v>386.9</v>
      </c>
      <c r="J23" s="18">
        <f t="shared" si="2"/>
        <v>0</v>
      </c>
    </row>
    <row r="24" spans="1:10">
      <c r="A24" s="14">
        <v>4</v>
      </c>
      <c r="B24" s="14">
        <v>4896</v>
      </c>
      <c r="C24" s="15">
        <v>62</v>
      </c>
      <c r="D24" s="16">
        <v>3.65</v>
      </c>
      <c r="E24" s="16">
        <f t="shared" si="0"/>
        <v>226.29999999999998</v>
      </c>
      <c r="F24" s="16">
        <v>127.05</v>
      </c>
      <c r="G24" s="19">
        <v>2655</v>
      </c>
      <c r="H24" s="17">
        <v>40987</v>
      </c>
      <c r="I24" s="16">
        <f t="shared" si="1"/>
        <v>99.249999999999986</v>
      </c>
      <c r="J24" s="18">
        <f t="shared" si="2"/>
        <v>0.56142288996906764</v>
      </c>
    </row>
    <row r="25" spans="1:10">
      <c r="A25" s="14">
        <v>4</v>
      </c>
      <c r="B25" s="14">
        <v>6444</v>
      </c>
      <c r="C25" s="15">
        <v>40</v>
      </c>
      <c r="D25" s="16">
        <v>3.65</v>
      </c>
      <c r="E25" s="16">
        <f t="shared" si="0"/>
        <v>146</v>
      </c>
      <c r="F25" s="16">
        <v>0</v>
      </c>
      <c r="G25" s="19"/>
      <c r="H25" s="17"/>
      <c r="I25" s="16">
        <f t="shared" si="1"/>
        <v>146</v>
      </c>
      <c r="J25" s="18">
        <f t="shared" si="2"/>
        <v>0</v>
      </c>
    </row>
    <row r="26" spans="1:10">
      <c r="A26" s="14"/>
      <c r="B26" s="14"/>
      <c r="C26" s="15"/>
      <c r="D26" s="16"/>
      <c r="E26" s="16"/>
      <c r="F26" s="16"/>
      <c r="G26" s="19"/>
      <c r="H26" s="17"/>
      <c r="I26" s="16"/>
      <c r="J26" s="18"/>
    </row>
    <row r="27" spans="1:10">
      <c r="A27" s="14">
        <v>5</v>
      </c>
      <c r="B27" s="14">
        <v>1797</v>
      </c>
      <c r="C27" s="15">
        <v>150</v>
      </c>
      <c r="D27" s="16">
        <v>3.65</v>
      </c>
      <c r="E27" s="16">
        <f t="shared" si="0"/>
        <v>547.5</v>
      </c>
      <c r="F27" s="16">
        <v>0</v>
      </c>
      <c r="G27" s="19"/>
      <c r="H27" s="17"/>
      <c r="I27" s="16">
        <f t="shared" si="1"/>
        <v>547.5</v>
      </c>
      <c r="J27" s="18">
        <f t="shared" si="2"/>
        <v>0</v>
      </c>
    </row>
    <row r="28" spans="1:10">
      <c r="A28" s="14">
        <v>5</v>
      </c>
      <c r="B28" s="14">
        <v>3432</v>
      </c>
      <c r="C28" s="15">
        <v>142</v>
      </c>
      <c r="D28" s="16">
        <v>3.65</v>
      </c>
      <c r="E28" s="16">
        <f t="shared" si="0"/>
        <v>518.29999999999995</v>
      </c>
      <c r="F28" s="16">
        <v>0</v>
      </c>
      <c r="G28" s="19"/>
      <c r="H28" s="17"/>
      <c r="I28" s="16">
        <f t="shared" si="1"/>
        <v>518.29999999999995</v>
      </c>
      <c r="J28" s="18">
        <f t="shared" si="2"/>
        <v>0</v>
      </c>
    </row>
    <row r="29" spans="1:10">
      <c r="A29" s="14">
        <v>5</v>
      </c>
      <c r="B29" s="14">
        <v>6228</v>
      </c>
      <c r="C29" s="15">
        <v>87</v>
      </c>
      <c r="D29" s="16">
        <v>3.65</v>
      </c>
      <c r="E29" s="16">
        <f t="shared" si="0"/>
        <v>317.55</v>
      </c>
      <c r="F29" s="16">
        <v>0</v>
      </c>
      <c r="G29" s="15"/>
      <c r="H29" s="17"/>
      <c r="I29" s="16">
        <f t="shared" si="1"/>
        <v>317.55</v>
      </c>
      <c r="J29" s="18">
        <f t="shared" si="2"/>
        <v>0</v>
      </c>
    </row>
    <row r="30" spans="1:10">
      <c r="A30" s="14">
        <v>5</v>
      </c>
      <c r="B30" s="14">
        <v>7895</v>
      </c>
      <c r="C30" s="15">
        <v>123</v>
      </c>
      <c r="D30" s="16">
        <v>3.65</v>
      </c>
      <c r="E30" s="16">
        <f t="shared" si="0"/>
        <v>448.95</v>
      </c>
      <c r="F30" s="16">
        <v>0</v>
      </c>
      <c r="G30" s="19"/>
      <c r="H30" s="17"/>
      <c r="I30" s="16">
        <f t="shared" si="1"/>
        <v>448.95</v>
      </c>
      <c r="J30" s="18">
        <f t="shared" si="2"/>
        <v>0</v>
      </c>
    </row>
    <row r="31" spans="1:10">
      <c r="A31" s="14">
        <v>5</v>
      </c>
      <c r="B31" s="14">
        <v>12793</v>
      </c>
      <c r="C31" s="15">
        <v>44</v>
      </c>
      <c r="D31" s="16">
        <v>3.65</v>
      </c>
      <c r="E31" s="16">
        <f t="shared" si="0"/>
        <v>160.6</v>
      </c>
      <c r="F31" s="16">
        <v>142.35</v>
      </c>
      <c r="G31" s="19">
        <v>1640</v>
      </c>
      <c r="H31" s="17">
        <v>41038</v>
      </c>
      <c r="I31" s="16">
        <f t="shared" si="1"/>
        <v>18.25</v>
      </c>
      <c r="J31" s="18">
        <f t="shared" si="2"/>
        <v>0.88636363636363635</v>
      </c>
    </row>
    <row r="32" spans="1:10">
      <c r="A32" s="14">
        <v>5</v>
      </c>
      <c r="B32" s="14">
        <v>13702</v>
      </c>
      <c r="C32" s="15">
        <v>44</v>
      </c>
      <c r="D32" s="16">
        <v>3.65</v>
      </c>
      <c r="E32" s="16">
        <f t="shared" si="0"/>
        <v>160.6</v>
      </c>
      <c r="F32" s="16">
        <v>0</v>
      </c>
      <c r="G32" s="19"/>
      <c r="H32" s="17"/>
      <c r="I32" s="16">
        <f t="shared" si="1"/>
        <v>160.6</v>
      </c>
      <c r="J32" s="18">
        <f t="shared" si="2"/>
        <v>0</v>
      </c>
    </row>
    <row r="33" spans="1:10">
      <c r="A33" s="14"/>
      <c r="B33" s="14"/>
      <c r="C33" s="15"/>
      <c r="D33" s="16"/>
      <c r="E33" s="16"/>
      <c r="F33" s="16"/>
      <c r="G33" s="19"/>
      <c r="H33" s="17"/>
      <c r="I33" s="16"/>
      <c r="J33" s="18"/>
    </row>
    <row r="34" spans="1:10">
      <c r="A34" s="14">
        <v>6</v>
      </c>
      <c r="B34" s="14">
        <v>2990</v>
      </c>
      <c r="C34" s="15">
        <v>93</v>
      </c>
      <c r="D34" s="16">
        <v>3.65</v>
      </c>
      <c r="E34" s="16">
        <f t="shared" si="0"/>
        <v>339.45</v>
      </c>
      <c r="F34" s="16">
        <v>0</v>
      </c>
      <c r="G34" s="19"/>
      <c r="H34" s="17"/>
      <c r="I34" s="16">
        <f t="shared" si="1"/>
        <v>339.45</v>
      </c>
      <c r="J34" s="18">
        <f t="shared" si="2"/>
        <v>0</v>
      </c>
    </row>
    <row r="35" spans="1:10">
      <c r="A35" s="14">
        <v>6</v>
      </c>
      <c r="B35" s="14">
        <v>4439</v>
      </c>
      <c r="C35" s="15">
        <v>278</v>
      </c>
      <c r="D35" s="16">
        <v>3.65</v>
      </c>
      <c r="E35" s="16">
        <f t="shared" si="0"/>
        <v>1014.6999999999999</v>
      </c>
      <c r="F35" s="16">
        <v>492.73</v>
      </c>
      <c r="G35" s="19" t="s">
        <v>519</v>
      </c>
      <c r="H35" s="17" t="s">
        <v>520</v>
      </c>
      <c r="I35" s="16">
        <f t="shared" si="1"/>
        <v>521.96999999999991</v>
      </c>
      <c r="J35" s="18">
        <f t="shared" si="2"/>
        <v>0.48559180053217704</v>
      </c>
    </row>
    <row r="36" spans="1:10">
      <c r="A36" s="14">
        <v>6</v>
      </c>
      <c r="B36" s="14">
        <v>4869</v>
      </c>
      <c r="C36" s="15">
        <v>87</v>
      </c>
      <c r="D36" s="16">
        <v>3.65</v>
      </c>
      <c r="E36" s="16">
        <f t="shared" si="0"/>
        <v>317.55</v>
      </c>
      <c r="F36" s="16">
        <v>0</v>
      </c>
      <c r="G36" s="19"/>
      <c r="H36" s="17"/>
      <c r="I36" s="16">
        <f t="shared" si="1"/>
        <v>317.55</v>
      </c>
      <c r="J36" s="18">
        <f t="shared" si="2"/>
        <v>0</v>
      </c>
    </row>
    <row r="37" spans="1:10">
      <c r="A37" s="14">
        <v>6</v>
      </c>
      <c r="B37" s="14">
        <v>6764</v>
      </c>
      <c r="C37" s="15">
        <v>63</v>
      </c>
      <c r="D37" s="16">
        <v>3.65</v>
      </c>
      <c r="E37" s="16">
        <f t="shared" si="0"/>
        <v>229.95</v>
      </c>
      <c r="F37" s="16">
        <v>0</v>
      </c>
      <c r="G37" s="19"/>
      <c r="H37" s="17"/>
      <c r="I37" s="16">
        <f t="shared" si="1"/>
        <v>229.95</v>
      </c>
      <c r="J37" s="18">
        <f t="shared" si="2"/>
        <v>0</v>
      </c>
    </row>
    <row r="38" spans="1:10">
      <c r="A38" s="14">
        <v>6</v>
      </c>
      <c r="B38" s="14">
        <v>10260</v>
      </c>
      <c r="C38" s="15">
        <v>65</v>
      </c>
      <c r="D38" s="16">
        <v>3.65</v>
      </c>
      <c r="E38" s="16">
        <f t="shared" si="0"/>
        <v>237.25</v>
      </c>
      <c r="F38" s="16">
        <v>0</v>
      </c>
      <c r="G38" s="19"/>
      <c r="H38" s="17"/>
      <c r="I38" s="16">
        <f t="shared" si="1"/>
        <v>237.25</v>
      </c>
      <c r="J38" s="18">
        <f t="shared" si="2"/>
        <v>0</v>
      </c>
    </row>
    <row r="39" spans="1:10">
      <c r="A39" s="14"/>
      <c r="B39" s="14"/>
      <c r="C39" s="15"/>
      <c r="D39" s="16"/>
      <c r="E39" s="16"/>
      <c r="F39" s="16"/>
      <c r="G39" s="19"/>
      <c r="H39" s="17"/>
      <c r="I39" s="16"/>
      <c r="J39" s="18"/>
    </row>
    <row r="40" spans="1:10">
      <c r="A40" s="14">
        <v>7</v>
      </c>
      <c r="B40" s="14">
        <v>617</v>
      </c>
      <c r="C40" s="15">
        <v>146</v>
      </c>
      <c r="D40" s="16">
        <v>3.65</v>
      </c>
      <c r="E40" s="16">
        <f t="shared" si="0"/>
        <v>532.9</v>
      </c>
      <c r="F40" s="16">
        <v>268.8</v>
      </c>
      <c r="G40" s="19">
        <v>4853</v>
      </c>
      <c r="H40" s="17">
        <v>40798</v>
      </c>
      <c r="I40" s="16">
        <f t="shared" si="1"/>
        <v>264.09999999999997</v>
      </c>
      <c r="J40" s="18">
        <f t="shared" si="2"/>
        <v>0.50440983298930386</v>
      </c>
    </row>
    <row r="41" spans="1:10">
      <c r="A41" s="14">
        <v>7</v>
      </c>
      <c r="B41" s="14">
        <v>5382</v>
      </c>
      <c r="C41" s="15">
        <v>105</v>
      </c>
      <c r="D41" s="16">
        <v>3.65</v>
      </c>
      <c r="E41" s="16">
        <f t="shared" si="0"/>
        <v>383.25</v>
      </c>
      <c r="F41" s="16">
        <v>0</v>
      </c>
      <c r="G41" s="19"/>
      <c r="H41" s="17"/>
      <c r="I41" s="16">
        <f t="shared" si="1"/>
        <v>383.25</v>
      </c>
      <c r="J41" s="18">
        <f t="shared" si="2"/>
        <v>0</v>
      </c>
    </row>
    <row r="42" spans="1:10">
      <c r="A42" s="14">
        <v>7</v>
      </c>
      <c r="B42" s="14">
        <v>6279</v>
      </c>
      <c r="C42" s="15">
        <v>143</v>
      </c>
      <c r="D42" s="16">
        <v>3.65</v>
      </c>
      <c r="E42" s="16">
        <f t="shared" si="0"/>
        <v>521.94999999999993</v>
      </c>
      <c r="F42" s="16">
        <v>762.15</v>
      </c>
      <c r="G42" s="19">
        <v>3758</v>
      </c>
      <c r="H42" s="17">
        <v>41031</v>
      </c>
      <c r="I42" s="16">
        <f t="shared" si="1"/>
        <v>-240.20000000000005</v>
      </c>
      <c r="J42" s="18">
        <f t="shared" si="2"/>
        <v>1.4601973369096659</v>
      </c>
    </row>
    <row r="43" spans="1:10">
      <c r="A43" s="14">
        <v>7</v>
      </c>
      <c r="B43" s="14">
        <v>10714</v>
      </c>
      <c r="C43" s="15">
        <v>66</v>
      </c>
      <c r="D43" s="16">
        <v>3.65</v>
      </c>
      <c r="E43" s="16">
        <f t="shared" si="0"/>
        <v>240.9</v>
      </c>
      <c r="F43" s="16">
        <v>0</v>
      </c>
      <c r="G43" s="19"/>
      <c r="H43" s="17"/>
      <c r="I43" s="16">
        <f t="shared" si="1"/>
        <v>240.9</v>
      </c>
      <c r="J43" s="18">
        <f t="shared" si="2"/>
        <v>0</v>
      </c>
    </row>
    <row r="44" spans="1:10">
      <c r="A44" s="14">
        <v>7</v>
      </c>
      <c r="B44" s="14">
        <v>11834</v>
      </c>
      <c r="C44" s="15">
        <v>87</v>
      </c>
      <c r="D44" s="16">
        <v>3.65</v>
      </c>
      <c r="E44" s="16">
        <f t="shared" si="0"/>
        <v>317.55</v>
      </c>
      <c r="F44" s="16">
        <v>0</v>
      </c>
      <c r="G44" s="19"/>
      <c r="H44" s="17"/>
      <c r="I44" s="16">
        <f t="shared" si="1"/>
        <v>317.55</v>
      </c>
      <c r="J44" s="18">
        <f t="shared" si="2"/>
        <v>0</v>
      </c>
    </row>
    <row r="45" spans="1:10">
      <c r="A45" s="14"/>
      <c r="B45" s="14"/>
      <c r="C45" s="15"/>
      <c r="D45" s="16"/>
      <c r="E45" s="16"/>
      <c r="F45" s="16"/>
      <c r="G45" s="19"/>
      <c r="H45" s="17"/>
      <c r="I45" s="16"/>
      <c r="J45" s="18"/>
    </row>
    <row r="46" spans="1:10">
      <c r="A46" s="14">
        <v>8</v>
      </c>
      <c r="B46" s="14">
        <v>3955</v>
      </c>
      <c r="C46" s="15">
        <v>438</v>
      </c>
      <c r="D46" s="16">
        <v>3.65</v>
      </c>
      <c r="E46" s="16">
        <f t="shared" si="0"/>
        <v>1598.7</v>
      </c>
      <c r="F46" s="16">
        <v>1598.7</v>
      </c>
      <c r="G46" s="19">
        <v>8033</v>
      </c>
      <c r="H46" s="17">
        <v>41016</v>
      </c>
      <c r="I46" s="16">
        <f t="shared" si="1"/>
        <v>0</v>
      </c>
      <c r="J46" s="18">
        <f t="shared" si="2"/>
        <v>1</v>
      </c>
    </row>
    <row r="47" spans="1:10">
      <c r="A47" s="14">
        <v>8</v>
      </c>
      <c r="B47" s="14">
        <v>4692</v>
      </c>
      <c r="C47" s="15">
        <v>36</v>
      </c>
      <c r="D47" s="16">
        <v>3.65</v>
      </c>
      <c r="E47" s="16">
        <f t="shared" si="0"/>
        <v>131.4</v>
      </c>
      <c r="F47" s="16">
        <v>0</v>
      </c>
      <c r="G47" s="19"/>
      <c r="H47" s="17"/>
      <c r="I47" s="16">
        <f t="shared" si="1"/>
        <v>131.4</v>
      </c>
      <c r="J47" s="18">
        <f t="shared" si="2"/>
        <v>0</v>
      </c>
    </row>
    <row r="48" spans="1:10">
      <c r="A48" s="14">
        <v>8</v>
      </c>
      <c r="B48" s="14">
        <v>6464</v>
      </c>
      <c r="C48" s="15">
        <v>111</v>
      </c>
      <c r="D48" s="16">
        <v>3.65</v>
      </c>
      <c r="E48" s="16">
        <f t="shared" si="0"/>
        <v>405.15</v>
      </c>
      <c r="F48" s="16">
        <v>0</v>
      </c>
      <c r="G48" s="19"/>
      <c r="H48" s="17"/>
      <c r="I48" s="16">
        <f t="shared" si="1"/>
        <v>405.15</v>
      </c>
      <c r="J48" s="18">
        <f t="shared" si="2"/>
        <v>0</v>
      </c>
    </row>
    <row r="49" spans="1:10">
      <c r="A49" s="14">
        <v>8</v>
      </c>
      <c r="B49" s="14">
        <v>7498</v>
      </c>
      <c r="C49" s="15">
        <v>173</v>
      </c>
      <c r="D49" s="16">
        <v>3.65</v>
      </c>
      <c r="E49" s="16">
        <f t="shared" si="0"/>
        <v>631.44999999999993</v>
      </c>
      <c r="F49" s="16">
        <v>0</v>
      </c>
      <c r="G49" s="19"/>
      <c r="H49" s="17"/>
      <c r="I49" s="16">
        <f t="shared" si="1"/>
        <v>631.44999999999993</v>
      </c>
      <c r="J49" s="18">
        <f t="shared" si="2"/>
        <v>0</v>
      </c>
    </row>
    <row r="50" spans="1:10">
      <c r="A50" s="14">
        <v>8</v>
      </c>
      <c r="B50" s="14">
        <v>8061</v>
      </c>
      <c r="C50" s="15">
        <v>66</v>
      </c>
      <c r="D50" s="16">
        <v>3.65</v>
      </c>
      <c r="E50" s="16">
        <f t="shared" si="0"/>
        <v>240.9</v>
      </c>
      <c r="F50" s="16">
        <v>0</v>
      </c>
      <c r="G50" s="19"/>
      <c r="H50" s="17"/>
      <c r="I50" s="16">
        <f t="shared" si="1"/>
        <v>240.9</v>
      </c>
      <c r="J50" s="18">
        <f t="shared" si="2"/>
        <v>0</v>
      </c>
    </row>
    <row r="51" spans="1:10">
      <c r="A51" s="14">
        <v>8</v>
      </c>
      <c r="B51" s="14">
        <v>14677</v>
      </c>
      <c r="C51" s="15">
        <v>36</v>
      </c>
      <c r="D51" s="16">
        <v>3.65</v>
      </c>
      <c r="E51" s="16">
        <f t="shared" si="0"/>
        <v>131.4</v>
      </c>
      <c r="F51" s="16">
        <v>0</v>
      </c>
      <c r="G51" s="19"/>
      <c r="H51" s="17"/>
      <c r="I51" s="16">
        <f t="shared" si="1"/>
        <v>131.4</v>
      </c>
      <c r="J51" s="18">
        <f t="shared" si="2"/>
        <v>0</v>
      </c>
    </row>
    <row r="52" spans="1:10">
      <c r="A52" s="14"/>
      <c r="B52" s="14"/>
      <c r="C52" s="15"/>
      <c r="D52" s="16"/>
      <c r="E52" s="16"/>
      <c r="F52" s="16"/>
      <c r="G52" s="19"/>
      <c r="H52" s="17"/>
      <c r="I52" s="16"/>
      <c r="J52" s="18"/>
    </row>
    <row r="53" spans="1:10">
      <c r="A53" s="14">
        <v>9</v>
      </c>
      <c r="B53" s="14">
        <v>607</v>
      </c>
      <c r="C53" s="15">
        <v>298</v>
      </c>
      <c r="D53" s="16">
        <v>3.65</v>
      </c>
      <c r="E53" s="16">
        <f t="shared" si="0"/>
        <v>1087.7</v>
      </c>
      <c r="F53" s="16">
        <v>896.7</v>
      </c>
      <c r="G53" s="19">
        <v>2558</v>
      </c>
      <c r="H53" s="17">
        <v>40812</v>
      </c>
      <c r="I53" s="16">
        <f t="shared" si="1"/>
        <v>191</v>
      </c>
      <c r="J53" s="18">
        <f t="shared" si="2"/>
        <v>0.82440011032453797</v>
      </c>
    </row>
    <row r="54" spans="1:10">
      <c r="A54" s="14">
        <v>9</v>
      </c>
      <c r="B54" s="14">
        <v>1033</v>
      </c>
      <c r="C54" s="15">
        <v>130</v>
      </c>
      <c r="D54" s="16">
        <v>3.65</v>
      </c>
      <c r="E54" s="16">
        <f t="shared" si="0"/>
        <v>474.5</v>
      </c>
      <c r="F54" s="16">
        <v>0</v>
      </c>
      <c r="G54" s="19"/>
      <c r="H54" s="17"/>
      <c r="I54" s="16">
        <f t="shared" si="1"/>
        <v>474.5</v>
      </c>
      <c r="J54" s="18">
        <f t="shared" si="2"/>
        <v>0</v>
      </c>
    </row>
    <row r="55" spans="1:10">
      <c r="A55" s="14">
        <v>9</v>
      </c>
      <c r="B55" s="14">
        <v>4489</v>
      </c>
      <c r="C55" s="15">
        <v>140</v>
      </c>
      <c r="D55" s="16">
        <v>3.65</v>
      </c>
      <c r="E55" s="16">
        <f t="shared" si="0"/>
        <v>511</v>
      </c>
      <c r="F55" s="16">
        <v>529.25</v>
      </c>
      <c r="G55" s="19">
        <v>1048</v>
      </c>
      <c r="H55" s="17">
        <v>40750</v>
      </c>
      <c r="I55" s="16">
        <f t="shared" si="1"/>
        <v>-18.25</v>
      </c>
      <c r="J55" s="18">
        <f t="shared" si="2"/>
        <v>1.0357142857142858</v>
      </c>
    </row>
    <row r="56" spans="1:10">
      <c r="A56" s="14">
        <v>9</v>
      </c>
      <c r="B56" s="14">
        <v>10919</v>
      </c>
      <c r="C56" s="15">
        <v>90</v>
      </c>
      <c r="D56" s="16">
        <v>3.65</v>
      </c>
      <c r="E56" s="16">
        <f t="shared" si="0"/>
        <v>328.5</v>
      </c>
      <c r="F56" s="16">
        <v>0</v>
      </c>
      <c r="G56" s="19"/>
      <c r="H56" s="17"/>
      <c r="I56" s="16">
        <f t="shared" si="1"/>
        <v>328.5</v>
      </c>
      <c r="J56" s="18">
        <f t="shared" si="2"/>
        <v>0</v>
      </c>
    </row>
    <row r="57" spans="1:10">
      <c r="A57" s="14">
        <v>9</v>
      </c>
      <c r="B57" s="14">
        <v>12269</v>
      </c>
      <c r="C57" s="15">
        <v>65</v>
      </c>
      <c r="D57" s="16">
        <v>3.65</v>
      </c>
      <c r="E57" s="16">
        <f t="shared" si="0"/>
        <v>237.25</v>
      </c>
      <c r="F57" s="16">
        <v>255.5</v>
      </c>
      <c r="G57" s="19">
        <v>2628</v>
      </c>
      <c r="H57" s="17">
        <v>41015</v>
      </c>
      <c r="I57" s="16">
        <f t="shared" si="1"/>
        <v>-18.25</v>
      </c>
      <c r="J57" s="18">
        <f t="shared" si="2"/>
        <v>1.0769230769230769</v>
      </c>
    </row>
    <row r="58" spans="1:10">
      <c r="A58" s="14">
        <v>9</v>
      </c>
      <c r="B58" s="14">
        <v>12596</v>
      </c>
      <c r="C58" s="15">
        <v>46</v>
      </c>
      <c r="D58" s="16">
        <v>3.65</v>
      </c>
      <c r="E58" s="16">
        <f t="shared" si="0"/>
        <v>167.9</v>
      </c>
      <c r="F58" s="16">
        <v>0</v>
      </c>
      <c r="G58" s="19"/>
      <c r="H58" s="17"/>
      <c r="I58" s="16">
        <f t="shared" si="1"/>
        <v>167.9</v>
      </c>
      <c r="J58" s="18">
        <f t="shared" si="2"/>
        <v>0</v>
      </c>
    </row>
    <row r="59" spans="1:10">
      <c r="A59" s="14"/>
      <c r="B59" s="14"/>
      <c r="C59" s="15"/>
      <c r="D59" s="16"/>
      <c r="E59" s="16"/>
      <c r="F59" s="16"/>
      <c r="G59" s="19"/>
      <c r="H59" s="17"/>
      <c r="I59" s="16"/>
      <c r="J59" s="18"/>
    </row>
    <row r="60" spans="1:10">
      <c r="A60" s="14">
        <v>10</v>
      </c>
      <c r="B60" s="14">
        <v>614</v>
      </c>
      <c r="C60" s="15">
        <v>161</v>
      </c>
      <c r="D60" s="16">
        <v>3.65</v>
      </c>
      <c r="E60" s="16">
        <f t="shared" si="0"/>
        <v>587.65</v>
      </c>
      <c r="F60" s="16">
        <v>624.15</v>
      </c>
      <c r="G60" s="19">
        <v>2741</v>
      </c>
      <c r="H60" s="17">
        <v>40745</v>
      </c>
      <c r="I60" s="16">
        <f t="shared" si="1"/>
        <v>-36.5</v>
      </c>
      <c r="J60" s="18">
        <f t="shared" si="2"/>
        <v>1.0621118012422359</v>
      </c>
    </row>
    <row r="61" spans="1:10">
      <c r="A61" s="14">
        <v>10</v>
      </c>
      <c r="B61" s="14">
        <v>1838</v>
      </c>
      <c r="C61" s="15">
        <v>232</v>
      </c>
      <c r="D61" s="16">
        <v>3.65</v>
      </c>
      <c r="E61" s="16">
        <f t="shared" si="0"/>
        <v>846.8</v>
      </c>
      <c r="F61" s="16">
        <v>132.4</v>
      </c>
      <c r="G61" s="19">
        <v>4159</v>
      </c>
      <c r="H61" s="17">
        <v>40767</v>
      </c>
      <c r="I61" s="16">
        <f t="shared" si="1"/>
        <v>714.4</v>
      </c>
      <c r="J61" s="18">
        <f t="shared" si="2"/>
        <v>0.15635333018422298</v>
      </c>
    </row>
    <row r="62" spans="1:10">
      <c r="A62" s="14">
        <v>10</v>
      </c>
      <c r="B62" s="14">
        <v>5514</v>
      </c>
      <c r="C62" s="15">
        <v>156</v>
      </c>
      <c r="D62" s="16">
        <v>3.65</v>
      </c>
      <c r="E62" s="16">
        <f t="shared" si="0"/>
        <v>569.4</v>
      </c>
      <c r="F62" s="16">
        <v>569.4</v>
      </c>
      <c r="G62" s="19">
        <v>6690</v>
      </c>
      <c r="H62" s="17">
        <v>41074</v>
      </c>
      <c r="I62" s="16">
        <f t="shared" si="1"/>
        <v>0</v>
      </c>
      <c r="J62" s="18">
        <f t="shared" si="2"/>
        <v>1</v>
      </c>
    </row>
    <row r="63" spans="1:10">
      <c r="A63" s="14">
        <v>10</v>
      </c>
      <c r="B63" s="14">
        <v>8810</v>
      </c>
      <c r="C63" s="15">
        <v>128</v>
      </c>
      <c r="D63" s="16">
        <v>3.65</v>
      </c>
      <c r="E63" s="16">
        <f t="shared" si="0"/>
        <v>467.2</v>
      </c>
      <c r="F63" s="16">
        <v>467.2</v>
      </c>
      <c r="G63" s="19">
        <v>1037</v>
      </c>
      <c r="H63" s="17">
        <v>41043</v>
      </c>
      <c r="I63" s="16">
        <f t="shared" si="1"/>
        <v>0</v>
      </c>
      <c r="J63" s="18">
        <f t="shared" si="2"/>
        <v>1</v>
      </c>
    </row>
    <row r="64" spans="1:10">
      <c r="A64" s="14">
        <v>10</v>
      </c>
      <c r="B64" s="14">
        <v>11305</v>
      </c>
      <c r="C64" s="15">
        <v>140</v>
      </c>
      <c r="D64" s="16">
        <v>3.65</v>
      </c>
      <c r="E64" s="16">
        <f t="shared" si="0"/>
        <v>511</v>
      </c>
      <c r="F64" s="16">
        <v>514.65</v>
      </c>
      <c r="G64" s="19">
        <v>1464</v>
      </c>
      <c r="H64" s="17">
        <v>41046</v>
      </c>
      <c r="I64" s="16">
        <f t="shared" si="1"/>
        <v>-3.6499999999999773</v>
      </c>
      <c r="J64" s="18">
        <f t="shared" si="2"/>
        <v>1.0071428571428571</v>
      </c>
    </row>
    <row r="65" spans="1:10">
      <c r="A65" s="14">
        <v>10</v>
      </c>
      <c r="B65" s="14">
        <v>13083</v>
      </c>
      <c r="C65" s="15">
        <v>37</v>
      </c>
      <c r="D65" s="16">
        <v>3.65</v>
      </c>
      <c r="E65" s="16">
        <f t="shared" si="0"/>
        <v>135.04999999999998</v>
      </c>
      <c r="F65" s="16">
        <v>150</v>
      </c>
      <c r="G65" s="19">
        <v>79262</v>
      </c>
      <c r="H65" s="17">
        <v>40988</v>
      </c>
      <c r="I65" s="16">
        <f t="shared" si="1"/>
        <v>-14.950000000000017</v>
      </c>
      <c r="J65" s="18">
        <f t="shared" si="2"/>
        <v>1.1106997408367272</v>
      </c>
    </row>
    <row r="66" spans="1:10">
      <c r="A66" s="14"/>
      <c r="B66" s="14"/>
      <c r="C66" s="15"/>
      <c r="D66" s="16"/>
      <c r="E66" s="16"/>
      <c r="F66" s="16"/>
      <c r="G66" s="19"/>
      <c r="H66" s="17"/>
      <c r="I66" s="16"/>
      <c r="J66" s="18"/>
    </row>
    <row r="67" spans="1:10">
      <c r="A67" s="14">
        <v>11</v>
      </c>
      <c r="B67" s="14">
        <v>2556</v>
      </c>
      <c r="C67" s="15">
        <v>161</v>
      </c>
      <c r="D67" s="16">
        <v>3.65</v>
      </c>
      <c r="E67" s="16">
        <f t="shared" si="0"/>
        <v>587.65</v>
      </c>
      <c r="F67" s="16">
        <v>0</v>
      </c>
      <c r="G67" s="19"/>
      <c r="H67" s="17"/>
      <c r="I67" s="16">
        <f t="shared" si="1"/>
        <v>587.65</v>
      </c>
      <c r="J67" s="18">
        <f t="shared" si="2"/>
        <v>0</v>
      </c>
    </row>
    <row r="68" spans="1:10">
      <c r="A68" s="14">
        <v>11</v>
      </c>
      <c r="B68" s="14">
        <v>5539</v>
      </c>
      <c r="C68" s="15">
        <v>82</v>
      </c>
      <c r="D68" s="16">
        <v>3.65</v>
      </c>
      <c r="E68" s="16">
        <f t="shared" si="0"/>
        <v>299.3</v>
      </c>
      <c r="F68" s="16">
        <v>0</v>
      </c>
      <c r="G68" s="19"/>
      <c r="H68" s="17"/>
      <c r="I68" s="16">
        <f t="shared" si="1"/>
        <v>299.3</v>
      </c>
      <c r="J68" s="18">
        <f t="shared" si="2"/>
        <v>0</v>
      </c>
    </row>
    <row r="69" spans="1:10">
      <c r="A69" s="14">
        <v>11</v>
      </c>
      <c r="B69" s="14">
        <v>7732</v>
      </c>
      <c r="C69" s="15">
        <v>91</v>
      </c>
      <c r="D69" s="16">
        <v>3.65</v>
      </c>
      <c r="E69" s="16">
        <f t="shared" si="0"/>
        <v>332.15</v>
      </c>
      <c r="F69" s="16">
        <v>357.7</v>
      </c>
      <c r="G69" s="19">
        <v>2700</v>
      </c>
      <c r="H69" s="17">
        <v>41004</v>
      </c>
      <c r="I69" s="16">
        <f t="shared" si="1"/>
        <v>-25.550000000000011</v>
      </c>
      <c r="J69" s="18">
        <f t="shared" si="2"/>
        <v>1.0769230769230769</v>
      </c>
    </row>
    <row r="70" spans="1:10">
      <c r="A70" s="14">
        <v>11</v>
      </c>
      <c r="B70" s="14">
        <v>12079</v>
      </c>
      <c r="C70" s="15">
        <v>25</v>
      </c>
      <c r="D70" s="16">
        <v>3.65</v>
      </c>
      <c r="E70" s="16">
        <f t="shared" si="0"/>
        <v>91.25</v>
      </c>
      <c r="F70" s="16">
        <v>0</v>
      </c>
      <c r="G70" s="19"/>
      <c r="H70" s="17"/>
      <c r="I70" s="16">
        <f t="shared" si="1"/>
        <v>91.25</v>
      </c>
      <c r="J70" s="18">
        <f t="shared" si="2"/>
        <v>0</v>
      </c>
    </row>
    <row r="71" spans="1:10">
      <c r="A71" s="14">
        <v>11</v>
      </c>
      <c r="B71" s="14">
        <v>12393</v>
      </c>
      <c r="C71" s="15">
        <v>44</v>
      </c>
      <c r="D71" s="16">
        <v>3.65</v>
      </c>
      <c r="E71" s="16">
        <f t="shared" si="0"/>
        <v>160.6</v>
      </c>
      <c r="F71" s="16">
        <v>0</v>
      </c>
      <c r="G71" s="19"/>
      <c r="H71" s="17"/>
      <c r="I71" s="16">
        <f t="shared" si="1"/>
        <v>160.6</v>
      </c>
      <c r="J71" s="18">
        <f t="shared" si="2"/>
        <v>0</v>
      </c>
    </row>
    <row r="72" spans="1:10">
      <c r="A72" s="14"/>
      <c r="B72" s="14"/>
      <c r="C72" s="15"/>
      <c r="D72" s="16"/>
      <c r="E72" s="16"/>
      <c r="F72" s="16"/>
      <c r="G72" s="19"/>
      <c r="H72" s="17"/>
      <c r="I72" s="16"/>
      <c r="J72" s="18"/>
    </row>
    <row r="73" spans="1:10">
      <c r="A73" s="14">
        <v>12</v>
      </c>
      <c r="B73" s="14">
        <v>710</v>
      </c>
      <c r="C73" s="15">
        <v>182</v>
      </c>
      <c r="D73" s="16">
        <v>3.65</v>
      </c>
      <c r="E73" s="16">
        <f t="shared" si="0"/>
        <v>664.3</v>
      </c>
      <c r="F73" s="16">
        <v>0</v>
      </c>
      <c r="G73" s="19"/>
      <c r="H73" s="17"/>
      <c r="I73" s="16">
        <f t="shared" si="1"/>
        <v>664.3</v>
      </c>
      <c r="J73" s="18">
        <f t="shared" si="2"/>
        <v>0</v>
      </c>
    </row>
    <row r="74" spans="1:10">
      <c r="A74" s="14">
        <v>12</v>
      </c>
      <c r="B74" s="14">
        <v>1957</v>
      </c>
      <c r="C74" s="15">
        <v>158</v>
      </c>
      <c r="D74" s="16">
        <v>3.65</v>
      </c>
      <c r="E74" s="16">
        <f t="shared" si="0"/>
        <v>576.69999999999993</v>
      </c>
      <c r="F74" s="16">
        <v>152.1</v>
      </c>
      <c r="G74" s="19">
        <v>2008</v>
      </c>
      <c r="H74" s="17">
        <v>40772</v>
      </c>
      <c r="I74" s="16">
        <f t="shared" si="1"/>
        <v>424.59999999999991</v>
      </c>
      <c r="J74" s="18">
        <f t="shared" si="2"/>
        <v>0.26374198023235651</v>
      </c>
    </row>
    <row r="75" spans="1:10">
      <c r="A75" s="14">
        <v>12</v>
      </c>
      <c r="B75" s="14">
        <v>4807</v>
      </c>
      <c r="C75" s="15">
        <v>110</v>
      </c>
      <c r="D75" s="16">
        <v>3.65</v>
      </c>
      <c r="E75" s="16">
        <f t="shared" si="0"/>
        <v>401.5</v>
      </c>
      <c r="F75" s="16">
        <v>0</v>
      </c>
      <c r="G75" s="19"/>
      <c r="H75" s="17"/>
      <c r="I75" s="16">
        <f t="shared" si="1"/>
        <v>401.5</v>
      </c>
      <c r="J75" s="18">
        <f t="shared" si="2"/>
        <v>0</v>
      </c>
    </row>
    <row r="76" spans="1:10">
      <c r="A76" s="14">
        <v>12</v>
      </c>
      <c r="B76" s="14">
        <v>5798</v>
      </c>
      <c r="C76" s="15">
        <v>141</v>
      </c>
      <c r="D76" s="16">
        <v>3.65</v>
      </c>
      <c r="E76" s="16">
        <f t="shared" si="0"/>
        <v>514.65</v>
      </c>
      <c r="F76" s="16">
        <v>345.1</v>
      </c>
      <c r="G76" s="19">
        <v>3884</v>
      </c>
      <c r="H76" s="17">
        <v>40760</v>
      </c>
      <c r="I76" s="16">
        <f t="shared" si="1"/>
        <v>169.54999999999995</v>
      </c>
      <c r="J76" s="18">
        <f t="shared" si="2"/>
        <v>0.67055280287574082</v>
      </c>
    </row>
    <row r="77" spans="1:10">
      <c r="A77" s="14"/>
      <c r="B77" s="14"/>
      <c r="C77" s="15"/>
      <c r="D77" s="16"/>
      <c r="E77" s="16"/>
      <c r="F77" s="16"/>
      <c r="G77" s="19"/>
      <c r="H77" s="17"/>
      <c r="I77" s="16"/>
      <c r="J77" s="18"/>
    </row>
    <row r="78" spans="1:10">
      <c r="A78" s="14">
        <v>13</v>
      </c>
      <c r="B78" s="14">
        <v>4505</v>
      </c>
      <c r="C78" s="15">
        <v>91</v>
      </c>
      <c r="D78" s="16">
        <v>3.65</v>
      </c>
      <c r="E78" s="16">
        <f t="shared" si="0"/>
        <v>332.15</v>
      </c>
      <c r="F78" s="16">
        <v>332.15</v>
      </c>
      <c r="G78" s="19" t="s">
        <v>521</v>
      </c>
      <c r="H78" s="17" t="s">
        <v>522</v>
      </c>
      <c r="I78" s="16">
        <f t="shared" si="1"/>
        <v>0</v>
      </c>
      <c r="J78" s="18">
        <f t="shared" si="2"/>
        <v>1</v>
      </c>
    </row>
    <row r="79" spans="1:10">
      <c r="A79" s="14">
        <v>13</v>
      </c>
      <c r="B79" s="14">
        <v>4735</v>
      </c>
      <c r="C79" s="15">
        <v>170</v>
      </c>
      <c r="D79" s="16">
        <v>3.65</v>
      </c>
      <c r="E79" s="16">
        <f t="shared" si="0"/>
        <v>620.5</v>
      </c>
      <c r="F79" s="16">
        <v>130.15</v>
      </c>
      <c r="G79" s="19">
        <v>2279</v>
      </c>
      <c r="H79" s="17">
        <v>40877</v>
      </c>
      <c r="I79" s="16">
        <f t="shared" si="1"/>
        <v>490.35</v>
      </c>
      <c r="J79" s="18">
        <f t="shared" si="2"/>
        <v>0.20975020145044321</v>
      </c>
    </row>
    <row r="80" spans="1:10">
      <c r="A80" s="14">
        <v>13</v>
      </c>
      <c r="B80" s="14">
        <v>5844</v>
      </c>
      <c r="C80" s="15">
        <v>111</v>
      </c>
      <c r="D80" s="16">
        <v>3.65</v>
      </c>
      <c r="E80" s="16">
        <f t="shared" si="0"/>
        <v>405.15</v>
      </c>
      <c r="F80" s="16">
        <v>0</v>
      </c>
      <c r="G80" s="19"/>
      <c r="H80" s="17"/>
      <c r="I80" s="16">
        <f t="shared" si="1"/>
        <v>405.15</v>
      </c>
      <c r="J80" s="18">
        <f t="shared" si="2"/>
        <v>0</v>
      </c>
    </row>
    <row r="81" spans="1:10">
      <c r="A81" s="14">
        <v>13</v>
      </c>
      <c r="B81" s="14">
        <v>10243</v>
      </c>
      <c r="C81" s="15">
        <v>131</v>
      </c>
      <c r="D81" s="16">
        <v>3.65</v>
      </c>
      <c r="E81" s="16">
        <f t="shared" ref="E81:E157" si="3">C81*D81</f>
        <v>478.15</v>
      </c>
      <c r="F81" s="16">
        <v>412.15</v>
      </c>
      <c r="G81" s="19">
        <v>1245</v>
      </c>
      <c r="H81" s="17">
        <v>40875</v>
      </c>
      <c r="I81" s="16">
        <f t="shared" ref="I81:I157" si="4">E81-F81</f>
        <v>66</v>
      </c>
      <c r="J81" s="18">
        <f t="shared" ref="J81:J157" si="5">F81/E81</f>
        <v>0.86196800167311516</v>
      </c>
    </row>
    <row r="82" spans="1:10">
      <c r="A82" s="14">
        <v>13</v>
      </c>
      <c r="B82" s="14">
        <v>10552</v>
      </c>
      <c r="C82" s="15">
        <v>134</v>
      </c>
      <c r="D82" s="16">
        <v>3.65</v>
      </c>
      <c r="E82" s="16">
        <f t="shared" si="3"/>
        <v>489.09999999999997</v>
      </c>
      <c r="F82" s="16">
        <v>0</v>
      </c>
      <c r="G82" s="19"/>
      <c r="H82" s="17"/>
      <c r="I82" s="16">
        <f t="shared" si="4"/>
        <v>489.09999999999997</v>
      </c>
      <c r="J82" s="18">
        <f t="shared" si="5"/>
        <v>0</v>
      </c>
    </row>
    <row r="83" spans="1:10">
      <c r="A83" s="14"/>
      <c r="B83" s="14"/>
      <c r="C83" s="15"/>
      <c r="D83" s="16"/>
      <c r="E83" s="16"/>
      <c r="F83" s="16">
        <f>SUM(F5:F82)</f>
        <v>10900.58</v>
      </c>
      <c r="G83" s="19"/>
      <c r="H83" s="17"/>
      <c r="I83" s="16"/>
      <c r="J83" s="18"/>
    </row>
    <row r="84" spans="1:10" ht="15.75">
      <c r="A84" s="7">
        <v>20</v>
      </c>
      <c r="B84" s="7">
        <v>2770</v>
      </c>
      <c r="C84" s="15">
        <v>118</v>
      </c>
      <c r="D84" s="3">
        <v>3.65</v>
      </c>
      <c r="E84" s="3">
        <f t="shared" si="3"/>
        <v>430.7</v>
      </c>
      <c r="F84" s="3">
        <v>113.31</v>
      </c>
      <c r="G84" s="6">
        <v>2299</v>
      </c>
      <c r="H84" s="4">
        <v>41090</v>
      </c>
      <c r="I84" s="3">
        <f t="shared" si="4"/>
        <v>317.39</v>
      </c>
      <c r="J84" s="5">
        <f t="shared" si="5"/>
        <v>0.26308335268168098</v>
      </c>
    </row>
    <row r="85" spans="1:10" ht="15.75">
      <c r="A85" s="1">
        <v>20</v>
      </c>
      <c r="B85" s="1">
        <v>4295</v>
      </c>
      <c r="C85" s="15">
        <v>104</v>
      </c>
      <c r="D85" s="3">
        <v>3.65</v>
      </c>
      <c r="E85" s="3">
        <f t="shared" si="3"/>
        <v>379.59999999999997</v>
      </c>
      <c r="F85" s="3">
        <v>0</v>
      </c>
      <c r="G85" s="6"/>
      <c r="H85" s="4"/>
      <c r="I85" s="3">
        <f t="shared" si="4"/>
        <v>379.59999999999997</v>
      </c>
      <c r="J85" s="5">
        <f t="shared" si="5"/>
        <v>0</v>
      </c>
    </row>
    <row r="86" spans="1:10" ht="15.75">
      <c r="A86" s="1">
        <v>20</v>
      </c>
      <c r="B86" s="1">
        <v>8946</v>
      </c>
      <c r="C86" s="15">
        <v>72</v>
      </c>
      <c r="D86" s="3">
        <v>3.65</v>
      </c>
      <c r="E86" s="3">
        <f t="shared" si="3"/>
        <v>262.8</v>
      </c>
      <c r="F86" s="3">
        <v>0</v>
      </c>
      <c r="G86" s="6"/>
      <c r="H86" s="4"/>
      <c r="I86" s="3">
        <f t="shared" si="4"/>
        <v>262.8</v>
      </c>
      <c r="J86" s="5">
        <f t="shared" si="5"/>
        <v>0</v>
      </c>
    </row>
    <row r="87" spans="1:10" ht="15.75">
      <c r="A87" s="1">
        <v>20</v>
      </c>
      <c r="B87" s="1">
        <v>9070</v>
      </c>
      <c r="C87" s="15">
        <v>70</v>
      </c>
      <c r="D87" s="3">
        <v>3.65</v>
      </c>
      <c r="E87" s="3">
        <f t="shared" si="3"/>
        <v>255.5</v>
      </c>
      <c r="F87" s="3">
        <v>0</v>
      </c>
      <c r="G87" s="6"/>
      <c r="H87" s="4"/>
      <c r="I87" s="3">
        <f t="shared" si="4"/>
        <v>255.5</v>
      </c>
      <c r="J87" s="5">
        <f t="shared" si="5"/>
        <v>0</v>
      </c>
    </row>
    <row r="88" spans="1:10" ht="15.75">
      <c r="A88" s="1">
        <v>20</v>
      </c>
      <c r="B88" s="1">
        <v>10158</v>
      </c>
      <c r="C88" s="15">
        <v>44</v>
      </c>
      <c r="D88" s="3">
        <v>3.65</v>
      </c>
      <c r="E88" s="3">
        <f t="shared" si="3"/>
        <v>160.6</v>
      </c>
      <c r="F88" s="3">
        <v>0</v>
      </c>
      <c r="G88" s="6"/>
      <c r="H88" s="4"/>
      <c r="I88" s="3">
        <f t="shared" si="4"/>
        <v>160.6</v>
      </c>
      <c r="J88" s="5">
        <f t="shared" si="5"/>
        <v>0</v>
      </c>
    </row>
    <row r="89" spans="1:10" ht="15.75">
      <c r="A89" s="1"/>
      <c r="B89" s="1"/>
      <c r="C89" s="15"/>
      <c r="D89" s="3"/>
      <c r="E89" s="3"/>
      <c r="F89" s="3"/>
      <c r="G89" s="6"/>
      <c r="H89" s="4"/>
      <c r="I89" s="3"/>
      <c r="J89" s="5"/>
    </row>
    <row r="90" spans="1:10" ht="15.75">
      <c r="A90" s="1">
        <v>21</v>
      </c>
      <c r="B90" s="1">
        <v>2055</v>
      </c>
      <c r="C90" s="15">
        <v>174</v>
      </c>
      <c r="D90" s="3">
        <v>3.65</v>
      </c>
      <c r="E90" s="3">
        <f t="shared" si="3"/>
        <v>635.1</v>
      </c>
      <c r="F90" s="3">
        <v>0</v>
      </c>
      <c r="G90" s="6"/>
      <c r="H90" s="4"/>
      <c r="I90" s="3">
        <f t="shared" si="4"/>
        <v>635.1</v>
      </c>
      <c r="J90" s="5">
        <f t="shared" si="5"/>
        <v>0</v>
      </c>
    </row>
    <row r="91" spans="1:10" ht="15.75">
      <c r="A91" s="1">
        <v>21</v>
      </c>
      <c r="B91" s="1">
        <v>2422</v>
      </c>
      <c r="C91" s="15">
        <v>243</v>
      </c>
      <c r="D91" s="3">
        <v>3.65</v>
      </c>
      <c r="E91" s="3">
        <f t="shared" si="3"/>
        <v>886.94999999999993</v>
      </c>
      <c r="F91" s="3">
        <v>260.19</v>
      </c>
      <c r="G91" s="2">
        <v>8847</v>
      </c>
      <c r="H91" s="4">
        <v>41100</v>
      </c>
      <c r="I91" s="3">
        <f t="shared" si="4"/>
        <v>626.76</v>
      </c>
      <c r="J91" s="5">
        <f t="shared" si="5"/>
        <v>0.29335362760020295</v>
      </c>
    </row>
    <row r="92" spans="1:10" ht="15.75">
      <c r="A92" s="1">
        <v>21</v>
      </c>
      <c r="B92" s="1">
        <v>5193</v>
      </c>
      <c r="C92" s="15">
        <v>61</v>
      </c>
      <c r="D92" s="3">
        <v>3.65</v>
      </c>
      <c r="E92" s="3">
        <f t="shared" si="3"/>
        <v>222.65</v>
      </c>
      <c r="F92" s="3">
        <v>0</v>
      </c>
      <c r="G92" s="6"/>
      <c r="H92" s="4"/>
      <c r="I92" s="3">
        <f t="shared" si="4"/>
        <v>222.65</v>
      </c>
      <c r="J92" s="5">
        <f t="shared" si="5"/>
        <v>0</v>
      </c>
    </row>
    <row r="93" spans="1:10" ht="15.75">
      <c r="A93" s="1">
        <v>21</v>
      </c>
      <c r="B93" s="1">
        <v>5456</v>
      </c>
      <c r="C93" s="15">
        <v>74</v>
      </c>
      <c r="D93" s="3">
        <v>3.65</v>
      </c>
      <c r="E93" s="3">
        <f t="shared" si="3"/>
        <v>270.09999999999997</v>
      </c>
      <c r="F93" s="3">
        <v>116</v>
      </c>
      <c r="G93" s="6">
        <v>1594</v>
      </c>
      <c r="H93" s="4">
        <v>40962</v>
      </c>
      <c r="I93" s="3">
        <f t="shared" si="4"/>
        <v>154.09999999999997</v>
      </c>
      <c r="J93" s="5">
        <f t="shared" si="5"/>
        <v>0.42947056645686787</v>
      </c>
    </row>
    <row r="94" spans="1:10" ht="15.75">
      <c r="A94" s="1">
        <v>21</v>
      </c>
      <c r="B94" s="1">
        <v>6599</v>
      </c>
      <c r="C94" s="15">
        <v>59</v>
      </c>
      <c r="D94" s="3">
        <v>3.65</v>
      </c>
      <c r="E94" s="3">
        <f t="shared" si="3"/>
        <v>215.35</v>
      </c>
      <c r="F94" s="3">
        <v>0</v>
      </c>
      <c r="G94" s="6"/>
      <c r="H94" s="4"/>
      <c r="I94" s="3">
        <f t="shared" si="4"/>
        <v>215.35</v>
      </c>
      <c r="J94" s="5">
        <f t="shared" si="5"/>
        <v>0</v>
      </c>
    </row>
    <row r="95" spans="1:10" ht="15.75">
      <c r="A95" s="1">
        <v>21</v>
      </c>
      <c r="B95" s="1">
        <v>7342</v>
      </c>
      <c r="C95" s="15">
        <v>88</v>
      </c>
      <c r="D95" s="3">
        <v>3.65</v>
      </c>
      <c r="E95" s="3">
        <f t="shared" si="3"/>
        <v>321.2</v>
      </c>
      <c r="F95" s="3">
        <v>0</v>
      </c>
      <c r="G95" s="6"/>
      <c r="H95" s="4"/>
      <c r="I95" s="3">
        <f t="shared" si="4"/>
        <v>321.2</v>
      </c>
      <c r="J95" s="5">
        <f t="shared" si="5"/>
        <v>0</v>
      </c>
    </row>
    <row r="96" spans="1:10" ht="15.75">
      <c r="A96" s="1"/>
      <c r="B96" s="1"/>
      <c r="C96" s="15"/>
      <c r="D96" s="3"/>
      <c r="E96" s="3"/>
      <c r="F96" s="3"/>
      <c r="G96" s="6"/>
      <c r="H96" s="4"/>
      <c r="I96" s="3"/>
      <c r="J96" s="5"/>
    </row>
    <row r="97" spans="1:10" ht="15.75">
      <c r="A97" s="1">
        <v>22</v>
      </c>
      <c r="B97" s="1">
        <v>974</v>
      </c>
      <c r="C97" s="15">
        <v>435</v>
      </c>
      <c r="D97" s="3">
        <v>3.65</v>
      </c>
      <c r="E97" s="3">
        <f t="shared" si="3"/>
        <v>1587.75</v>
      </c>
      <c r="F97" s="3">
        <v>0</v>
      </c>
      <c r="G97" s="6"/>
      <c r="H97" s="4"/>
      <c r="I97" s="3">
        <f t="shared" si="4"/>
        <v>1587.75</v>
      </c>
      <c r="J97" s="5">
        <f t="shared" si="5"/>
        <v>0</v>
      </c>
    </row>
    <row r="98" spans="1:10" ht="15.75">
      <c r="A98" s="1">
        <v>22</v>
      </c>
      <c r="B98" s="1">
        <v>1257</v>
      </c>
      <c r="C98" s="15">
        <v>278</v>
      </c>
      <c r="D98" s="3">
        <v>3.65</v>
      </c>
      <c r="E98" s="3">
        <f t="shared" si="3"/>
        <v>1014.6999999999999</v>
      </c>
      <c r="F98" s="3">
        <v>1567.15</v>
      </c>
      <c r="G98" s="6" t="s">
        <v>523</v>
      </c>
      <c r="H98" s="26" t="s">
        <v>524</v>
      </c>
      <c r="I98" s="3">
        <f t="shared" si="4"/>
        <v>-552.45000000000016</v>
      </c>
      <c r="J98" s="5">
        <f t="shared" si="5"/>
        <v>1.5444466344732435</v>
      </c>
    </row>
    <row r="99" spans="1:10" ht="15.75">
      <c r="A99" s="1">
        <v>22</v>
      </c>
      <c r="B99" s="1">
        <v>4948</v>
      </c>
      <c r="C99" s="15">
        <v>72</v>
      </c>
      <c r="D99" s="3">
        <v>3.65</v>
      </c>
      <c r="E99" s="3">
        <f t="shared" si="3"/>
        <v>262.8</v>
      </c>
      <c r="F99" s="3">
        <v>0</v>
      </c>
      <c r="G99" s="6"/>
      <c r="H99" s="4"/>
      <c r="I99" s="3">
        <f t="shared" si="4"/>
        <v>262.8</v>
      </c>
      <c r="J99" s="5">
        <f t="shared" si="5"/>
        <v>0</v>
      </c>
    </row>
    <row r="100" spans="1:10" ht="15.75">
      <c r="A100" s="1">
        <v>22</v>
      </c>
      <c r="B100" s="1">
        <v>6585</v>
      </c>
      <c r="C100" s="15">
        <v>99</v>
      </c>
      <c r="D100" s="3">
        <v>3.65</v>
      </c>
      <c r="E100" s="3">
        <f t="shared" si="3"/>
        <v>361.34999999999997</v>
      </c>
      <c r="F100" s="3">
        <v>0</v>
      </c>
      <c r="G100" s="6"/>
      <c r="H100" s="4"/>
      <c r="I100" s="3">
        <f t="shared" si="4"/>
        <v>361.34999999999997</v>
      </c>
      <c r="J100" s="5">
        <f t="shared" si="5"/>
        <v>0</v>
      </c>
    </row>
    <row r="101" spans="1:10" ht="15.75">
      <c r="A101" s="1">
        <v>22</v>
      </c>
      <c r="B101" s="1">
        <v>10774</v>
      </c>
      <c r="C101" s="15">
        <v>87</v>
      </c>
      <c r="D101" s="3">
        <v>3.65</v>
      </c>
      <c r="E101" s="3">
        <f t="shared" si="3"/>
        <v>317.55</v>
      </c>
      <c r="F101" s="3">
        <v>0</v>
      </c>
      <c r="G101" s="6"/>
      <c r="H101" s="4"/>
      <c r="I101" s="3">
        <f t="shared" si="4"/>
        <v>317.55</v>
      </c>
      <c r="J101" s="5">
        <f t="shared" si="5"/>
        <v>0</v>
      </c>
    </row>
    <row r="102" spans="1:10" ht="15.75">
      <c r="A102" s="1">
        <v>22</v>
      </c>
      <c r="B102" s="1">
        <v>12468</v>
      </c>
      <c r="C102" s="15">
        <v>103</v>
      </c>
      <c r="D102" s="3">
        <v>3.65</v>
      </c>
      <c r="E102" s="3">
        <f t="shared" si="3"/>
        <v>375.95</v>
      </c>
      <c r="F102" s="3">
        <v>0</v>
      </c>
      <c r="G102" s="6"/>
      <c r="H102" s="4"/>
      <c r="I102" s="3">
        <f t="shared" si="4"/>
        <v>375.95</v>
      </c>
      <c r="J102" s="5">
        <f t="shared" si="5"/>
        <v>0</v>
      </c>
    </row>
    <row r="103" spans="1:10" ht="15.75">
      <c r="A103" s="1"/>
      <c r="B103" s="1"/>
      <c r="C103" s="15"/>
      <c r="D103" s="3"/>
      <c r="E103" s="3"/>
      <c r="F103" s="3"/>
      <c r="G103" s="6"/>
      <c r="H103" s="4"/>
      <c r="I103" s="3"/>
      <c r="J103" s="5"/>
    </row>
    <row r="104" spans="1:10" ht="15.75">
      <c r="A104" s="1">
        <v>23</v>
      </c>
      <c r="B104" s="1">
        <v>4125</v>
      </c>
      <c r="C104" s="15">
        <v>317</v>
      </c>
      <c r="D104" s="3">
        <v>3.65</v>
      </c>
      <c r="E104" s="3">
        <f t="shared" si="3"/>
        <v>1157.05</v>
      </c>
      <c r="F104" s="3">
        <v>706.9</v>
      </c>
      <c r="G104" s="6">
        <v>1989</v>
      </c>
      <c r="H104" s="4">
        <v>41085</v>
      </c>
      <c r="I104" s="3">
        <f t="shared" si="4"/>
        <v>450.15</v>
      </c>
      <c r="J104" s="5">
        <f t="shared" si="5"/>
        <v>0.61095026144073294</v>
      </c>
    </row>
    <row r="105" spans="1:10" ht="15.75">
      <c r="A105" s="1">
        <v>23</v>
      </c>
      <c r="B105" s="1">
        <v>4592</v>
      </c>
      <c r="C105" s="15">
        <v>140</v>
      </c>
      <c r="D105" s="3">
        <v>3.65</v>
      </c>
      <c r="E105" s="3">
        <f t="shared" si="3"/>
        <v>511</v>
      </c>
      <c r="F105" s="3">
        <v>376.4</v>
      </c>
      <c r="G105" s="6">
        <v>2350</v>
      </c>
      <c r="H105" s="4">
        <v>41046</v>
      </c>
      <c r="I105" s="3">
        <f t="shared" si="4"/>
        <v>134.60000000000002</v>
      </c>
      <c r="J105" s="5">
        <f t="shared" si="5"/>
        <v>0.73659491193737769</v>
      </c>
    </row>
    <row r="106" spans="1:10" ht="15.75">
      <c r="A106" s="1">
        <v>23</v>
      </c>
      <c r="B106" s="1">
        <v>4697</v>
      </c>
      <c r="C106" s="15">
        <v>77</v>
      </c>
      <c r="D106" s="3">
        <v>3.65</v>
      </c>
      <c r="E106" s="3">
        <f t="shared" si="3"/>
        <v>281.05</v>
      </c>
      <c r="F106" s="3">
        <v>0</v>
      </c>
      <c r="G106" s="6"/>
      <c r="H106" s="4"/>
      <c r="I106" s="3">
        <f t="shared" si="4"/>
        <v>281.05</v>
      </c>
      <c r="J106" s="5">
        <f t="shared" si="5"/>
        <v>0</v>
      </c>
    </row>
    <row r="107" spans="1:10" ht="15.75">
      <c r="A107" s="1">
        <v>23</v>
      </c>
      <c r="B107" s="1">
        <v>7096</v>
      </c>
      <c r="C107" s="15">
        <v>76</v>
      </c>
      <c r="D107" s="3">
        <v>3.65</v>
      </c>
      <c r="E107" s="3">
        <f t="shared" si="3"/>
        <v>277.39999999999998</v>
      </c>
      <c r="F107" s="3">
        <v>0</v>
      </c>
      <c r="G107" s="6"/>
      <c r="H107" s="4"/>
      <c r="I107" s="3">
        <f t="shared" si="4"/>
        <v>277.39999999999998</v>
      </c>
      <c r="J107" s="5">
        <f t="shared" si="5"/>
        <v>0</v>
      </c>
    </row>
    <row r="108" spans="1:10" ht="15.75">
      <c r="A108" s="1"/>
      <c r="B108" s="1"/>
      <c r="C108" s="15"/>
      <c r="D108" s="3"/>
      <c r="E108" s="3"/>
      <c r="F108" s="3"/>
      <c r="G108" s="6"/>
      <c r="H108" s="4"/>
      <c r="I108" s="3"/>
      <c r="J108" s="5"/>
    </row>
    <row r="109" spans="1:10" ht="15.75">
      <c r="A109" s="1">
        <v>24</v>
      </c>
      <c r="B109" s="1">
        <v>3249</v>
      </c>
      <c r="C109" s="15">
        <v>148</v>
      </c>
      <c r="D109" s="3">
        <v>3.65</v>
      </c>
      <c r="E109" s="3">
        <f t="shared" si="3"/>
        <v>540.19999999999993</v>
      </c>
      <c r="F109" s="3">
        <v>540.20000000000005</v>
      </c>
      <c r="G109" s="6">
        <v>1551</v>
      </c>
      <c r="H109" s="4">
        <v>40994</v>
      </c>
      <c r="I109" s="3">
        <f t="shared" si="4"/>
        <v>0</v>
      </c>
      <c r="J109" s="5">
        <f t="shared" si="5"/>
        <v>1.0000000000000002</v>
      </c>
    </row>
    <row r="110" spans="1:10" ht="15.75">
      <c r="A110" s="1">
        <v>24</v>
      </c>
      <c r="B110" s="1">
        <v>4634</v>
      </c>
      <c r="C110" s="15">
        <v>101</v>
      </c>
      <c r="D110" s="3">
        <v>3.65</v>
      </c>
      <c r="E110" s="3">
        <f t="shared" si="3"/>
        <v>368.65</v>
      </c>
      <c r="F110" s="3">
        <v>266.2</v>
      </c>
      <c r="G110" s="6">
        <v>5839</v>
      </c>
      <c r="H110" s="4">
        <v>40931</v>
      </c>
      <c r="I110" s="3">
        <f t="shared" si="4"/>
        <v>102.44999999999999</v>
      </c>
      <c r="J110" s="5">
        <f t="shared" si="5"/>
        <v>0.72209412722094124</v>
      </c>
    </row>
    <row r="111" spans="1:10" ht="15.75">
      <c r="A111" s="1">
        <v>24</v>
      </c>
      <c r="B111" s="1">
        <v>4963</v>
      </c>
      <c r="C111" s="15">
        <v>107</v>
      </c>
      <c r="D111" s="3">
        <v>3.65</v>
      </c>
      <c r="E111" s="3">
        <f t="shared" si="3"/>
        <v>390.55</v>
      </c>
      <c r="F111" s="3">
        <v>338.3</v>
      </c>
      <c r="G111" s="6">
        <v>2308</v>
      </c>
      <c r="H111" s="4">
        <v>41050</v>
      </c>
      <c r="I111" s="3">
        <f t="shared" si="4"/>
        <v>52.25</v>
      </c>
      <c r="J111" s="5">
        <f t="shared" si="5"/>
        <v>0.86621431314812447</v>
      </c>
    </row>
    <row r="112" spans="1:10" ht="15.75">
      <c r="A112" s="1">
        <v>24</v>
      </c>
      <c r="B112" s="1">
        <v>5127</v>
      </c>
      <c r="C112" s="15">
        <v>62</v>
      </c>
      <c r="D112" s="3">
        <v>3.65</v>
      </c>
      <c r="E112" s="3">
        <f t="shared" si="3"/>
        <v>226.29999999999998</v>
      </c>
      <c r="F112" s="3">
        <v>0</v>
      </c>
      <c r="G112" s="6"/>
      <c r="H112" s="4"/>
      <c r="I112" s="3">
        <f t="shared" si="4"/>
        <v>226.29999999999998</v>
      </c>
      <c r="J112" s="5">
        <f t="shared" si="5"/>
        <v>0</v>
      </c>
    </row>
    <row r="113" spans="1:10" ht="15.75">
      <c r="A113" s="1">
        <v>24</v>
      </c>
      <c r="B113" s="1">
        <v>7894</v>
      </c>
      <c r="C113" s="15">
        <v>42</v>
      </c>
      <c r="D113" s="3">
        <v>3.65</v>
      </c>
      <c r="E113" s="3">
        <f t="shared" si="3"/>
        <v>153.29999999999998</v>
      </c>
      <c r="F113" s="3">
        <v>0</v>
      </c>
      <c r="G113" s="6"/>
      <c r="H113" s="4"/>
      <c r="I113" s="3">
        <f t="shared" si="4"/>
        <v>153.29999999999998</v>
      </c>
      <c r="J113" s="5">
        <f t="shared" si="5"/>
        <v>0</v>
      </c>
    </row>
    <row r="114" spans="1:10" ht="15.75">
      <c r="A114" s="1"/>
      <c r="B114" s="1"/>
      <c r="C114" s="15"/>
      <c r="D114" s="3"/>
      <c r="E114" s="3"/>
      <c r="F114" s="3"/>
      <c r="G114" s="6"/>
      <c r="H114" s="4"/>
      <c r="I114" s="3"/>
      <c r="J114" s="5"/>
    </row>
    <row r="115" spans="1:10" ht="15.75">
      <c r="A115" s="1">
        <v>25</v>
      </c>
      <c r="B115" s="1">
        <v>839</v>
      </c>
      <c r="C115" s="15">
        <v>275</v>
      </c>
      <c r="D115" s="3">
        <v>3.65</v>
      </c>
      <c r="E115" s="3">
        <f t="shared" si="3"/>
        <v>1003.75</v>
      </c>
      <c r="F115" s="3">
        <v>606.4</v>
      </c>
      <c r="G115" s="6">
        <v>4393</v>
      </c>
      <c r="H115" s="4">
        <v>41015</v>
      </c>
      <c r="I115" s="3">
        <f t="shared" si="4"/>
        <v>397.35</v>
      </c>
      <c r="J115" s="5">
        <f t="shared" si="5"/>
        <v>0.60413449564134492</v>
      </c>
    </row>
    <row r="116" spans="1:10" ht="15.75">
      <c r="A116" s="1">
        <v>25</v>
      </c>
      <c r="B116" s="1">
        <v>6487</v>
      </c>
      <c r="C116" s="15">
        <v>59</v>
      </c>
      <c r="D116" s="3">
        <v>3.65</v>
      </c>
      <c r="E116" s="3">
        <f t="shared" si="3"/>
        <v>215.35</v>
      </c>
      <c r="F116" s="3">
        <v>226.3</v>
      </c>
      <c r="G116" s="6">
        <v>2097</v>
      </c>
      <c r="H116" s="4">
        <v>41078</v>
      </c>
      <c r="I116" s="3">
        <f t="shared" si="4"/>
        <v>-10.950000000000017</v>
      </c>
      <c r="J116" s="5">
        <f t="shared" si="5"/>
        <v>1.0508474576271187</v>
      </c>
    </row>
    <row r="117" spans="1:10" ht="15.75">
      <c r="A117" s="1">
        <v>25</v>
      </c>
      <c r="B117" s="1">
        <v>9385</v>
      </c>
      <c r="C117" s="15">
        <v>151</v>
      </c>
      <c r="D117" s="3">
        <v>3.65</v>
      </c>
      <c r="E117" s="3">
        <f t="shared" si="3"/>
        <v>551.15</v>
      </c>
      <c r="F117" s="3">
        <v>573.04999999999995</v>
      </c>
      <c r="G117" s="6">
        <v>3434</v>
      </c>
      <c r="H117" s="4">
        <v>40854</v>
      </c>
      <c r="I117" s="3">
        <f t="shared" si="4"/>
        <v>-21.899999999999977</v>
      </c>
      <c r="J117" s="5">
        <f t="shared" si="5"/>
        <v>1.0397350993377483</v>
      </c>
    </row>
    <row r="118" spans="1:10" ht="15.75">
      <c r="A118" s="1">
        <v>25</v>
      </c>
      <c r="B118" s="1">
        <v>9438</v>
      </c>
      <c r="C118" s="15">
        <v>71</v>
      </c>
      <c r="D118" s="3">
        <v>3.65</v>
      </c>
      <c r="E118" s="3">
        <f t="shared" si="3"/>
        <v>259.14999999999998</v>
      </c>
      <c r="F118" s="3">
        <v>0</v>
      </c>
      <c r="G118" s="6"/>
      <c r="H118" s="4"/>
      <c r="I118" s="3">
        <f t="shared" si="4"/>
        <v>259.14999999999998</v>
      </c>
      <c r="J118" s="5">
        <f t="shared" si="5"/>
        <v>0</v>
      </c>
    </row>
    <row r="119" spans="1:10" ht="15.75">
      <c r="A119" s="1">
        <v>25</v>
      </c>
      <c r="B119" s="1">
        <v>10914</v>
      </c>
      <c r="C119" s="15">
        <v>143</v>
      </c>
      <c r="D119" s="3">
        <v>3.65</v>
      </c>
      <c r="E119" s="3">
        <f t="shared" si="3"/>
        <v>521.94999999999993</v>
      </c>
      <c r="F119" s="3">
        <v>192.35</v>
      </c>
      <c r="G119" s="6">
        <v>1586</v>
      </c>
      <c r="H119" s="4">
        <v>40756</v>
      </c>
      <c r="I119" s="3">
        <f t="shared" si="4"/>
        <v>329.59999999999991</v>
      </c>
      <c r="J119" s="5">
        <f t="shared" si="5"/>
        <v>0.3685218890698343</v>
      </c>
    </row>
    <row r="120" spans="1:10" ht="15.75">
      <c r="A120" s="1"/>
      <c r="B120" s="1"/>
      <c r="C120" s="15"/>
      <c r="D120" s="3"/>
      <c r="E120" s="3"/>
      <c r="F120" s="3"/>
      <c r="G120" s="6"/>
      <c r="H120" s="4"/>
      <c r="I120" s="3"/>
      <c r="J120" s="5"/>
    </row>
    <row r="121" spans="1:10" ht="15.75">
      <c r="A121" s="1">
        <v>26</v>
      </c>
      <c r="B121" s="1">
        <v>1840</v>
      </c>
      <c r="C121" s="15">
        <v>86</v>
      </c>
      <c r="D121" s="3">
        <v>3.65</v>
      </c>
      <c r="E121" s="3">
        <f t="shared" si="3"/>
        <v>313.89999999999998</v>
      </c>
      <c r="F121" s="3">
        <v>0</v>
      </c>
      <c r="G121" s="6"/>
      <c r="H121" s="4"/>
      <c r="I121" s="3">
        <f t="shared" si="4"/>
        <v>313.89999999999998</v>
      </c>
      <c r="J121" s="5">
        <f t="shared" si="5"/>
        <v>0</v>
      </c>
    </row>
    <row r="122" spans="1:10" ht="15.75">
      <c r="A122" s="1">
        <v>26</v>
      </c>
      <c r="B122" s="1">
        <v>3492</v>
      </c>
      <c r="C122" s="15">
        <v>152</v>
      </c>
      <c r="D122" s="3">
        <v>3.65</v>
      </c>
      <c r="E122" s="3">
        <f t="shared" si="3"/>
        <v>554.79999999999995</v>
      </c>
      <c r="F122" s="3">
        <v>587.65</v>
      </c>
      <c r="G122" s="6">
        <v>2551</v>
      </c>
      <c r="H122" s="4">
        <v>40928</v>
      </c>
      <c r="I122" s="3">
        <f t="shared" si="4"/>
        <v>-32.850000000000023</v>
      </c>
      <c r="J122" s="5">
        <f t="shared" si="5"/>
        <v>1.0592105263157896</v>
      </c>
    </row>
    <row r="123" spans="1:10" ht="15.75">
      <c r="A123" s="1">
        <v>26</v>
      </c>
      <c r="B123" s="1">
        <v>12183</v>
      </c>
      <c r="C123" s="15">
        <v>52</v>
      </c>
      <c r="D123" s="3">
        <v>3.65</v>
      </c>
      <c r="E123" s="3">
        <f t="shared" si="3"/>
        <v>189.79999999999998</v>
      </c>
      <c r="F123" s="3">
        <v>0</v>
      </c>
      <c r="G123" s="6"/>
      <c r="H123" s="4"/>
      <c r="I123" s="3">
        <f t="shared" si="4"/>
        <v>189.79999999999998</v>
      </c>
      <c r="J123" s="5">
        <f t="shared" si="5"/>
        <v>0</v>
      </c>
    </row>
    <row r="124" spans="1:10" ht="15.75">
      <c r="A124" s="1">
        <v>26</v>
      </c>
      <c r="B124" s="1">
        <v>12606</v>
      </c>
      <c r="C124" s="15">
        <v>38</v>
      </c>
      <c r="D124" s="3">
        <v>3.65</v>
      </c>
      <c r="E124" s="3">
        <f t="shared" si="3"/>
        <v>138.69999999999999</v>
      </c>
      <c r="F124" s="3">
        <v>0</v>
      </c>
      <c r="G124" s="6"/>
      <c r="H124" s="4"/>
      <c r="I124" s="3">
        <f t="shared" si="4"/>
        <v>138.69999999999999</v>
      </c>
      <c r="J124" s="5">
        <f t="shared" si="5"/>
        <v>0</v>
      </c>
    </row>
    <row r="125" spans="1:10" ht="15.75">
      <c r="A125" s="1"/>
      <c r="B125" s="1"/>
      <c r="C125" s="15"/>
      <c r="D125" s="3"/>
      <c r="E125" s="3"/>
      <c r="F125" s="3"/>
      <c r="G125" s="6"/>
      <c r="H125" s="4"/>
      <c r="I125" s="3"/>
      <c r="J125" s="5"/>
    </row>
    <row r="126" spans="1:10" ht="15.75">
      <c r="A126" s="1">
        <v>27</v>
      </c>
      <c r="B126" s="1">
        <v>1170</v>
      </c>
      <c r="C126" s="15">
        <v>597</v>
      </c>
      <c r="D126" s="3">
        <v>3.65</v>
      </c>
      <c r="E126" s="3">
        <f t="shared" si="3"/>
        <v>2179.0499999999997</v>
      </c>
      <c r="F126" s="3">
        <v>0</v>
      </c>
      <c r="G126" s="6"/>
      <c r="H126" s="4"/>
      <c r="I126" s="3">
        <f t="shared" si="4"/>
        <v>2179.0499999999997</v>
      </c>
      <c r="J126" s="5">
        <f t="shared" si="5"/>
        <v>0</v>
      </c>
    </row>
    <row r="127" spans="1:10" ht="15.75">
      <c r="A127" s="1">
        <v>27</v>
      </c>
      <c r="B127" s="1">
        <v>1558</v>
      </c>
      <c r="C127" s="15">
        <v>318</v>
      </c>
      <c r="D127" s="3">
        <v>3.65</v>
      </c>
      <c r="E127" s="3">
        <f t="shared" si="3"/>
        <v>1160.7</v>
      </c>
      <c r="F127" s="3">
        <v>1281</v>
      </c>
      <c r="G127" s="6">
        <v>2760</v>
      </c>
      <c r="H127" s="4">
        <v>41043</v>
      </c>
      <c r="I127" s="3">
        <f t="shared" si="4"/>
        <v>-120.29999999999995</v>
      </c>
      <c r="J127" s="5">
        <f t="shared" si="5"/>
        <v>1.1036443525458774</v>
      </c>
    </row>
    <row r="128" spans="1:10" ht="15.75">
      <c r="A128" s="1">
        <v>27</v>
      </c>
      <c r="B128" s="1">
        <v>4646</v>
      </c>
      <c r="C128" s="15">
        <v>75</v>
      </c>
      <c r="D128" s="3">
        <v>3.65</v>
      </c>
      <c r="E128" s="3">
        <f t="shared" si="3"/>
        <v>273.75</v>
      </c>
      <c r="F128" s="3">
        <v>150</v>
      </c>
      <c r="G128" s="6">
        <v>3259</v>
      </c>
      <c r="H128" s="4">
        <v>40772</v>
      </c>
      <c r="I128" s="3">
        <f t="shared" si="4"/>
        <v>123.75</v>
      </c>
      <c r="J128" s="5">
        <f t="shared" si="5"/>
        <v>0.54794520547945202</v>
      </c>
    </row>
    <row r="129" spans="1:10" ht="15.75">
      <c r="A129" s="1">
        <v>27</v>
      </c>
      <c r="B129" s="1">
        <v>6718</v>
      </c>
      <c r="C129" s="15">
        <v>77</v>
      </c>
      <c r="D129" s="3">
        <v>3.65</v>
      </c>
      <c r="E129" s="3">
        <f t="shared" si="3"/>
        <v>281.05</v>
      </c>
      <c r="F129" s="3">
        <v>0</v>
      </c>
      <c r="G129" s="6"/>
      <c r="H129" s="4"/>
      <c r="I129" s="3">
        <f t="shared" si="4"/>
        <v>281.05</v>
      </c>
      <c r="J129" s="5">
        <f t="shared" si="5"/>
        <v>0</v>
      </c>
    </row>
    <row r="130" spans="1:10" ht="15.75">
      <c r="A130" s="1">
        <v>27</v>
      </c>
      <c r="B130" s="1">
        <v>13880</v>
      </c>
      <c r="C130" s="15">
        <v>124</v>
      </c>
      <c r="D130" s="3">
        <v>3.65</v>
      </c>
      <c r="E130" s="3">
        <f t="shared" si="3"/>
        <v>452.59999999999997</v>
      </c>
      <c r="F130" s="3">
        <v>0</v>
      </c>
      <c r="G130" s="6"/>
      <c r="H130" s="4"/>
      <c r="I130" s="3">
        <f t="shared" si="4"/>
        <v>452.59999999999997</v>
      </c>
      <c r="J130" s="5">
        <f t="shared" si="5"/>
        <v>0</v>
      </c>
    </row>
    <row r="131" spans="1:10" ht="15.75">
      <c r="A131" s="1"/>
      <c r="B131" s="1"/>
      <c r="C131" s="15"/>
      <c r="D131" s="3"/>
      <c r="E131" s="3"/>
      <c r="F131" s="3"/>
      <c r="G131" s="6"/>
      <c r="H131" s="4"/>
      <c r="I131" s="3"/>
      <c r="J131" s="5"/>
    </row>
    <row r="132" spans="1:10" ht="15.75">
      <c r="A132" s="1">
        <v>28</v>
      </c>
      <c r="B132" s="1">
        <v>1069</v>
      </c>
      <c r="C132" s="15">
        <v>263</v>
      </c>
      <c r="D132" s="3">
        <v>3.65</v>
      </c>
      <c r="E132" s="3">
        <f t="shared" si="3"/>
        <v>959.94999999999993</v>
      </c>
      <c r="F132" s="3">
        <v>489.1</v>
      </c>
      <c r="G132" s="2">
        <v>2216</v>
      </c>
      <c r="H132" s="4">
        <v>40760</v>
      </c>
      <c r="I132" s="3">
        <f t="shared" si="4"/>
        <v>470.84999999999991</v>
      </c>
      <c r="J132" s="5">
        <f t="shared" si="5"/>
        <v>0.50950570342205326</v>
      </c>
    </row>
    <row r="133" spans="1:10" ht="15.75">
      <c r="A133" s="1">
        <v>28</v>
      </c>
      <c r="B133" s="1">
        <v>4628</v>
      </c>
      <c r="C133" s="15">
        <v>161</v>
      </c>
      <c r="D133" s="3">
        <v>3.65</v>
      </c>
      <c r="E133" s="3">
        <f t="shared" si="3"/>
        <v>587.65</v>
      </c>
      <c r="F133" s="3">
        <v>0</v>
      </c>
      <c r="G133" s="6"/>
      <c r="H133" s="4"/>
      <c r="I133" s="3">
        <f t="shared" si="4"/>
        <v>587.65</v>
      </c>
      <c r="J133" s="5">
        <f t="shared" si="5"/>
        <v>0</v>
      </c>
    </row>
    <row r="134" spans="1:10" ht="15.75">
      <c r="A134" s="1">
        <v>28</v>
      </c>
      <c r="B134" s="1">
        <v>5488</v>
      </c>
      <c r="C134" s="15">
        <v>242</v>
      </c>
      <c r="D134" s="3">
        <v>3.65</v>
      </c>
      <c r="E134" s="3">
        <f t="shared" si="3"/>
        <v>883.3</v>
      </c>
      <c r="F134" s="3">
        <v>380.1</v>
      </c>
      <c r="G134" s="6">
        <v>6455</v>
      </c>
      <c r="H134" s="4">
        <v>40780</v>
      </c>
      <c r="I134" s="3">
        <f t="shared" si="4"/>
        <v>503.19999999999993</v>
      </c>
      <c r="J134" s="5">
        <f t="shared" si="5"/>
        <v>0.4303181252122722</v>
      </c>
    </row>
    <row r="135" spans="1:10" ht="15.75">
      <c r="A135" s="1">
        <v>28</v>
      </c>
      <c r="B135" s="1">
        <v>12467</v>
      </c>
      <c r="C135" s="15">
        <v>46</v>
      </c>
      <c r="D135" s="3">
        <v>3.65</v>
      </c>
      <c r="E135" s="3">
        <f t="shared" si="3"/>
        <v>167.9</v>
      </c>
      <c r="F135" s="3">
        <v>0</v>
      </c>
      <c r="G135" s="6"/>
      <c r="H135" s="4"/>
      <c r="I135" s="3">
        <f t="shared" si="4"/>
        <v>167.9</v>
      </c>
      <c r="J135" s="5">
        <f t="shared" si="5"/>
        <v>0</v>
      </c>
    </row>
    <row r="136" spans="1:10" ht="15.75">
      <c r="A136" s="1"/>
      <c r="B136" s="1"/>
      <c r="C136" s="15"/>
      <c r="D136" s="3"/>
      <c r="E136" s="3"/>
      <c r="F136" s="3"/>
      <c r="G136" s="6"/>
      <c r="H136" s="4"/>
      <c r="I136" s="3"/>
      <c r="J136" s="5"/>
    </row>
    <row r="137" spans="1:10" ht="15.75">
      <c r="A137" s="1">
        <v>29</v>
      </c>
      <c r="B137" s="1">
        <v>1654</v>
      </c>
      <c r="C137" s="15">
        <v>158</v>
      </c>
      <c r="D137" s="3">
        <v>3.65</v>
      </c>
      <c r="E137" s="3">
        <f t="shared" si="3"/>
        <v>576.69999999999993</v>
      </c>
      <c r="F137" s="3">
        <v>0</v>
      </c>
      <c r="G137" s="6"/>
      <c r="H137" s="4"/>
      <c r="I137" s="3">
        <f t="shared" si="4"/>
        <v>576.69999999999993</v>
      </c>
      <c r="J137" s="5">
        <f t="shared" si="5"/>
        <v>0</v>
      </c>
    </row>
    <row r="138" spans="1:10" ht="15.75">
      <c r="A138" s="1">
        <v>29</v>
      </c>
      <c r="B138" s="1">
        <v>2787</v>
      </c>
      <c r="C138" s="15">
        <v>147</v>
      </c>
      <c r="D138" s="3">
        <v>3.65</v>
      </c>
      <c r="E138" s="3">
        <f t="shared" si="3"/>
        <v>536.54999999999995</v>
      </c>
      <c r="F138" s="3">
        <v>0</v>
      </c>
      <c r="G138" s="6"/>
      <c r="H138" s="4"/>
      <c r="I138" s="3">
        <f t="shared" si="4"/>
        <v>536.54999999999995</v>
      </c>
      <c r="J138" s="5">
        <f t="shared" si="5"/>
        <v>0</v>
      </c>
    </row>
    <row r="139" spans="1:10" ht="15.75">
      <c r="A139" s="1">
        <v>29</v>
      </c>
      <c r="B139" s="1">
        <v>3825</v>
      </c>
      <c r="C139" s="15">
        <v>69</v>
      </c>
      <c r="D139" s="3">
        <v>3.65</v>
      </c>
      <c r="E139" s="3">
        <f t="shared" si="3"/>
        <v>251.85</v>
      </c>
      <c r="F139" s="3">
        <v>259.14999999999998</v>
      </c>
      <c r="G139" s="6">
        <v>1792</v>
      </c>
      <c r="H139" s="4">
        <v>40750</v>
      </c>
      <c r="I139" s="3">
        <f t="shared" si="4"/>
        <v>-7.2999999999999829</v>
      </c>
      <c r="J139" s="5">
        <f t="shared" si="5"/>
        <v>1.0289855072463767</v>
      </c>
    </row>
    <row r="140" spans="1:10" ht="15.75">
      <c r="A140" s="1">
        <v>29</v>
      </c>
      <c r="B140" s="1">
        <v>6789</v>
      </c>
      <c r="C140" s="15">
        <v>103</v>
      </c>
      <c r="D140" s="3">
        <v>3.65</v>
      </c>
      <c r="E140" s="3">
        <f t="shared" si="3"/>
        <v>375.95</v>
      </c>
      <c r="F140" s="3">
        <v>375.95</v>
      </c>
      <c r="G140" s="6">
        <v>2615</v>
      </c>
      <c r="H140" s="4">
        <v>41052</v>
      </c>
      <c r="I140" s="3">
        <f t="shared" si="4"/>
        <v>0</v>
      </c>
      <c r="J140" s="5">
        <f t="shared" si="5"/>
        <v>1</v>
      </c>
    </row>
    <row r="141" spans="1:10" ht="15.75">
      <c r="A141" s="1">
        <v>29</v>
      </c>
      <c r="B141" s="1">
        <v>11832</v>
      </c>
      <c r="C141" s="15">
        <v>38</v>
      </c>
      <c r="D141" s="3">
        <v>3.65</v>
      </c>
      <c r="E141" s="3">
        <f t="shared" si="3"/>
        <v>138.69999999999999</v>
      </c>
      <c r="F141" s="3">
        <v>0</v>
      </c>
      <c r="G141" s="6"/>
      <c r="H141" s="4"/>
      <c r="I141" s="3">
        <f t="shared" si="4"/>
        <v>138.69999999999999</v>
      </c>
      <c r="J141" s="5">
        <f t="shared" si="5"/>
        <v>0</v>
      </c>
    </row>
    <row r="142" spans="1:10" ht="15.75">
      <c r="A142" s="1"/>
      <c r="B142" s="1"/>
      <c r="C142" s="15"/>
      <c r="D142" s="3"/>
      <c r="E142" s="3"/>
      <c r="F142" s="3"/>
      <c r="G142" s="6"/>
      <c r="H142" s="4"/>
      <c r="I142" s="3"/>
      <c r="J142" s="5"/>
    </row>
    <row r="143" spans="1:10" ht="15.75">
      <c r="A143" s="1">
        <v>30</v>
      </c>
      <c r="B143" s="1">
        <v>1799</v>
      </c>
      <c r="C143" s="15">
        <v>921</v>
      </c>
      <c r="D143" s="3">
        <v>3.65</v>
      </c>
      <c r="E143" s="3">
        <f t="shared" si="3"/>
        <v>3361.65</v>
      </c>
      <c r="F143" s="3">
        <v>1165.8800000000001</v>
      </c>
      <c r="G143" s="6">
        <v>1879</v>
      </c>
      <c r="H143" s="4">
        <v>40756</v>
      </c>
      <c r="I143" s="3">
        <f t="shared" si="4"/>
        <v>2195.77</v>
      </c>
      <c r="J143" s="5">
        <f t="shared" si="5"/>
        <v>0.34681778293397592</v>
      </c>
    </row>
    <row r="144" spans="1:10" ht="15.75">
      <c r="A144" s="1">
        <v>30</v>
      </c>
      <c r="B144" s="1">
        <v>10522</v>
      </c>
      <c r="C144" s="15">
        <v>63</v>
      </c>
      <c r="D144" s="3">
        <v>3.65</v>
      </c>
      <c r="E144" s="3">
        <f t="shared" si="3"/>
        <v>229.95</v>
      </c>
      <c r="F144" s="3">
        <v>230</v>
      </c>
      <c r="G144" s="6">
        <v>1379</v>
      </c>
      <c r="H144" s="4">
        <v>41099</v>
      </c>
      <c r="I144" s="3">
        <f t="shared" si="4"/>
        <v>-5.0000000000011369E-2</v>
      </c>
      <c r="J144" s="5">
        <f t="shared" si="5"/>
        <v>1.0002174385736029</v>
      </c>
    </row>
    <row r="145" spans="1:10" ht="15.75">
      <c r="A145" s="1">
        <v>30</v>
      </c>
      <c r="B145" s="1">
        <v>12662</v>
      </c>
      <c r="C145" s="15">
        <v>86</v>
      </c>
      <c r="D145" s="3">
        <v>3.65</v>
      </c>
      <c r="E145" s="3">
        <f t="shared" si="3"/>
        <v>313.89999999999998</v>
      </c>
      <c r="F145" s="3">
        <v>0</v>
      </c>
      <c r="G145" s="6"/>
      <c r="H145" s="4"/>
      <c r="I145" s="3">
        <f t="shared" si="4"/>
        <v>313.89999999999998</v>
      </c>
      <c r="J145" s="5">
        <f t="shared" si="5"/>
        <v>0</v>
      </c>
    </row>
    <row r="146" spans="1:10" ht="15.75">
      <c r="A146" s="1">
        <v>30</v>
      </c>
      <c r="B146" s="1">
        <v>12673</v>
      </c>
      <c r="C146" s="15">
        <v>32</v>
      </c>
      <c r="D146" s="3">
        <v>3.65</v>
      </c>
      <c r="E146" s="3">
        <f t="shared" si="3"/>
        <v>116.8</v>
      </c>
      <c r="F146" s="3">
        <v>0</v>
      </c>
      <c r="G146" s="6"/>
      <c r="H146" s="4"/>
      <c r="I146" s="3">
        <f t="shared" si="4"/>
        <v>116.8</v>
      </c>
      <c r="J146" s="5">
        <f t="shared" si="5"/>
        <v>0</v>
      </c>
    </row>
    <row r="147" spans="1:10" ht="15.75">
      <c r="A147" s="1"/>
      <c r="B147" s="1"/>
      <c r="C147" s="15"/>
      <c r="D147" s="3"/>
      <c r="E147" s="3"/>
      <c r="F147" s="3">
        <f>SUM(F84:F146)</f>
        <v>10801.580000000002</v>
      </c>
      <c r="G147" s="6"/>
      <c r="H147" s="4"/>
      <c r="I147" s="3"/>
      <c r="J147" s="5"/>
    </row>
    <row r="148" spans="1:10" ht="15.75">
      <c r="A148" s="1">
        <v>40</v>
      </c>
      <c r="B148" s="1">
        <v>2820</v>
      </c>
      <c r="C148" s="15">
        <v>136</v>
      </c>
      <c r="D148" s="3">
        <v>3.65</v>
      </c>
      <c r="E148" s="3">
        <f t="shared" si="3"/>
        <v>496.4</v>
      </c>
      <c r="F148" s="3">
        <v>0</v>
      </c>
      <c r="G148" s="6"/>
      <c r="H148" s="4"/>
      <c r="I148" s="3">
        <f t="shared" si="4"/>
        <v>496.4</v>
      </c>
      <c r="J148" s="5">
        <f t="shared" si="5"/>
        <v>0</v>
      </c>
    </row>
    <row r="149" spans="1:10" ht="15.75">
      <c r="A149" s="1">
        <v>40</v>
      </c>
      <c r="B149" s="1">
        <v>4416</v>
      </c>
      <c r="C149" s="15">
        <v>158</v>
      </c>
      <c r="D149" s="3">
        <v>3.65</v>
      </c>
      <c r="E149" s="3">
        <f t="shared" si="3"/>
        <v>576.69999999999993</v>
      </c>
      <c r="F149" s="3">
        <v>0</v>
      </c>
      <c r="G149" s="6"/>
      <c r="H149" s="4"/>
      <c r="I149" s="3">
        <f t="shared" si="4"/>
        <v>576.69999999999993</v>
      </c>
      <c r="J149" s="5">
        <f t="shared" si="5"/>
        <v>0</v>
      </c>
    </row>
    <row r="150" spans="1:10" ht="15.75">
      <c r="A150" s="1">
        <v>40</v>
      </c>
      <c r="B150" s="1">
        <v>6151</v>
      </c>
      <c r="C150" s="15">
        <v>116</v>
      </c>
      <c r="D150" s="3">
        <v>3.65</v>
      </c>
      <c r="E150" s="3">
        <f t="shared" si="3"/>
        <v>423.4</v>
      </c>
      <c r="F150" s="3">
        <v>0</v>
      </c>
      <c r="G150" s="6"/>
      <c r="H150" s="4"/>
      <c r="I150" s="3">
        <f t="shared" si="4"/>
        <v>423.4</v>
      </c>
      <c r="J150" s="5">
        <f t="shared" si="5"/>
        <v>0</v>
      </c>
    </row>
    <row r="151" spans="1:10" ht="15.75">
      <c r="A151" s="1">
        <v>40</v>
      </c>
      <c r="B151" s="1">
        <v>6480</v>
      </c>
      <c r="C151" s="15">
        <v>71</v>
      </c>
      <c r="D151" s="3">
        <v>3.65</v>
      </c>
      <c r="E151" s="3">
        <f t="shared" si="3"/>
        <v>259.14999999999998</v>
      </c>
      <c r="F151" s="3">
        <v>191.85</v>
      </c>
      <c r="G151" s="6">
        <v>1748</v>
      </c>
      <c r="H151" s="4">
        <v>41088</v>
      </c>
      <c r="I151" s="3">
        <f t="shared" si="4"/>
        <v>67.299999999999983</v>
      </c>
      <c r="J151" s="5">
        <f t="shared" si="5"/>
        <v>0.74030484275516117</v>
      </c>
    </row>
    <row r="152" spans="1:10" ht="15.75">
      <c r="A152" s="1">
        <v>40</v>
      </c>
      <c r="B152" s="1">
        <v>12644</v>
      </c>
      <c r="C152" s="15">
        <v>60</v>
      </c>
      <c r="D152" s="3">
        <v>3.65</v>
      </c>
      <c r="E152" s="3">
        <f t="shared" si="3"/>
        <v>219</v>
      </c>
      <c r="F152" s="3">
        <v>0</v>
      </c>
      <c r="G152" s="6"/>
      <c r="H152" s="4"/>
      <c r="I152" s="3">
        <f t="shared" si="4"/>
        <v>219</v>
      </c>
      <c r="J152" s="5">
        <f t="shared" si="5"/>
        <v>0</v>
      </c>
    </row>
    <row r="153" spans="1:10" ht="15.75">
      <c r="A153" s="1"/>
      <c r="B153" s="1"/>
      <c r="C153" s="15"/>
      <c r="D153" s="3"/>
      <c r="E153" s="3"/>
      <c r="F153" s="3"/>
      <c r="G153" s="6"/>
      <c r="H153" s="4"/>
      <c r="I153" s="3"/>
      <c r="J153" s="5"/>
    </row>
    <row r="154" spans="1:10" ht="15.75">
      <c r="A154" s="1">
        <v>41</v>
      </c>
      <c r="B154" s="1">
        <v>765</v>
      </c>
      <c r="C154" s="15">
        <v>152</v>
      </c>
      <c r="D154" s="3">
        <v>3.65</v>
      </c>
      <c r="E154" s="3">
        <f t="shared" si="3"/>
        <v>554.79999999999995</v>
      </c>
      <c r="F154" s="3">
        <v>0</v>
      </c>
      <c r="G154" s="6"/>
      <c r="H154" s="4"/>
      <c r="I154" s="3">
        <f t="shared" si="4"/>
        <v>554.79999999999995</v>
      </c>
      <c r="J154" s="5">
        <f t="shared" si="5"/>
        <v>0</v>
      </c>
    </row>
    <row r="155" spans="1:10" ht="15.75">
      <c r="A155" s="1">
        <v>41</v>
      </c>
      <c r="B155" s="1">
        <v>1386</v>
      </c>
      <c r="C155" s="15">
        <v>188</v>
      </c>
      <c r="D155" s="3">
        <v>3.65</v>
      </c>
      <c r="E155" s="3">
        <f t="shared" si="3"/>
        <v>686.19999999999993</v>
      </c>
      <c r="F155" s="3">
        <v>0</v>
      </c>
      <c r="G155" s="6"/>
      <c r="H155" s="4"/>
      <c r="I155" s="3">
        <f t="shared" si="4"/>
        <v>686.19999999999993</v>
      </c>
      <c r="J155" s="5">
        <f t="shared" si="5"/>
        <v>0</v>
      </c>
    </row>
    <row r="156" spans="1:10" ht="15.75">
      <c r="A156" s="1">
        <v>41</v>
      </c>
      <c r="B156" s="1">
        <v>1501</v>
      </c>
      <c r="C156" s="15">
        <v>24</v>
      </c>
      <c r="D156" s="3">
        <v>3.65</v>
      </c>
      <c r="E156" s="3">
        <f t="shared" si="3"/>
        <v>87.6</v>
      </c>
      <c r="F156" s="3">
        <v>0</v>
      </c>
      <c r="G156" s="6"/>
      <c r="H156" s="4"/>
      <c r="I156" s="3">
        <f t="shared" si="4"/>
        <v>87.6</v>
      </c>
      <c r="J156" s="5">
        <f t="shared" si="5"/>
        <v>0</v>
      </c>
    </row>
    <row r="157" spans="1:10" ht="15.75">
      <c r="A157" s="1">
        <v>41</v>
      </c>
      <c r="B157" s="1">
        <v>7370</v>
      </c>
      <c r="C157" s="15">
        <v>147</v>
      </c>
      <c r="D157" s="3">
        <v>3.65</v>
      </c>
      <c r="E157" s="3">
        <f t="shared" si="3"/>
        <v>536.54999999999995</v>
      </c>
      <c r="F157" s="3">
        <v>0</v>
      </c>
      <c r="G157" s="6"/>
      <c r="H157" s="4"/>
      <c r="I157" s="3">
        <f t="shared" si="4"/>
        <v>536.54999999999995</v>
      </c>
      <c r="J157" s="5">
        <f t="shared" si="5"/>
        <v>0</v>
      </c>
    </row>
    <row r="158" spans="1:10" ht="15.75">
      <c r="A158" s="1">
        <v>41</v>
      </c>
      <c r="B158" s="1">
        <v>11884</v>
      </c>
      <c r="C158" s="15">
        <v>25</v>
      </c>
      <c r="D158" s="3">
        <v>3.65</v>
      </c>
      <c r="E158" s="3">
        <f t="shared" ref="E158:E236" si="6">C158*D158</f>
        <v>91.25</v>
      </c>
      <c r="F158" s="3">
        <v>0</v>
      </c>
      <c r="G158" s="6"/>
      <c r="H158" s="4"/>
      <c r="I158" s="3">
        <f t="shared" ref="I158:I236" si="7">E158-F158</f>
        <v>91.25</v>
      </c>
      <c r="J158" s="5">
        <f t="shared" ref="J158:J236" si="8">F158/E158</f>
        <v>0</v>
      </c>
    </row>
    <row r="159" spans="1:10" ht="15.75">
      <c r="A159" s="1"/>
      <c r="B159" s="1"/>
      <c r="C159" s="15"/>
      <c r="D159" s="3"/>
      <c r="E159" s="3"/>
      <c r="F159" s="3"/>
      <c r="G159" s="6"/>
      <c r="H159" s="4"/>
      <c r="I159" s="3"/>
      <c r="J159" s="5"/>
    </row>
    <row r="160" spans="1:10" ht="15.75">
      <c r="A160" s="1">
        <v>42</v>
      </c>
      <c r="B160" s="1">
        <v>605</v>
      </c>
      <c r="C160" s="15">
        <v>164</v>
      </c>
      <c r="D160" s="3">
        <v>3.65</v>
      </c>
      <c r="E160" s="3">
        <f t="shared" si="6"/>
        <v>598.6</v>
      </c>
      <c r="F160" s="3">
        <v>0</v>
      </c>
      <c r="G160" s="6"/>
      <c r="H160" s="4"/>
      <c r="I160" s="3">
        <f t="shared" si="7"/>
        <v>598.6</v>
      </c>
      <c r="J160" s="5">
        <f t="shared" si="8"/>
        <v>0</v>
      </c>
    </row>
    <row r="161" spans="1:10" ht="15.75">
      <c r="A161" s="1">
        <v>42</v>
      </c>
      <c r="B161" s="1">
        <v>1080</v>
      </c>
      <c r="C161" s="15">
        <v>148</v>
      </c>
      <c r="D161" s="3">
        <v>3.65</v>
      </c>
      <c r="E161" s="3">
        <f t="shared" si="6"/>
        <v>540.19999999999993</v>
      </c>
      <c r="F161" s="3">
        <v>0</v>
      </c>
      <c r="G161" s="6"/>
      <c r="H161" s="4"/>
      <c r="I161" s="3">
        <f t="shared" si="7"/>
        <v>540.19999999999993</v>
      </c>
      <c r="J161" s="5">
        <f t="shared" si="8"/>
        <v>0</v>
      </c>
    </row>
    <row r="162" spans="1:10" ht="15.75">
      <c r="A162" s="1">
        <v>42</v>
      </c>
      <c r="B162" s="1">
        <v>1471</v>
      </c>
      <c r="C162" s="15">
        <v>193</v>
      </c>
      <c r="D162" s="3">
        <v>3.65</v>
      </c>
      <c r="E162" s="3">
        <f t="shared" si="6"/>
        <v>704.44999999999993</v>
      </c>
      <c r="F162" s="3">
        <v>0</v>
      </c>
      <c r="G162" s="6"/>
      <c r="H162" s="4"/>
      <c r="I162" s="3">
        <f t="shared" si="7"/>
        <v>704.44999999999993</v>
      </c>
      <c r="J162" s="5">
        <f t="shared" si="8"/>
        <v>0</v>
      </c>
    </row>
    <row r="163" spans="1:10" ht="15.75">
      <c r="A163" s="1">
        <v>42</v>
      </c>
      <c r="B163" s="1">
        <v>6630</v>
      </c>
      <c r="C163" s="15">
        <v>29</v>
      </c>
      <c r="D163" s="3">
        <v>3.65</v>
      </c>
      <c r="E163" s="3">
        <f t="shared" si="6"/>
        <v>105.85</v>
      </c>
      <c r="F163" s="3">
        <v>0</v>
      </c>
      <c r="G163" s="6"/>
      <c r="H163" s="4"/>
      <c r="I163" s="3">
        <f t="shared" si="7"/>
        <v>105.85</v>
      </c>
      <c r="J163" s="5">
        <f t="shared" si="8"/>
        <v>0</v>
      </c>
    </row>
    <row r="164" spans="1:10" ht="15.75">
      <c r="A164" s="1">
        <v>42</v>
      </c>
      <c r="B164" s="1">
        <v>10559</v>
      </c>
      <c r="C164" s="15">
        <v>99</v>
      </c>
      <c r="D164" s="3">
        <v>3.65</v>
      </c>
      <c r="E164" s="3">
        <f t="shared" si="6"/>
        <v>361.34999999999997</v>
      </c>
      <c r="F164" s="3">
        <v>0</v>
      </c>
      <c r="G164" s="6"/>
      <c r="H164" s="4"/>
      <c r="I164" s="3">
        <f t="shared" si="7"/>
        <v>361.34999999999997</v>
      </c>
      <c r="J164" s="5">
        <f t="shared" si="8"/>
        <v>0</v>
      </c>
    </row>
    <row r="165" spans="1:10" ht="15.75">
      <c r="A165" s="1"/>
      <c r="B165" s="1"/>
      <c r="C165" s="15"/>
      <c r="D165" s="3"/>
      <c r="E165" s="3"/>
      <c r="F165" s="3"/>
      <c r="G165" s="6"/>
      <c r="H165" s="4"/>
      <c r="I165" s="3"/>
      <c r="J165" s="5"/>
    </row>
    <row r="166" spans="1:10" ht="15.75">
      <c r="A166" s="1">
        <v>43</v>
      </c>
      <c r="B166" s="1">
        <v>3099</v>
      </c>
      <c r="C166" s="15">
        <v>203</v>
      </c>
      <c r="D166" s="3">
        <v>3.65</v>
      </c>
      <c r="E166" s="3">
        <f t="shared" si="6"/>
        <v>740.94999999999993</v>
      </c>
      <c r="F166" s="3">
        <v>475.41</v>
      </c>
      <c r="G166" s="6">
        <v>2222</v>
      </c>
      <c r="H166" s="4">
        <v>41080</v>
      </c>
      <c r="I166" s="3">
        <f t="shared" si="7"/>
        <v>265.53999999999991</v>
      </c>
      <c r="J166" s="5">
        <f t="shared" si="8"/>
        <v>0.64162224171671511</v>
      </c>
    </row>
    <row r="167" spans="1:10" ht="15.75">
      <c r="A167" s="1">
        <v>43</v>
      </c>
      <c r="B167" s="1">
        <v>3450</v>
      </c>
      <c r="C167" s="15">
        <v>142</v>
      </c>
      <c r="D167" s="3">
        <v>3.65</v>
      </c>
      <c r="E167" s="3">
        <f t="shared" si="6"/>
        <v>518.29999999999995</v>
      </c>
      <c r="F167" s="3">
        <v>0</v>
      </c>
      <c r="G167" s="6"/>
      <c r="H167" s="4"/>
      <c r="I167" s="3">
        <f t="shared" si="7"/>
        <v>518.29999999999995</v>
      </c>
      <c r="J167" s="5">
        <f t="shared" si="8"/>
        <v>0</v>
      </c>
    </row>
    <row r="168" spans="1:10" ht="15.75">
      <c r="A168" s="1">
        <v>43</v>
      </c>
      <c r="B168" s="1">
        <v>4419</v>
      </c>
      <c r="C168" s="15">
        <v>75</v>
      </c>
      <c r="D168" s="3">
        <v>3.65</v>
      </c>
      <c r="E168" s="3">
        <f t="shared" si="6"/>
        <v>273.75</v>
      </c>
      <c r="F168" s="3">
        <v>0</v>
      </c>
      <c r="G168" s="6"/>
      <c r="H168" s="4"/>
      <c r="I168" s="3">
        <f t="shared" si="7"/>
        <v>273.75</v>
      </c>
      <c r="J168" s="5">
        <f t="shared" si="8"/>
        <v>0</v>
      </c>
    </row>
    <row r="169" spans="1:10" ht="15.75">
      <c r="A169" s="1">
        <v>43</v>
      </c>
      <c r="B169" s="1">
        <v>6463</v>
      </c>
      <c r="C169" s="15">
        <v>120</v>
      </c>
      <c r="D169" s="3">
        <v>3.65</v>
      </c>
      <c r="E169" s="3">
        <f t="shared" si="6"/>
        <v>438</v>
      </c>
      <c r="F169" s="3">
        <v>0</v>
      </c>
      <c r="G169" s="6"/>
      <c r="H169" s="4"/>
      <c r="I169" s="3">
        <f t="shared" si="7"/>
        <v>438</v>
      </c>
      <c r="J169" s="5">
        <f t="shared" si="8"/>
        <v>0</v>
      </c>
    </row>
    <row r="170" spans="1:10" ht="15.75">
      <c r="A170" s="1">
        <v>43</v>
      </c>
      <c r="B170" s="1">
        <v>7811</v>
      </c>
      <c r="C170" s="15">
        <v>111</v>
      </c>
      <c r="D170" s="3">
        <v>3.65</v>
      </c>
      <c r="E170" s="3">
        <f t="shared" si="6"/>
        <v>405.15</v>
      </c>
      <c r="F170" s="3">
        <v>0</v>
      </c>
      <c r="G170" s="6"/>
      <c r="H170" s="4"/>
      <c r="I170" s="3">
        <f t="shared" si="7"/>
        <v>405.15</v>
      </c>
      <c r="J170" s="5">
        <f t="shared" si="8"/>
        <v>0</v>
      </c>
    </row>
    <row r="171" spans="1:10" ht="15.75">
      <c r="A171" s="1"/>
      <c r="B171" s="1"/>
      <c r="C171" s="15"/>
      <c r="D171" s="3"/>
      <c r="E171" s="3"/>
      <c r="F171" s="3"/>
      <c r="G171" s="6"/>
      <c r="H171" s="4"/>
      <c r="I171" s="3"/>
      <c r="J171" s="5"/>
    </row>
    <row r="172" spans="1:10" ht="15.75">
      <c r="A172" s="1">
        <v>44</v>
      </c>
      <c r="B172" s="1">
        <v>1547</v>
      </c>
      <c r="C172" s="15">
        <v>165</v>
      </c>
      <c r="D172" s="3">
        <v>3.65</v>
      </c>
      <c r="E172" s="3">
        <f t="shared" si="6"/>
        <v>602.25</v>
      </c>
      <c r="F172" s="3">
        <v>234.55</v>
      </c>
      <c r="G172" s="6">
        <v>1734</v>
      </c>
      <c r="H172" s="4">
        <v>41099</v>
      </c>
      <c r="I172" s="3">
        <f t="shared" si="7"/>
        <v>367.7</v>
      </c>
      <c r="J172" s="5">
        <f t="shared" si="8"/>
        <v>0.38945620589456209</v>
      </c>
    </row>
    <row r="173" spans="1:10" ht="15.75">
      <c r="A173" s="1">
        <v>44</v>
      </c>
      <c r="B173" s="1">
        <v>1637</v>
      </c>
      <c r="C173" s="15">
        <v>205</v>
      </c>
      <c r="D173" s="3">
        <v>3.65</v>
      </c>
      <c r="E173" s="3">
        <f t="shared" si="6"/>
        <v>748.25</v>
      </c>
      <c r="F173" s="3">
        <v>0</v>
      </c>
      <c r="G173" s="6"/>
      <c r="H173" s="4"/>
      <c r="I173" s="3">
        <f t="shared" si="7"/>
        <v>748.25</v>
      </c>
      <c r="J173" s="5">
        <f t="shared" si="8"/>
        <v>0</v>
      </c>
    </row>
    <row r="174" spans="1:10" ht="15.75">
      <c r="A174" s="1">
        <v>44</v>
      </c>
      <c r="B174" s="1">
        <v>4774</v>
      </c>
      <c r="C174" s="15">
        <v>92</v>
      </c>
      <c r="D174" s="3">
        <v>3.65</v>
      </c>
      <c r="E174" s="3">
        <f t="shared" si="6"/>
        <v>335.8</v>
      </c>
      <c r="F174" s="3">
        <v>0</v>
      </c>
      <c r="G174" s="6"/>
      <c r="H174" s="4"/>
      <c r="I174" s="3">
        <f t="shared" si="7"/>
        <v>335.8</v>
      </c>
      <c r="J174" s="5">
        <f t="shared" si="8"/>
        <v>0</v>
      </c>
    </row>
    <row r="175" spans="1:10" ht="15.75">
      <c r="A175" s="1">
        <v>44</v>
      </c>
      <c r="B175" s="1">
        <v>9078</v>
      </c>
      <c r="C175" s="15">
        <v>16</v>
      </c>
      <c r="D175" s="3">
        <v>3.65</v>
      </c>
      <c r="E175" s="3">
        <f t="shared" si="6"/>
        <v>58.4</v>
      </c>
      <c r="F175" s="3">
        <v>0</v>
      </c>
      <c r="G175" s="6"/>
      <c r="H175" s="4"/>
      <c r="I175" s="3">
        <f t="shared" si="7"/>
        <v>58.4</v>
      </c>
      <c r="J175" s="5">
        <f t="shared" si="8"/>
        <v>0</v>
      </c>
    </row>
    <row r="176" spans="1:10" ht="15.75">
      <c r="A176" s="1"/>
      <c r="B176" s="1"/>
      <c r="C176" s="15"/>
      <c r="D176" s="3"/>
      <c r="E176" s="3"/>
      <c r="F176" s="3"/>
      <c r="G176" s="6"/>
      <c r="H176" s="4"/>
      <c r="I176" s="3"/>
      <c r="J176" s="5"/>
    </row>
    <row r="177" spans="1:10" ht="15.75">
      <c r="A177" s="1">
        <v>45</v>
      </c>
      <c r="B177" s="1">
        <v>3924</v>
      </c>
      <c r="C177" s="15">
        <v>243</v>
      </c>
      <c r="D177" s="3">
        <v>3.65</v>
      </c>
      <c r="E177" s="3">
        <f t="shared" si="6"/>
        <v>886.94999999999993</v>
      </c>
      <c r="F177" s="3">
        <v>574.4</v>
      </c>
      <c r="G177" s="6">
        <v>4280</v>
      </c>
      <c r="H177" s="4">
        <v>40925</v>
      </c>
      <c r="I177" s="3">
        <f t="shared" si="7"/>
        <v>312.54999999999995</v>
      </c>
      <c r="J177" s="5">
        <f t="shared" si="8"/>
        <v>0.64761260499464457</v>
      </c>
    </row>
    <row r="178" spans="1:10" ht="15.75">
      <c r="A178" s="1">
        <v>45</v>
      </c>
      <c r="B178" s="1">
        <v>4549</v>
      </c>
      <c r="C178" s="15">
        <v>142</v>
      </c>
      <c r="D178" s="3">
        <v>3.65</v>
      </c>
      <c r="E178" s="3">
        <f t="shared" si="6"/>
        <v>518.29999999999995</v>
      </c>
      <c r="F178" s="3">
        <v>206.4</v>
      </c>
      <c r="G178" s="2">
        <v>4806</v>
      </c>
      <c r="H178" s="4">
        <v>40750</v>
      </c>
      <c r="I178" s="3">
        <f t="shared" si="7"/>
        <v>311.89999999999998</v>
      </c>
      <c r="J178" s="5">
        <f t="shared" si="8"/>
        <v>0.39822496623577086</v>
      </c>
    </row>
    <row r="179" spans="1:10" ht="15.75">
      <c r="A179" s="1">
        <v>45</v>
      </c>
      <c r="B179" s="1">
        <v>6371</v>
      </c>
      <c r="C179" s="15">
        <v>318</v>
      </c>
      <c r="D179" s="3">
        <v>3.65</v>
      </c>
      <c r="E179" s="3">
        <f t="shared" si="6"/>
        <v>1160.7</v>
      </c>
      <c r="F179" s="3">
        <v>1160.7</v>
      </c>
      <c r="G179" s="6">
        <v>4703</v>
      </c>
      <c r="H179" s="4">
        <v>41080</v>
      </c>
      <c r="I179" s="3">
        <f t="shared" si="7"/>
        <v>0</v>
      </c>
      <c r="J179" s="5">
        <f t="shared" si="8"/>
        <v>1</v>
      </c>
    </row>
    <row r="180" spans="1:10" ht="15.75">
      <c r="A180" s="1">
        <v>45</v>
      </c>
      <c r="B180" s="1">
        <v>11155</v>
      </c>
      <c r="C180" s="15">
        <v>85</v>
      </c>
      <c r="D180" s="3">
        <v>3.65</v>
      </c>
      <c r="E180" s="3">
        <f t="shared" si="6"/>
        <v>310.25</v>
      </c>
      <c r="F180" s="3">
        <v>310.25</v>
      </c>
      <c r="G180" s="6">
        <v>1993</v>
      </c>
      <c r="H180" s="4">
        <v>40987</v>
      </c>
      <c r="I180" s="3">
        <f t="shared" si="7"/>
        <v>0</v>
      </c>
      <c r="J180" s="5">
        <f t="shared" si="8"/>
        <v>1</v>
      </c>
    </row>
    <row r="181" spans="1:10" ht="15.75">
      <c r="A181" s="1">
        <v>45</v>
      </c>
      <c r="B181" s="1">
        <v>13480</v>
      </c>
      <c r="C181" s="15">
        <v>74</v>
      </c>
      <c r="D181" s="3">
        <v>3.65</v>
      </c>
      <c r="E181" s="3">
        <f t="shared" si="6"/>
        <v>270.09999999999997</v>
      </c>
      <c r="F181" s="3">
        <v>0</v>
      </c>
      <c r="G181" s="6"/>
      <c r="H181" s="4"/>
      <c r="I181" s="3">
        <f t="shared" si="7"/>
        <v>270.09999999999997</v>
      </c>
      <c r="J181" s="5">
        <f t="shared" si="8"/>
        <v>0</v>
      </c>
    </row>
    <row r="182" spans="1:10" ht="15.75">
      <c r="A182" s="1"/>
      <c r="B182" s="1"/>
      <c r="C182" s="15"/>
      <c r="D182" s="3"/>
      <c r="E182" s="3"/>
      <c r="F182" s="3"/>
      <c r="G182" s="6"/>
      <c r="H182" s="4"/>
      <c r="I182" s="3"/>
      <c r="J182" s="5"/>
    </row>
    <row r="183" spans="1:10" ht="15.75">
      <c r="A183" s="1">
        <v>46</v>
      </c>
      <c r="B183" s="1">
        <v>746</v>
      </c>
      <c r="C183" s="15">
        <v>178</v>
      </c>
      <c r="D183" s="3">
        <v>3.65</v>
      </c>
      <c r="E183" s="3">
        <f t="shared" si="6"/>
        <v>649.69999999999993</v>
      </c>
      <c r="F183" s="3">
        <v>506.9</v>
      </c>
      <c r="G183" s="6">
        <v>7325</v>
      </c>
      <c r="H183" s="4">
        <v>41039</v>
      </c>
      <c r="I183" s="3">
        <f t="shared" si="7"/>
        <v>142.79999999999995</v>
      </c>
      <c r="J183" s="5">
        <f t="shared" si="8"/>
        <v>0.78020624903801761</v>
      </c>
    </row>
    <row r="184" spans="1:10" ht="15.75">
      <c r="A184" s="1">
        <v>46</v>
      </c>
      <c r="B184" s="1">
        <v>3805</v>
      </c>
      <c r="C184" s="15">
        <v>228</v>
      </c>
      <c r="D184" s="3">
        <v>3.65</v>
      </c>
      <c r="E184" s="3">
        <f t="shared" si="6"/>
        <v>832.19999999999993</v>
      </c>
      <c r="F184" s="3">
        <v>0</v>
      </c>
      <c r="G184" s="6"/>
      <c r="H184" s="4"/>
      <c r="I184" s="3">
        <f t="shared" si="7"/>
        <v>832.19999999999993</v>
      </c>
      <c r="J184" s="5">
        <f t="shared" si="8"/>
        <v>0</v>
      </c>
    </row>
    <row r="185" spans="1:10" ht="15.75">
      <c r="A185" s="1">
        <v>46</v>
      </c>
      <c r="B185" s="1">
        <v>4392</v>
      </c>
      <c r="C185" s="15">
        <v>49</v>
      </c>
      <c r="D185" s="3">
        <v>3.65</v>
      </c>
      <c r="E185" s="3">
        <f t="shared" si="6"/>
        <v>178.85</v>
      </c>
      <c r="F185" s="3">
        <v>0</v>
      </c>
      <c r="G185" s="6"/>
      <c r="H185" s="4"/>
      <c r="I185" s="3">
        <f t="shared" si="7"/>
        <v>178.85</v>
      </c>
      <c r="J185" s="5">
        <f t="shared" si="8"/>
        <v>0</v>
      </c>
    </row>
    <row r="186" spans="1:10" ht="15.75">
      <c r="A186" s="1"/>
      <c r="B186" s="1"/>
      <c r="C186" s="15"/>
      <c r="D186" s="3"/>
      <c r="E186" s="3"/>
      <c r="F186" s="3"/>
      <c r="G186" s="6"/>
      <c r="H186" s="4"/>
      <c r="I186" s="3"/>
      <c r="J186" s="5"/>
    </row>
    <row r="187" spans="1:10" ht="15.75">
      <c r="A187" s="1">
        <v>47</v>
      </c>
      <c r="B187" s="1">
        <v>531</v>
      </c>
      <c r="C187" s="15">
        <v>120</v>
      </c>
      <c r="D187" s="3">
        <v>3.65</v>
      </c>
      <c r="E187" s="3">
        <f t="shared" si="6"/>
        <v>438</v>
      </c>
      <c r="F187" s="3">
        <v>223</v>
      </c>
      <c r="G187" s="6">
        <v>8735</v>
      </c>
      <c r="H187" s="4">
        <v>41074</v>
      </c>
      <c r="I187" s="3">
        <f t="shared" si="7"/>
        <v>215</v>
      </c>
      <c r="J187" s="5">
        <f t="shared" si="8"/>
        <v>0.5091324200913242</v>
      </c>
    </row>
    <row r="188" spans="1:10" ht="15.75">
      <c r="A188" s="1">
        <v>47</v>
      </c>
      <c r="B188" s="1">
        <v>4527</v>
      </c>
      <c r="C188" s="15">
        <v>265</v>
      </c>
      <c r="D188" s="3">
        <v>3.65</v>
      </c>
      <c r="E188" s="3">
        <f t="shared" si="6"/>
        <v>967.25</v>
      </c>
      <c r="F188" s="3">
        <v>556</v>
      </c>
      <c r="G188" s="6">
        <v>2263</v>
      </c>
      <c r="H188" s="4">
        <v>41090</v>
      </c>
      <c r="I188" s="3">
        <f t="shared" si="7"/>
        <v>411.25</v>
      </c>
      <c r="J188" s="5">
        <f t="shared" si="8"/>
        <v>0.57482553631429312</v>
      </c>
    </row>
    <row r="189" spans="1:10" ht="15.75">
      <c r="A189" s="1">
        <v>47</v>
      </c>
      <c r="B189" s="1">
        <v>4586</v>
      </c>
      <c r="C189" s="15">
        <v>152</v>
      </c>
      <c r="D189" s="3">
        <v>3.65</v>
      </c>
      <c r="E189" s="3">
        <f t="shared" si="6"/>
        <v>554.79999999999995</v>
      </c>
      <c r="F189" s="3">
        <v>554.79999999999995</v>
      </c>
      <c r="G189" s="6">
        <v>4396</v>
      </c>
      <c r="H189" s="4">
        <v>41074</v>
      </c>
      <c r="I189" s="3">
        <f t="shared" si="7"/>
        <v>0</v>
      </c>
      <c r="J189" s="5">
        <f t="shared" si="8"/>
        <v>1</v>
      </c>
    </row>
    <row r="190" spans="1:10" ht="15.75">
      <c r="A190" s="1">
        <v>47</v>
      </c>
      <c r="B190" s="1">
        <v>6568</v>
      </c>
      <c r="C190" s="15">
        <v>146</v>
      </c>
      <c r="D190" s="3">
        <v>3.65</v>
      </c>
      <c r="E190" s="3">
        <f t="shared" si="6"/>
        <v>532.9</v>
      </c>
      <c r="F190" s="3">
        <v>0</v>
      </c>
      <c r="G190" s="6"/>
      <c r="H190" s="4"/>
      <c r="I190" s="3">
        <f t="shared" si="7"/>
        <v>532.9</v>
      </c>
      <c r="J190" s="5">
        <f t="shared" si="8"/>
        <v>0</v>
      </c>
    </row>
    <row r="191" spans="1:10" ht="15.75">
      <c r="A191" s="1">
        <v>47</v>
      </c>
      <c r="B191" s="1">
        <v>9082</v>
      </c>
      <c r="C191" s="15">
        <v>77</v>
      </c>
      <c r="D191" s="3">
        <v>3.65</v>
      </c>
      <c r="E191" s="3">
        <f t="shared" si="6"/>
        <v>281.05</v>
      </c>
      <c r="F191" s="3">
        <v>0</v>
      </c>
      <c r="G191" s="6"/>
      <c r="H191" s="4"/>
      <c r="I191" s="3">
        <f t="shared" si="7"/>
        <v>281.05</v>
      </c>
      <c r="J191" s="5">
        <f t="shared" si="8"/>
        <v>0</v>
      </c>
    </row>
    <row r="192" spans="1:10" ht="15.75">
      <c r="A192" s="1"/>
      <c r="B192" s="1"/>
      <c r="C192" s="15"/>
      <c r="D192" s="3"/>
      <c r="E192" s="3"/>
      <c r="F192" s="3"/>
      <c r="G192" s="6"/>
      <c r="H192" s="4"/>
      <c r="I192" s="3"/>
      <c r="J192" s="5"/>
    </row>
    <row r="193" spans="1:10" ht="15.75">
      <c r="A193" s="1">
        <v>48</v>
      </c>
      <c r="B193" s="1">
        <v>1478</v>
      </c>
      <c r="C193" s="15">
        <v>125</v>
      </c>
      <c r="D193" s="3">
        <v>3.65</v>
      </c>
      <c r="E193" s="3">
        <f t="shared" si="6"/>
        <v>456.25</v>
      </c>
      <c r="F193" s="3">
        <v>99.35</v>
      </c>
      <c r="G193" s="6">
        <v>6125</v>
      </c>
      <c r="H193" s="4">
        <v>41074</v>
      </c>
      <c r="I193" s="3">
        <f t="shared" si="7"/>
        <v>356.9</v>
      </c>
      <c r="J193" s="5">
        <f t="shared" si="8"/>
        <v>0.21775342465753422</v>
      </c>
    </row>
    <row r="194" spans="1:10" ht="15.75">
      <c r="A194" s="1">
        <v>48</v>
      </c>
      <c r="B194" s="1">
        <v>1609</v>
      </c>
      <c r="C194" s="15">
        <v>137</v>
      </c>
      <c r="D194" s="3">
        <v>3.65</v>
      </c>
      <c r="E194" s="3">
        <f t="shared" si="6"/>
        <v>500.05</v>
      </c>
      <c r="F194" s="3">
        <v>203.46</v>
      </c>
      <c r="G194" s="6">
        <v>6046</v>
      </c>
      <c r="H194" s="4">
        <v>41040</v>
      </c>
      <c r="I194" s="3">
        <f t="shared" si="7"/>
        <v>296.59000000000003</v>
      </c>
      <c r="J194" s="5">
        <f t="shared" si="8"/>
        <v>0.40687931206879313</v>
      </c>
    </row>
    <row r="195" spans="1:10" ht="15.75">
      <c r="A195" s="1">
        <v>48</v>
      </c>
      <c r="B195" s="1">
        <v>1669</v>
      </c>
      <c r="C195" s="15">
        <v>78</v>
      </c>
      <c r="D195" s="3">
        <v>3.65</v>
      </c>
      <c r="E195" s="3">
        <f t="shared" si="6"/>
        <v>284.7</v>
      </c>
      <c r="F195" s="3">
        <v>315</v>
      </c>
      <c r="G195" s="6">
        <v>175840</v>
      </c>
      <c r="H195" s="4">
        <v>41093</v>
      </c>
      <c r="I195" s="3">
        <f t="shared" si="7"/>
        <v>-30.300000000000011</v>
      </c>
      <c r="J195" s="5">
        <f t="shared" si="8"/>
        <v>1.1064278187565859</v>
      </c>
    </row>
    <row r="196" spans="1:10" ht="15.75">
      <c r="A196" s="1">
        <v>48</v>
      </c>
      <c r="B196" s="1">
        <v>6690</v>
      </c>
      <c r="C196" s="15">
        <v>90</v>
      </c>
      <c r="D196" s="3">
        <v>3.65</v>
      </c>
      <c r="E196" s="3">
        <f t="shared" si="6"/>
        <v>328.5</v>
      </c>
      <c r="F196" s="3">
        <v>0</v>
      </c>
      <c r="G196" s="6"/>
      <c r="H196" s="4"/>
      <c r="I196" s="3">
        <f t="shared" si="7"/>
        <v>328.5</v>
      </c>
      <c r="J196" s="5">
        <f t="shared" si="8"/>
        <v>0</v>
      </c>
    </row>
    <row r="197" spans="1:10" ht="15.75">
      <c r="A197" s="1">
        <v>48</v>
      </c>
      <c r="B197" s="1">
        <v>15229</v>
      </c>
      <c r="C197" s="15">
        <v>46</v>
      </c>
      <c r="D197" s="3">
        <v>3.65</v>
      </c>
      <c r="E197" s="3">
        <f>C197*D197</f>
        <v>167.9</v>
      </c>
      <c r="F197" s="3">
        <v>0</v>
      </c>
      <c r="G197" s="6"/>
      <c r="H197" s="4"/>
      <c r="I197" s="3">
        <f>E197-F197</f>
        <v>167.9</v>
      </c>
      <c r="J197" s="5">
        <f>F197/E197</f>
        <v>0</v>
      </c>
    </row>
    <row r="198" spans="1:10" ht="15.75">
      <c r="A198" s="1"/>
      <c r="B198" s="1"/>
      <c r="C198" s="15"/>
      <c r="D198" s="3"/>
      <c r="E198" s="3"/>
      <c r="F198" s="3"/>
      <c r="G198" s="6"/>
      <c r="H198" s="4"/>
      <c r="I198" s="3"/>
      <c r="J198" s="5"/>
    </row>
    <row r="199" spans="1:10" ht="15.75">
      <c r="A199" s="1">
        <v>49</v>
      </c>
      <c r="B199" s="1">
        <v>596</v>
      </c>
      <c r="C199" s="15">
        <v>68</v>
      </c>
      <c r="D199" s="3">
        <v>3.65</v>
      </c>
      <c r="E199" s="3">
        <f t="shared" si="6"/>
        <v>248.2</v>
      </c>
      <c r="F199" s="3">
        <v>0</v>
      </c>
      <c r="G199" s="6"/>
      <c r="H199" s="4"/>
      <c r="I199" s="3">
        <f t="shared" si="7"/>
        <v>248.2</v>
      </c>
      <c r="J199" s="5">
        <f t="shared" si="8"/>
        <v>0</v>
      </c>
    </row>
    <row r="200" spans="1:10" ht="15.75">
      <c r="A200" s="1">
        <v>49</v>
      </c>
      <c r="B200" s="1">
        <v>9230</v>
      </c>
      <c r="C200" s="15">
        <v>92</v>
      </c>
      <c r="D200" s="3">
        <v>3.65</v>
      </c>
      <c r="E200" s="3">
        <f t="shared" si="6"/>
        <v>335.8</v>
      </c>
      <c r="F200" s="3">
        <v>365</v>
      </c>
      <c r="G200" s="6">
        <v>2340</v>
      </c>
      <c r="H200" s="4">
        <v>41015</v>
      </c>
      <c r="I200" s="3">
        <f t="shared" si="7"/>
        <v>-29.199999999999989</v>
      </c>
      <c r="J200" s="5">
        <f t="shared" si="8"/>
        <v>1.0869565217391304</v>
      </c>
    </row>
    <row r="201" spans="1:10" ht="15.75">
      <c r="A201" s="1">
        <v>49</v>
      </c>
      <c r="B201" s="1">
        <v>9360</v>
      </c>
      <c r="C201" s="15">
        <v>123</v>
      </c>
      <c r="D201" s="3">
        <v>3.65</v>
      </c>
      <c r="E201" s="3">
        <f t="shared" si="6"/>
        <v>448.95</v>
      </c>
      <c r="F201" s="3">
        <v>0</v>
      </c>
      <c r="G201" s="6"/>
      <c r="H201" s="4"/>
      <c r="I201" s="3">
        <f t="shared" si="7"/>
        <v>448.95</v>
      </c>
      <c r="J201" s="5">
        <f t="shared" si="8"/>
        <v>0</v>
      </c>
    </row>
    <row r="202" spans="1:10" ht="15.75">
      <c r="A202" s="1">
        <v>49</v>
      </c>
      <c r="B202" s="1">
        <v>10363</v>
      </c>
      <c r="C202" s="15">
        <v>52</v>
      </c>
      <c r="D202" s="3">
        <v>3.65</v>
      </c>
      <c r="E202" s="3">
        <f t="shared" si="6"/>
        <v>189.79999999999998</v>
      </c>
      <c r="F202" s="3">
        <v>0</v>
      </c>
      <c r="G202" s="2"/>
      <c r="H202" s="4"/>
      <c r="I202" s="3">
        <f t="shared" si="7"/>
        <v>189.79999999999998</v>
      </c>
      <c r="J202" s="5">
        <f t="shared" si="8"/>
        <v>0</v>
      </c>
    </row>
    <row r="203" spans="1:10" ht="15.75">
      <c r="A203" s="1">
        <v>49</v>
      </c>
      <c r="B203" s="1">
        <v>10920</v>
      </c>
      <c r="C203" s="15">
        <v>65</v>
      </c>
      <c r="D203" s="3">
        <v>3.65</v>
      </c>
      <c r="E203" s="3">
        <f t="shared" si="6"/>
        <v>237.25</v>
      </c>
      <c r="F203" s="3">
        <v>0</v>
      </c>
      <c r="G203" s="6"/>
      <c r="H203" s="4"/>
      <c r="I203" s="3">
        <f t="shared" si="7"/>
        <v>237.25</v>
      </c>
      <c r="J203" s="5">
        <f t="shared" si="8"/>
        <v>0</v>
      </c>
    </row>
    <row r="204" spans="1:10" ht="15.75">
      <c r="A204" s="1">
        <v>49</v>
      </c>
      <c r="B204" s="1">
        <v>12491</v>
      </c>
      <c r="C204" s="15">
        <v>68</v>
      </c>
      <c r="D204" s="3">
        <v>3.65</v>
      </c>
      <c r="E204" s="3">
        <f t="shared" si="6"/>
        <v>248.2</v>
      </c>
      <c r="F204" s="3">
        <v>0</v>
      </c>
      <c r="G204" s="6"/>
      <c r="H204" s="4"/>
      <c r="I204" s="3">
        <f t="shared" si="7"/>
        <v>248.2</v>
      </c>
      <c r="J204" s="5">
        <f t="shared" si="8"/>
        <v>0</v>
      </c>
    </row>
    <row r="205" spans="1:10" ht="15.75">
      <c r="A205" s="1"/>
      <c r="B205" s="1"/>
      <c r="C205" s="15"/>
      <c r="D205" s="3"/>
      <c r="E205" s="3"/>
      <c r="F205" s="3"/>
      <c r="G205" s="6"/>
      <c r="H205" s="4"/>
      <c r="I205" s="3"/>
      <c r="J205" s="5"/>
    </row>
    <row r="206" spans="1:10" ht="15.75">
      <c r="A206" s="1">
        <v>50</v>
      </c>
      <c r="B206" s="1">
        <v>1864</v>
      </c>
      <c r="C206" s="15">
        <v>142</v>
      </c>
      <c r="D206" s="3">
        <v>3.65</v>
      </c>
      <c r="E206" s="3">
        <f t="shared" si="6"/>
        <v>518.29999999999995</v>
      </c>
      <c r="F206" s="3">
        <v>0</v>
      </c>
      <c r="G206" s="6"/>
      <c r="H206" s="4"/>
      <c r="I206" s="3">
        <f t="shared" si="7"/>
        <v>518.29999999999995</v>
      </c>
      <c r="J206" s="5">
        <f t="shared" si="8"/>
        <v>0</v>
      </c>
    </row>
    <row r="207" spans="1:10" ht="15.75">
      <c r="A207" s="1">
        <v>50</v>
      </c>
      <c r="B207" s="1">
        <v>3396</v>
      </c>
      <c r="C207" s="15">
        <v>188</v>
      </c>
      <c r="D207" s="3">
        <v>3.65</v>
      </c>
      <c r="E207" s="3">
        <f t="shared" si="6"/>
        <v>686.19999999999993</v>
      </c>
      <c r="F207" s="3">
        <v>518.29999999999995</v>
      </c>
      <c r="G207" s="6">
        <v>3168</v>
      </c>
      <c r="H207" s="4">
        <v>41080</v>
      </c>
      <c r="I207" s="3">
        <f t="shared" si="7"/>
        <v>167.89999999999998</v>
      </c>
      <c r="J207" s="5">
        <f t="shared" si="8"/>
        <v>0.75531914893617025</v>
      </c>
    </row>
    <row r="208" spans="1:10" ht="15.75">
      <c r="A208" s="1">
        <v>50</v>
      </c>
      <c r="B208" s="1">
        <v>6508</v>
      </c>
      <c r="C208" s="15">
        <v>73</v>
      </c>
      <c r="D208" s="3">
        <v>3.65</v>
      </c>
      <c r="E208" s="3">
        <f t="shared" si="6"/>
        <v>266.45</v>
      </c>
      <c r="F208" s="3">
        <v>284.3</v>
      </c>
      <c r="G208" s="6">
        <v>1901</v>
      </c>
      <c r="H208" s="4">
        <v>40774</v>
      </c>
      <c r="I208" s="3">
        <f t="shared" si="7"/>
        <v>-17.850000000000023</v>
      </c>
      <c r="J208" s="5">
        <f t="shared" si="8"/>
        <v>1.066991930943892</v>
      </c>
    </row>
    <row r="209" spans="1:10" ht="15.75">
      <c r="A209" s="1">
        <v>50</v>
      </c>
      <c r="B209" s="1">
        <v>6547</v>
      </c>
      <c r="C209" s="15">
        <v>186</v>
      </c>
      <c r="D209" s="3">
        <v>3.65</v>
      </c>
      <c r="E209" s="3">
        <f t="shared" si="6"/>
        <v>678.9</v>
      </c>
      <c r="F209" s="3">
        <v>0</v>
      </c>
      <c r="G209" s="6"/>
      <c r="H209" s="4"/>
      <c r="I209" s="3">
        <f t="shared" si="7"/>
        <v>678.9</v>
      </c>
      <c r="J209" s="5">
        <f t="shared" si="8"/>
        <v>0</v>
      </c>
    </row>
    <row r="210" spans="1:10" ht="15.75">
      <c r="A210" s="1">
        <v>50</v>
      </c>
      <c r="B210" s="1">
        <v>12709</v>
      </c>
      <c r="C210" s="15">
        <v>34</v>
      </c>
      <c r="D210" s="3">
        <v>3.65</v>
      </c>
      <c r="E210" s="3">
        <f t="shared" si="6"/>
        <v>124.1</v>
      </c>
      <c r="F210" s="3">
        <v>0</v>
      </c>
      <c r="G210" s="6"/>
      <c r="H210" s="4"/>
      <c r="I210" s="3">
        <f t="shared" si="7"/>
        <v>124.1</v>
      </c>
      <c r="J210" s="5">
        <f t="shared" si="8"/>
        <v>0</v>
      </c>
    </row>
    <row r="211" spans="1:10" ht="15.75">
      <c r="A211" s="1"/>
      <c r="B211" s="1"/>
      <c r="C211" s="15"/>
      <c r="D211" s="3"/>
      <c r="E211" s="3"/>
      <c r="F211" s="3"/>
      <c r="G211" s="6"/>
      <c r="H211" s="4"/>
      <c r="I211" s="3"/>
      <c r="J211" s="5"/>
    </row>
    <row r="212" spans="1:10" ht="15.75">
      <c r="A212" s="1">
        <v>51</v>
      </c>
      <c r="B212" s="1">
        <v>4879</v>
      </c>
      <c r="C212" s="15">
        <v>213</v>
      </c>
      <c r="D212" s="3">
        <v>3.65</v>
      </c>
      <c r="E212" s="3">
        <f t="shared" si="6"/>
        <v>777.44999999999993</v>
      </c>
      <c r="F212" s="3">
        <v>0</v>
      </c>
      <c r="G212" s="6"/>
      <c r="H212" s="4"/>
      <c r="I212" s="3">
        <f t="shared" si="7"/>
        <v>777.44999999999993</v>
      </c>
      <c r="J212" s="5">
        <f t="shared" si="8"/>
        <v>0</v>
      </c>
    </row>
    <row r="213" spans="1:10" ht="15.75">
      <c r="A213" s="1">
        <v>51</v>
      </c>
      <c r="B213" s="1">
        <v>6460</v>
      </c>
      <c r="C213" s="15">
        <v>151</v>
      </c>
      <c r="D213" s="3">
        <v>3.65</v>
      </c>
      <c r="E213" s="3">
        <f t="shared" si="6"/>
        <v>551.15</v>
      </c>
      <c r="F213" s="3">
        <v>0</v>
      </c>
      <c r="G213" s="6"/>
      <c r="H213" s="4"/>
      <c r="I213" s="3">
        <f t="shared" si="7"/>
        <v>551.15</v>
      </c>
      <c r="J213" s="5">
        <f t="shared" si="8"/>
        <v>0</v>
      </c>
    </row>
    <row r="214" spans="1:10" ht="15.75">
      <c r="A214" s="1">
        <v>51</v>
      </c>
      <c r="B214" s="1">
        <v>6997</v>
      </c>
      <c r="C214" s="15">
        <v>42</v>
      </c>
      <c r="D214" s="3">
        <v>3.65</v>
      </c>
      <c r="E214" s="3">
        <f t="shared" si="6"/>
        <v>153.29999999999998</v>
      </c>
      <c r="F214" s="3">
        <v>0</v>
      </c>
      <c r="G214" s="6"/>
      <c r="H214" s="4"/>
      <c r="I214" s="3">
        <f t="shared" si="7"/>
        <v>153.29999999999998</v>
      </c>
      <c r="J214" s="5">
        <f t="shared" si="8"/>
        <v>0</v>
      </c>
    </row>
    <row r="215" spans="1:10" ht="15.75">
      <c r="A215" s="1">
        <v>51</v>
      </c>
      <c r="B215" s="1">
        <v>7775</v>
      </c>
      <c r="C215" s="15">
        <v>85</v>
      </c>
      <c r="D215" s="3">
        <v>3.65</v>
      </c>
      <c r="E215" s="3">
        <f t="shared" si="6"/>
        <v>310.25</v>
      </c>
      <c r="F215" s="3">
        <v>330</v>
      </c>
      <c r="G215" s="6">
        <v>3146</v>
      </c>
      <c r="H215" s="4">
        <v>41030</v>
      </c>
      <c r="I215" s="3">
        <f t="shared" si="7"/>
        <v>-19.75</v>
      </c>
      <c r="J215" s="5">
        <f t="shared" si="8"/>
        <v>1.0636583400483481</v>
      </c>
    </row>
    <row r="216" spans="1:10" ht="15.75">
      <c r="A216" s="1">
        <v>51</v>
      </c>
      <c r="B216" s="1">
        <v>10893</v>
      </c>
      <c r="C216" s="15">
        <v>73</v>
      </c>
      <c r="D216" s="3">
        <v>3.65</v>
      </c>
      <c r="E216" s="3">
        <f t="shared" si="6"/>
        <v>266.45</v>
      </c>
      <c r="F216" s="3">
        <v>0</v>
      </c>
      <c r="G216" s="6"/>
      <c r="H216" s="4"/>
      <c r="I216" s="3">
        <f t="shared" si="7"/>
        <v>266.45</v>
      </c>
      <c r="J216" s="5">
        <f t="shared" si="8"/>
        <v>0</v>
      </c>
    </row>
    <row r="217" spans="1:10" ht="15.75">
      <c r="A217" s="1"/>
      <c r="B217" s="1"/>
      <c r="C217" s="15"/>
      <c r="D217" s="3"/>
      <c r="E217" s="3"/>
      <c r="F217" s="3"/>
      <c r="G217" s="6"/>
      <c r="H217" s="4"/>
      <c r="I217" s="3"/>
      <c r="J217" s="5"/>
    </row>
    <row r="218" spans="1:10" ht="15.75">
      <c r="A218" s="1">
        <v>52</v>
      </c>
      <c r="B218" s="1">
        <v>1909</v>
      </c>
      <c r="C218" s="15">
        <v>111</v>
      </c>
      <c r="D218" s="3">
        <v>3.65</v>
      </c>
      <c r="E218" s="3">
        <f t="shared" si="6"/>
        <v>405.15</v>
      </c>
      <c r="F218" s="3">
        <v>0</v>
      </c>
      <c r="G218" s="6"/>
      <c r="H218" s="4"/>
      <c r="I218" s="3">
        <f t="shared" si="7"/>
        <v>405.15</v>
      </c>
      <c r="J218" s="5">
        <f t="shared" si="8"/>
        <v>0</v>
      </c>
    </row>
    <row r="219" spans="1:10" ht="15.75">
      <c r="A219" s="1">
        <v>52</v>
      </c>
      <c r="B219" s="1">
        <v>2854</v>
      </c>
      <c r="C219" s="15">
        <v>92</v>
      </c>
      <c r="D219" s="3">
        <v>3.65</v>
      </c>
      <c r="E219" s="3">
        <f t="shared" si="6"/>
        <v>335.8</v>
      </c>
      <c r="F219" s="3">
        <v>0</v>
      </c>
      <c r="G219" s="6"/>
      <c r="H219" s="4"/>
      <c r="I219" s="3">
        <f t="shared" si="7"/>
        <v>335.8</v>
      </c>
      <c r="J219" s="5">
        <f t="shared" si="8"/>
        <v>0</v>
      </c>
    </row>
    <row r="220" spans="1:10" ht="15.75">
      <c r="A220" s="1">
        <v>52</v>
      </c>
      <c r="B220" s="1">
        <v>4871</v>
      </c>
      <c r="C220" s="15">
        <v>133</v>
      </c>
      <c r="D220" s="3">
        <v>3.65</v>
      </c>
      <c r="E220" s="3">
        <f t="shared" si="6"/>
        <v>485.45</v>
      </c>
      <c r="F220" s="3">
        <v>0</v>
      </c>
      <c r="G220" s="6"/>
      <c r="H220" s="4"/>
      <c r="I220" s="3">
        <f t="shared" si="7"/>
        <v>485.45</v>
      </c>
      <c r="J220" s="5">
        <f t="shared" si="8"/>
        <v>0</v>
      </c>
    </row>
    <row r="221" spans="1:10" ht="15.75">
      <c r="A221" s="1">
        <v>52</v>
      </c>
      <c r="B221" s="1">
        <v>7489</v>
      </c>
      <c r="C221" s="15">
        <v>68</v>
      </c>
      <c r="D221" s="3">
        <v>3.65</v>
      </c>
      <c r="E221" s="3">
        <f t="shared" si="6"/>
        <v>248.2</v>
      </c>
      <c r="F221" s="3">
        <v>0</v>
      </c>
      <c r="G221" s="6"/>
      <c r="H221" s="4"/>
      <c r="I221" s="3">
        <f t="shared" si="7"/>
        <v>248.2</v>
      </c>
      <c r="J221" s="5">
        <f t="shared" si="8"/>
        <v>0</v>
      </c>
    </row>
    <row r="222" spans="1:10" ht="15.75">
      <c r="A222" s="1">
        <v>52</v>
      </c>
      <c r="B222" s="1">
        <v>10905</v>
      </c>
      <c r="C222" s="15">
        <v>68</v>
      </c>
      <c r="D222" s="3">
        <v>3.65</v>
      </c>
      <c r="E222" s="3">
        <f t="shared" si="6"/>
        <v>248.2</v>
      </c>
      <c r="F222" s="3">
        <v>248.2</v>
      </c>
      <c r="G222" s="6">
        <v>1308</v>
      </c>
      <c r="H222" s="4">
        <v>41047</v>
      </c>
      <c r="I222" s="3">
        <f t="shared" si="7"/>
        <v>0</v>
      </c>
      <c r="J222" s="5">
        <f t="shared" si="8"/>
        <v>1</v>
      </c>
    </row>
    <row r="223" spans="1:10" ht="15.75">
      <c r="A223" s="1"/>
      <c r="B223" s="1"/>
      <c r="C223" s="15"/>
      <c r="D223" s="3"/>
      <c r="E223" s="3"/>
      <c r="F223" s="3">
        <f>SUM(F148:F222)</f>
        <v>7357.8700000000017</v>
      </c>
      <c r="G223" s="6"/>
      <c r="H223" s="4"/>
      <c r="I223" s="3"/>
      <c r="J223" s="5"/>
    </row>
    <row r="224" spans="1:10" ht="15.75">
      <c r="A224" s="1">
        <v>60</v>
      </c>
      <c r="B224" s="1">
        <v>664</v>
      </c>
      <c r="C224" s="15">
        <v>934</v>
      </c>
      <c r="D224" s="3">
        <v>3.65</v>
      </c>
      <c r="E224" s="3">
        <f t="shared" si="6"/>
        <v>3409.1</v>
      </c>
      <c r="F224" s="3">
        <v>0</v>
      </c>
      <c r="G224" s="6"/>
      <c r="H224" s="4"/>
      <c r="I224" s="3">
        <f t="shared" si="7"/>
        <v>3409.1</v>
      </c>
      <c r="J224" s="5">
        <f t="shared" si="8"/>
        <v>0</v>
      </c>
    </row>
    <row r="225" spans="1:10" ht="15.75">
      <c r="A225" s="1">
        <v>60</v>
      </c>
      <c r="B225" s="1">
        <v>722</v>
      </c>
      <c r="C225" s="15">
        <v>263</v>
      </c>
      <c r="D225" s="3">
        <v>3.65</v>
      </c>
      <c r="E225" s="3">
        <f t="shared" si="6"/>
        <v>959.94999999999993</v>
      </c>
      <c r="F225" s="3">
        <v>0</v>
      </c>
      <c r="G225" s="2"/>
      <c r="H225" s="4"/>
      <c r="I225" s="3">
        <f t="shared" si="7"/>
        <v>959.94999999999993</v>
      </c>
      <c r="J225" s="5">
        <f t="shared" si="8"/>
        <v>0</v>
      </c>
    </row>
    <row r="226" spans="1:10" ht="15.75">
      <c r="A226" s="1">
        <v>60</v>
      </c>
      <c r="B226" s="1">
        <v>1789</v>
      </c>
      <c r="C226" s="15">
        <v>112</v>
      </c>
      <c r="D226" s="3">
        <v>3.65</v>
      </c>
      <c r="E226" s="3">
        <f t="shared" si="6"/>
        <v>408.8</v>
      </c>
      <c r="F226" s="3">
        <v>182</v>
      </c>
      <c r="G226" s="6">
        <v>5588</v>
      </c>
      <c r="H226" s="4">
        <v>40920</v>
      </c>
      <c r="I226" s="3">
        <f t="shared" si="7"/>
        <v>226.8</v>
      </c>
      <c r="J226" s="5">
        <f t="shared" si="8"/>
        <v>0.4452054794520548</v>
      </c>
    </row>
    <row r="227" spans="1:10" ht="15.75">
      <c r="A227" s="1">
        <v>60</v>
      </c>
      <c r="B227" s="1">
        <v>9685</v>
      </c>
      <c r="C227" s="15">
        <v>52</v>
      </c>
      <c r="D227" s="3">
        <v>3.65</v>
      </c>
      <c r="E227" s="3">
        <f t="shared" si="6"/>
        <v>189.79999999999998</v>
      </c>
      <c r="F227" s="3">
        <v>0</v>
      </c>
      <c r="G227" s="6"/>
      <c r="H227" s="4"/>
      <c r="I227" s="3">
        <f t="shared" si="7"/>
        <v>189.79999999999998</v>
      </c>
      <c r="J227" s="5">
        <f t="shared" si="8"/>
        <v>0</v>
      </c>
    </row>
    <row r="228" spans="1:10" ht="15.75">
      <c r="A228" s="1">
        <v>60</v>
      </c>
      <c r="B228" s="1">
        <v>11129</v>
      </c>
      <c r="C228" s="15">
        <v>45</v>
      </c>
      <c r="D228" s="3">
        <v>3.65</v>
      </c>
      <c r="E228" s="3">
        <f t="shared" si="6"/>
        <v>164.25</v>
      </c>
      <c r="F228" s="3">
        <v>76.650000000000006</v>
      </c>
      <c r="G228" s="6">
        <v>1146</v>
      </c>
      <c r="H228" s="4">
        <v>41017</v>
      </c>
      <c r="I228" s="3">
        <f t="shared" si="7"/>
        <v>87.6</v>
      </c>
      <c r="J228" s="5">
        <f t="shared" si="8"/>
        <v>0.46666666666666667</v>
      </c>
    </row>
    <row r="229" spans="1:10" ht="15.75">
      <c r="A229" s="1"/>
      <c r="B229" s="1"/>
      <c r="C229" s="15"/>
      <c r="D229" s="3"/>
      <c r="E229" s="3"/>
      <c r="F229" s="3"/>
      <c r="G229" s="6"/>
      <c r="H229" s="4"/>
      <c r="I229" s="3"/>
      <c r="J229" s="5"/>
    </row>
    <row r="230" spans="1:10" ht="15.75">
      <c r="A230" s="1">
        <v>61</v>
      </c>
      <c r="B230" s="1">
        <v>1964</v>
      </c>
      <c r="C230" s="15">
        <v>474</v>
      </c>
      <c r="D230" s="3">
        <v>3.65</v>
      </c>
      <c r="E230" s="3">
        <f t="shared" si="6"/>
        <v>1730.1</v>
      </c>
      <c r="F230" s="3">
        <v>0</v>
      </c>
      <c r="G230" s="6"/>
      <c r="H230" s="4"/>
      <c r="I230" s="3">
        <f t="shared" si="7"/>
        <v>1730.1</v>
      </c>
      <c r="J230" s="5">
        <f t="shared" si="8"/>
        <v>0</v>
      </c>
    </row>
    <row r="231" spans="1:10" ht="15.75">
      <c r="A231" s="1">
        <v>61</v>
      </c>
      <c r="B231" s="1">
        <v>2035</v>
      </c>
      <c r="C231" s="15">
        <v>43</v>
      </c>
      <c r="D231" s="3">
        <v>3.65</v>
      </c>
      <c r="E231" s="3">
        <f t="shared" si="6"/>
        <v>156.94999999999999</v>
      </c>
      <c r="F231" s="3">
        <v>0</v>
      </c>
      <c r="G231" s="6"/>
      <c r="H231" s="4"/>
      <c r="I231" s="3">
        <f t="shared" si="7"/>
        <v>156.94999999999999</v>
      </c>
      <c r="J231" s="5">
        <f t="shared" si="8"/>
        <v>0</v>
      </c>
    </row>
    <row r="232" spans="1:10" ht="15.75">
      <c r="A232" s="1">
        <v>61</v>
      </c>
      <c r="B232" s="1">
        <v>11657</v>
      </c>
      <c r="C232" s="15">
        <v>37</v>
      </c>
      <c r="D232" s="3">
        <v>3.65</v>
      </c>
      <c r="E232" s="3">
        <f t="shared" si="6"/>
        <v>135.04999999999998</v>
      </c>
      <c r="F232" s="3">
        <v>0</v>
      </c>
      <c r="G232" s="6"/>
      <c r="H232" s="4"/>
      <c r="I232" s="3">
        <f t="shared" si="7"/>
        <v>135.04999999999998</v>
      </c>
      <c r="J232" s="5">
        <f t="shared" si="8"/>
        <v>0</v>
      </c>
    </row>
    <row r="233" spans="1:10" ht="15.75">
      <c r="A233" s="1">
        <v>61</v>
      </c>
      <c r="B233" s="1">
        <v>12621</v>
      </c>
      <c r="C233" s="15">
        <v>54</v>
      </c>
      <c r="D233" s="3">
        <v>3.65</v>
      </c>
      <c r="E233" s="3">
        <f t="shared" si="6"/>
        <v>197.1</v>
      </c>
      <c r="F233" s="3">
        <v>200.75</v>
      </c>
      <c r="G233" s="6">
        <v>2367</v>
      </c>
      <c r="H233" s="4">
        <v>41087</v>
      </c>
      <c r="I233" s="3">
        <f t="shared" si="7"/>
        <v>-3.6500000000000057</v>
      </c>
      <c r="J233" s="5">
        <f t="shared" si="8"/>
        <v>1.0185185185185186</v>
      </c>
    </row>
    <row r="234" spans="1:10" ht="15.75">
      <c r="A234" s="1"/>
      <c r="B234" s="1"/>
      <c r="C234" s="15"/>
      <c r="D234" s="3"/>
      <c r="E234" s="3"/>
      <c r="F234" s="3"/>
      <c r="G234" s="6"/>
      <c r="H234" s="4"/>
      <c r="I234" s="3"/>
      <c r="J234" s="5"/>
    </row>
    <row r="235" spans="1:10" ht="15.75">
      <c r="A235" s="1">
        <v>62</v>
      </c>
      <c r="B235" s="1">
        <v>1690</v>
      </c>
      <c r="C235" s="15">
        <v>46</v>
      </c>
      <c r="D235" s="3">
        <v>3.65</v>
      </c>
      <c r="E235" s="3">
        <f t="shared" si="6"/>
        <v>167.9</v>
      </c>
      <c r="F235" s="3">
        <v>0</v>
      </c>
      <c r="G235" s="6"/>
      <c r="H235" s="4"/>
      <c r="I235" s="3">
        <f t="shared" si="7"/>
        <v>167.9</v>
      </c>
      <c r="J235" s="5">
        <f t="shared" si="8"/>
        <v>0</v>
      </c>
    </row>
    <row r="236" spans="1:10" ht="15.75">
      <c r="A236" s="1">
        <v>62</v>
      </c>
      <c r="B236" s="1">
        <v>2487</v>
      </c>
      <c r="C236" s="15">
        <v>176</v>
      </c>
      <c r="D236" s="3">
        <v>3.65</v>
      </c>
      <c r="E236" s="3">
        <f t="shared" si="6"/>
        <v>642.4</v>
      </c>
      <c r="F236" s="3">
        <v>436.75</v>
      </c>
      <c r="G236" s="6">
        <v>2229</v>
      </c>
      <c r="H236" s="4">
        <v>41074</v>
      </c>
      <c r="I236" s="3">
        <f t="shared" si="7"/>
        <v>205.64999999999998</v>
      </c>
      <c r="J236" s="5">
        <f t="shared" si="8"/>
        <v>0.67987235367372356</v>
      </c>
    </row>
    <row r="237" spans="1:10" ht="15.75">
      <c r="A237" s="1">
        <v>62</v>
      </c>
      <c r="B237" s="1">
        <v>3562</v>
      </c>
      <c r="C237" s="15">
        <v>116</v>
      </c>
      <c r="D237" s="3">
        <v>3.65</v>
      </c>
      <c r="E237" s="3">
        <f t="shared" ref="E237:E314" si="9">C237*D237</f>
        <v>423.4</v>
      </c>
      <c r="F237" s="3">
        <v>430</v>
      </c>
      <c r="G237" s="6">
        <v>1576</v>
      </c>
      <c r="H237" s="4">
        <v>41078</v>
      </c>
      <c r="I237" s="3">
        <f t="shared" ref="I237:I314" si="10">E237-F237</f>
        <v>-6.6000000000000227</v>
      </c>
      <c r="J237" s="5">
        <f t="shared" ref="J237:J314" si="11">F237/E237</f>
        <v>1.0155880963627775</v>
      </c>
    </row>
    <row r="238" spans="1:10" ht="15.75">
      <c r="A238" s="1">
        <v>62</v>
      </c>
      <c r="B238" s="1">
        <v>6436</v>
      </c>
      <c r="C238" s="15">
        <v>58</v>
      </c>
      <c r="D238" s="3">
        <v>3.65</v>
      </c>
      <c r="E238" s="3">
        <f t="shared" si="9"/>
        <v>211.7</v>
      </c>
      <c r="F238" s="3">
        <v>0</v>
      </c>
      <c r="G238" s="6"/>
      <c r="H238" s="4"/>
      <c r="I238" s="3">
        <f t="shared" si="10"/>
        <v>211.7</v>
      </c>
      <c r="J238" s="5">
        <f t="shared" si="11"/>
        <v>0</v>
      </c>
    </row>
    <row r="239" spans="1:10" ht="15.75">
      <c r="A239" s="1">
        <v>62</v>
      </c>
      <c r="B239" s="1">
        <v>6776</v>
      </c>
      <c r="C239" s="15">
        <v>37</v>
      </c>
      <c r="D239" s="3">
        <v>3.65</v>
      </c>
      <c r="E239" s="3">
        <f t="shared" si="9"/>
        <v>135.04999999999998</v>
      </c>
      <c r="F239" s="3">
        <v>0</v>
      </c>
      <c r="G239" s="6"/>
      <c r="H239" s="4"/>
      <c r="I239" s="3">
        <f t="shared" si="10"/>
        <v>135.04999999999998</v>
      </c>
      <c r="J239" s="5">
        <f t="shared" si="11"/>
        <v>0</v>
      </c>
    </row>
    <row r="240" spans="1:10" ht="15.75">
      <c r="A240" s="1">
        <v>62</v>
      </c>
      <c r="B240" s="1">
        <v>15276</v>
      </c>
      <c r="C240" s="15">
        <v>43</v>
      </c>
      <c r="D240" s="3">
        <v>3.65</v>
      </c>
      <c r="E240" s="3">
        <f>C240*D240</f>
        <v>156.94999999999999</v>
      </c>
      <c r="F240" s="3">
        <v>0</v>
      </c>
      <c r="G240" s="6"/>
      <c r="H240" s="4"/>
      <c r="I240" s="3">
        <f>E240-F240</f>
        <v>156.94999999999999</v>
      </c>
      <c r="J240" s="5">
        <f>F240/E240</f>
        <v>0</v>
      </c>
    </row>
    <row r="241" spans="1:10" ht="15.75">
      <c r="A241" s="1"/>
      <c r="B241" s="1"/>
      <c r="C241" s="15"/>
      <c r="D241" s="3"/>
      <c r="E241" s="3"/>
      <c r="F241" s="3"/>
      <c r="G241" s="6"/>
      <c r="H241" s="4"/>
      <c r="I241" s="3"/>
      <c r="J241" s="5"/>
    </row>
    <row r="242" spans="1:10" ht="15.75">
      <c r="A242" s="1">
        <v>63</v>
      </c>
      <c r="B242" s="1">
        <v>1825</v>
      </c>
      <c r="C242" s="15">
        <v>110</v>
      </c>
      <c r="D242" s="3">
        <v>3.65</v>
      </c>
      <c r="E242" s="3">
        <f t="shared" si="9"/>
        <v>401.5</v>
      </c>
      <c r="F242" s="3">
        <v>0</v>
      </c>
      <c r="G242" s="6"/>
      <c r="H242" s="4"/>
      <c r="I242" s="3">
        <f t="shared" si="10"/>
        <v>401.5</v>
      </c>
      <c r="J242" s="5">
        <f t="shared" si="11"/>
        <v>0</v>
      </c>
    </row>
    <row r="243" spans="1:10" ht="15.75">
      <c r="A243" s="1">
        <v>63</v>
      </c>
      <c r="B243" s="1">
        <v>4240</v>
      </c>
      <c r="C243" s="15">
        <v>211</v>
      </c>
      <c r="D243" s="3">
        <v>3.65</v>
      </c>
      <c r="E243" s="3">
        <f t="shared" si="9"/>
        <v>770.15</v>
      </c>
      <c r="F243" s="3">
        <v>0</v>
      </c>
      <c r="G243" s="6"/>
      <c r="H243" s="4"/>
      <c r="I243" s="3">
        <f t="shared" si="10"/>
        <v>770.15</v>
      </c>
      <c r="J243" s="5">
        <f t="shared" si="11"/>
        <v>0</v>
      </c>
    </row>
    <row r="244" spans="1:10" ht="15.75">
      <c r="A244" s="1">
        <v>63</v>
      </c>
      <c r="B244" s="1">
        <v>10715</v>
      </c>
      <c r="C244" s="15">
        <v>89</v>
      </c>
      <c r="D244" s="3">
        <v>3.65</v>
      </c>
      <c r="E244" s="3">
        <f t="shared" si="9"/>
        <v>324.84999999999997</v>
      </c>
      <c r="F244" s="3">
        <v>0</v>
      </c>
      <c r="G244" s="6"/>
      <c r="H244" s="4"/>
      <c r="I244" s="3">
        <f t="shared" si="10"/>
        <v>324.84999999999997</v>
      </c>
      <c r="J244" s="5">
        <f t="shared" si="11"/>
        <v>0</v>
      </c>
    </row>
    <row r="245" spans="1:10" ht="15.75">
      <c r="A245" s="1">
        <v>63</v>
      </c>
      <c r="B245" s="1">
        <v>10976</v>
      </c>
      <c r="C245" s="15">
        <v>60</v>
      </c>
      <c r="D245" s="3">
        <v>3.65</v>
      </c>
      <c r="E245" s="3">
        <f t="shared" si="9"/>
        <v>219</v>
      </c>
      <c r="F245" s="3">
        <v>220</v>
      </c>
      <c r="G245" s="6">
        <v>2511</v>
      </c>
      <c r="H245" s="4">
        <v>41052</v>
      </c>
      <c r="I245" s="3">
        <f t="shared" si="10"/>
        <v>-1</v>
      </c>
      <c r="J245" s="5">
        <f t="shared" si="11"/>
        <v>1.004566210045662</v>
      </c>
    </row>
    <row r="246" spans="1:10" ht="15.75">
      <c r="A246" s="1">
        <v>63</v>
      </c>
      <c r="B246" s="1">
        <v>15090</v>
      </c>
      <c r="C246" s="15">
        <v>29</v>
      </c>
      <c r="D246" s="3">
        <v>3.65</v>
      </c>
      <c r="E246" s="3">
        <f t="shared" si="9"/>
        <v>105.85</v>
      </c>
      <c r="F246" s="3">
        <v>109.5</v>
      </c>
      <c r="G246" s="6">
        <v>1093</v>
      </c>
      <c r="H246" s="4">
        <v>41045</v>
      </c>
      <c r="I246" s="3">
        <f t="shared" si="10"/>
        <v>-3.6500000000000057</v>
      </c>
      <c r="J246" s="5">
        <f t="shared" si="11"/>
        <v>1.0344827586206897</v>
      </c>
    </row>
    <row r="247" spans="1:10" ht="15.75">
      <c r="A247" s="1"/>
      <c r="B247" s="1"/>
      <c r="C247" s="15"/>
      <c r="D247" s="3"/>
      <c r="E247" s="3"/>
      <c r="F247" s="3"/>
      <c r="G247" s="6"/>
      <c r="H247" s="4"/>
      <c r="I247" s="3"/>
      <c r="J247" s="5"/>
    </row>
    <row r="248" spans="1:10" ht="15.75">
      <c r="A248" s="1">
        <v>64</v>
      </c>
      <c r="B248" s="1">
        <v>524</v>
      </c>
      <c r="C248" s="15">
        <v>314</v>
      </c>
      <c r="D248" s="3">
        <v>3.65</v>
      </c>
      <c r="E248" s="3">
        <f t="shared" si="9"/>
        <v>1146.0999999999999</v>
      </c>
      <c r="F248" s="3">
        <v>0</v>
      </c>
      <c r="G248" s="6"/>
      <c r="H248" s="4"/>
      <c r="I248" s="3">
        <f t="shared" si="10"/>
        <v>1146.0999999999999</v>
      </c>
      <c r="J248" s="5">
        <f t="shared" si="11"/>
        <v>0</v>
      </c>
    </row>
    <row r="249" spans="1:10" ht="15.75">
      <c r="A249" s="1">
        <v>64</v>
      </c>
      <c r="B249" s="1">
        <v>3095</v>
      </c>
      <c r="C249" s="15">
        <v>287</v>
      </c>
      <c r="D249" s="3">
        <v>3.65</v>
      </c>
      <c r="E249" s="3">
        <f t="shared" si="9"/>
        <v>1047.55</v>
      </c>
      <c r="F249" s="3">
        <v>445.75</v>
      </c>
      <c r="G249" s="6">
        <v>1875</v>
      </c>
      <c r="H249" s="4">
        <v>40760</v>
      </c>
      <c r="I249" s="3">
        <f t="shared" si="10"/>
        <v>601.79999999999995</v>
      </c>
      <c r="J249" s="5">
        <f t="shared" si="11"/>
        <v>0.42551668178129926</v>
      </c>
    </row>
    <row r="250" spans="1:10" ht="15.75">
      <c r="A250" s="1">
        <v>64</v>
      </c>
      <c r="B250" s="1">
        <v>3702</v>
      </c>
      <c r="C250" s="15">
        <v>293</v>
      </c>
      <c r="D250" s="3">
        <v>3.65</v>
      </c>
      <c r="E250" s="3">
        <f t="shared" si="9"/>
        <v>1069.45</v>
      </c>
      <c r="F250" s="3">
        <v>1130</v>
      </c>
      <c r="G250" s="6">
        <v>8442</v>
      </c>
      <c r="H250" s="4">
        <v>41074</v>
      </c>
      <c r="I250" s="3">
        <f t="shared" si="10"/>
        <v>-60.549999999999955</v>
      </c>
      <c r="J250" s="5">
        <f t="shared" si="11"/>
        <v>1.0566178876992847</v>
      </c>
    </row>
    <row r="251" spans="1:10" ht="15.75">
      <c r="A251" s="1">
        <v>64</v>
      </c>
      <c r="B251" s="1">
        <v>4648</v>
      </c>
      <c r="C251" s="15">
        <v>64</v>
      </c>
      <c r="D251" s="3">
        <v>3.65</v>
      </c>
      <c r="E251" s="3">
        <f t="shared" si="9"/>
        <v>233.6</v>
      </c>
      <c r="F251" s="3">
        <v>65.900000000000006</v>
      </c>
      <c r="G251" s="6">
        <v>5250</v>
      </c>
      <c r="H251" s="4">
        <v>41099</v>
      </c>
      <c r="I251" s="3">
        <f t="shared" si="10"/>
        <v>167.7</v>
      </c>
      <c r="J251" s="5">
        <f t="shared" si="11"/>
        <v>0.28210616438356168</v>
      </c>
    </row>
    <row r="252" spans="1:10" ht="15.75">
      <c r="A252" s="1">
        <v>64</v>
      </c>
      <c r="B252" s="1">
        <v>6883</v>
      </c>
      <c r="C252" s="15">
        <v>77</v>
      </c>
      <c r="D252" s="3">
        <v>3.65</v>
      </c>
      <c r="E252" s="3">
        <f t="shared" si="9"/>
        <v>281.05</v>
      </c>
      <c r="F252" s="3">
        <v>0</v>
      </c>
      <c r="G252" s="6"/>
      <c r="H252" s="4"/>
      <c r="I252" s="3">
        <f t="shared" si="10"/>
        <v>281.05</v>
      </c>
      <c r="J252" s="5">
        <f t="shared" si="11"/>
        <v>0</v>
      </c>
    </row>
    <row r="253" spans="1:10" ht="15.75">
      <c r="A253" s="1"/>
      <c r="B253" s="1"/>
      <c r="C253" s="15"/>
      <c r="D253" s="3"/>
      <c r="E253" s="3"/>
      <c r="F253" s="3"/>
      <c r="G253" s="6"/>
      <c r="H253" s="4"/>
      <c r="I253" s="3"/>
      <c r="J253" s="5"/>
    </row>
    <row r="254" spans="1:10" ht="15.75">
      <c r="A254" s="1">
        <v>65</v>
      </c>
      <c r="B254" s="1">
        <v>1709</v>
      </c>
      <c r="C254" s="15">
        <v>224</v>
      </c>
      <c r="D254" s="3">
        <v>3.65</v>
      </c>
      <c r="E254" s="3">
        <f t="shared" si="9"/>
        <v>817.6</v>
      </c>
      <c r="F254" s="3">
        <v>608.15</v>
      </c>
      <c r="G254" s="6">
        <v>7352</v>
      </c>
      <c r="H254" s="4">
        <v>41004</v>
      </c>
      <c r="I254" s="3">
        <f t="shared" si="10"/>
        <v>209.45000000000005</v>
      </c>
      <c r="J254" s="5">
        <f t="shared" si="11"/>
        <v>0.74382338551859095</v>
      </c>
    </row>
    <row r="255" spans="1:10" ht="15.75">
      <c r="A255" s="1">
        <v>65</v>
      </c>
      <c r="B255" s="1">
        <v>4614</v>
      </c>
      <c r="C255" s="15">
        <v>58</v>
      </c>
      <c r="D255" s="3">
        <v>3.65</v>
      </c>
      <c r="E255" s="3">
        <f t="shared" si="9"/>
        <v>211.7</v>
      </c>
      <c r="F255" s="3">
        <v>510.9</v>
      </c>
      <c r="G255" s="27" t="s">
        <v>525</v>
      </c>
      <c r="H255" s="26" t="s">
        <v>526</v>
      </c>
      <c r="I255" s="3">
        <f t="shared" si="10"/>
        <v>-299.2</v>
      </c>
      <c r="J255" s="5">
        <f t="shared" si="11"/>
        <v>2.4133207368918281</v>
      </c>
    </row>
    <row r="256" spans="1:10" ht="15.75">
      <c r="A256" s="1">
        <v>65</v>
      </c>
      <c r="B256" s="1">
        <v>6719</v>
      </c>
      <c r="C256" s="15">
        <v>51</v>
      </c>
      <c r="D256" s="3">
        <v>3.65</v>
      </c>
      <c r="E256" s="3">
        <f t="shared" si="9"/>
        <v>186.15</v>
      </c>
      <c r="F256" s="3">
        <v>0</v>
      </c>
      <c r="G256" s="6"/>
      <c r="H256" s="4"/>
      <c r="I256" s="3">
        <f t="shared" si="10"/>
        <v>186.15</v>
      </c>
      <c r="J256" s="5">
        <f t="shared" si="11"/>
        <v>0</v>
      </c>
    </row>
    <row r="257" spans="1:10" ht="15.75">
      <c r="A257" s="1">
        <v>65</v>
      </c>
      <c r="B257" s="1">
        <v>13583</v>
      </c>
      <c r="C257" s="15">
        <v>78</v>
      </c>
      <c r="D257" s="3">
        <v>3.65</v>
      </c>
      <c r="E257" s="3">
        <f t="shared" si="9"/>
        <v>284.7</v>
      </c>
      <c r="F257" s="3">
        <v>146</v>
      </c>
      <c r="G257" s="6">
        <v>1286</v>
      </c>
      <c r="H257" s="4">
        <v>41074</v>
      </c>
      <c r="I257" s="3">
        <f t="shared" si="10"/>
        <v>138.69999999999999</v>
      </c>
      <c r="J257" s="5">
        <f t="shared" si="11"/>
        <v>0.51282051282051289</v>
      </c>
    </row>
    <row r="258" spans="1:10" ht="15.75">
      <c r="A258" s="1"/>
      <c r="B258" s="1"/>
      <c r="C258" s="15"/>
      <c r="D258" s="3"/>
      <c r="E258" s="3"/>
      <c r="F258" s="3"/>
      <c r="G258" s="6"/>
      <c r="H258" s="4"/>
      <c r="I258" s="3"/>
      <c r="J258" s="5"/>
    </row>
    <row r="259" spans="1:10" ht="15.75">
      <c r="A259" s="1">
        <v>66</v>
      </c>
      <c r="B259" s="1">
        <v>2689</v>
      </c>
      <c r="C259" s="15">
        <v>93</v>
      </c>
      <c r="D259" s="3">
        <v>3.65</v>
      </c>
      <c r="E259" s="3">
        <f t="shared" si="9"/>
        <v>339.45</v>
      </c>
      <c r="F259" s="3">
        <v>0</v>
      </c>
      <c r="G259" s="6"/>
      <c r="H259" s="4"/>
      <c r="I259" s="3">
        <f t="shared" si="10"/>
        <v>339.45</v>
      </c>
      <c r="J259" s="5">
        <f t="shared" si="11"/>
        <v>0</v>
      </c>
    </row>
    <row r="260" spans="1:10" ht="15.75">
      <c r="A260" s="1">
        <v>66</v>
      </c>
      <c r="B260" s="1">
        <v>7798</v>
      </c>
      <c r="C260" s="15">
        <v>81</v>
      </c>
      <c r="D260" s="3">
        <v>3.65</v>
      </c>
      <c r="E260" s="3">
        <f t="shared" si="9"/>
        <v>295.64999999999998</v>
      </c>
      <c r="F260" s="3">
        <v>0</v>
      </c>
      <c r="G260" s="6"/>
      <c r="H260" s="4"/>
      <c r="I260" s="3">
        <f t="shared" si="10"/>
        <v>295.64999999999998</v>
      </c>
      <c r="J260" s="5">
        <f t="shared" si="11"/>
        <v>0</v>
      </c>
    </row>
    <row r="261" spans="1:10" ht="15.75">
      <c r="A261" s="1">
        <v>66</v>
      </c>
      <c r="B261" s="1">
        <v>8817</v>
      </c>
      <c r="C261" s="15">
        <v>74</v>
      </c>
      <c r="D261" s="3">
        <v>3.65</v>
      </c>
      <c r="E261" s="3">
        <f t="shared" si="9"/>
        <v>270.09999999999997</v>
      </c>
      <c r="F261" s="3">
        <v>270.10000000000002</v>
      </c>
      <c r="G261" s="6">
        <v>1851</v>
      </c>
      <c r="H261" s="4">
        <v>41074</v>
      </c>
      <c r="I261" s="3">
        <f t="shared" si="10"/>
        <v>0</v>
      </c>
      <c r="J261" s="5">
        <f t="shared" si="11"/>
        <v>1.0000000000000002</v>
      </c>
    </row>
    <row r="262" spans="1:10" ht="15.75">
      <c r="A262" s="1">
        <v>66</v>
      </c>
      <c r="B262" s="1">
        <v>12588</v>
      </c>
      <c r="C262" s="15">
        <v>65</v>
      </c>
      <c r="D262" s="3">
        <v>3.65</v>
      </c>
      <c r="E262" s="3">
        <f t="shared" si="9"/>
        <v>237.25</v>
      </c>
      <c r="F262" s="3">
        <v>237.25</v>
      </c>
      <c r="G262" s="6">
        <v>681</v>
      </c>
      <c r="H262" s="26" t="s">
        <v>527</v>
      </c>
      <c r="I262" s="3">
        <f t="shared" si="10"/>
        <v>0</v>
      </c>
      <c r="J262" s="5">
        <f t="shared" si="11"/>
        <v>1</v>
      </c>
    </row>
    <row r="263" spans="1:10" ht="15.75">
      <c r="A263" s="1">
        <v>66</v>
      </c>
      <c r="B263" s="1">
        <v>12743</v>
      </c>
      <c r="C263" s="15">
        <v>36</v>
      </c>
      <c r="D263" s="3">
        <v>3.65</v>
      </c>
      <c r="E263" s="3">
        <f t="shared" si="9"/>
        <v>131.4</v>
      </c>
      <c r="F263" s="3">
        <v>300</v>
      </c>
      <c r="G263" s="6">
        <v>500</v>
      </c>
      <c r="H263" s="4">
        <v>40976</v>
      </c>
      <c r="I263" s="3">
        <f t="shared" si="10"/>
        <v>-168.6</v>
      </c>
      <c r="J263" s="5">
        <f t="shared" si="11"/>
        <v>2.2831050228310503</v>
      </c>
    </row>
    <row r="264" spans="1:10" ht="15.75">
      <c r="A264" s="1"/>
      <c r="B264" s="1"/>
      <c r="C264" s="15"/>
      <c r="D264" s="3"/>
      <c r="E264" s="3"/>
      <c r="F264" s="3"/>
      <c r="G264" s="6"/>
      <c r="H264" s="4"/>
      <c r="I264" s="3"/>
      <c r="J264" s="5"/>
    </row>
    <row r="265" spans="1:10" ht="15.75">
      <c r="A265" s="1">
        <v>67</v>
      </c>
      <c r="B265" s="1">
        <v>697</v>
      </c>
      <c r="C265" s="15">
        <v>181</v>
      </c>
      <c r="D265" s="3">
        <v>3.65</v>
      </c>
      <c r="E265" s="3">
        <f t="shared" si="9"/>
        <v>660.65</v>
      </c>
      <c r="F265" s="3">
        <v>391.7</v>
      </c>
      <c r="G265" s="6">
        <v>1283</v>
      </c>
      <c r="H265" s="4">
        <v>41038</v>
      </c>
      <c r="I265" s="3">
        <f t="shared" si="10"/>
        <v>268.95</v>
      </c>
      <c r="J265" s="5">
        <f t="shared" si="11"/>
        <v>0.59290093090138496</v>
      </c>
    </row>
    <row r="266" spans="1:10" ht="15.75">
      <c r="A266" s="1">
        <v>67</v>
      </c>
      <c r="B266" s="1">
        <v>973</v>
      </c>
      <c r="C266" s="15">
        <v>196</v>
      </c>
      <c r="D266" s="3">
        <v>3.65</v>
      </c>
      <c r="E266" s="3">
        <f t="shared" si="9"/>
        <v>715.4</v>
      </c>
      <c r="F266" s="3">
        <v>750</v>
      </c>
      <c r="G266" s="6">
        <v>7974</v>
      </c>
      <c r="H266" s="4">
        <v>41033</v>
      </c>
      <c r="I266" s="3">
        <f t="shared" si="10"/>
        <v>-34.600000000000023</v>
      </c>
      <c r="J266" s="5">
        <f t="shared" si="11"/>
        <v>1.048364551299972</v>
      </c>
    </row>
    <row r="267" spans="1:10" ht="15.75">
      <c r="A267" s="1">
        <v>67</v>
      </c>
      <c r="B267" s="1">
        <v>4831</v>
      </c>
      <c r="C267" s="15">
        <v>56</v>
      </c>
      <c r="D267" s="3">
        <v>3.65</v>
      </c>
      <c r="E267" s="3">
        <f t="shared" si="9"/>
        <v>204.4</v>
      </c>
      <c r="F267" s="3">
        <v>0</v>
      </c>
      <c r="G267" s="6"/>
      <c r="H267" s="4"/>
      <c r="I267" s="3">
        <f t="shared" si="10"/>
        <v>204.4</v>
      </c>
      <c r="J267" s="5">
        <f t="shared" si="11"/>
        <v>0</v>
      </c>
    </row>
    <row r="268" spans="1:10" ht="15.75">
      <c r="A268" s="1">
        <v>67</v>
      </c>
      <c r="B268" s="1">
        <v>6554</v>
      </c>
      <c r="C268" s="15">
        <v>56</v>
      </c>
      <c r="D268" s="3">
        <v>3.65</v>
      </c>
      <c r="E268" s="3">
        <f t="shared" si="9"/>
        <v>204.4</v>
      </c>
      <c r="F268" s="3">
        <v>0</v>
      </c>
      <c r="G268" s="6"/>
      <c r="H268" s="4"/>
      <c r="I268" s="3">
        <f t="shared" si="10"/>
        <v>204.4</v>
      </c>
      <c r="J268" s="5">
        <f t="shared" si="11"/>
        <v>0</v>
      </c>
    </row>
    <row r="269" spans="1:10" ht="15.75">
      <c r="A269" s="7">
        <v>67</v>
      </c>
      <c r="B269" s="7">
        <v>8108</v>
      </c>
      <c r="C269" s="15">
        <v>67</v>
      </c>
      <c r="D269" s="3">
        <v>3.65</v>
      </c>
      <c r="E269" s="3">
        <f t="shared" si="9"/>
        <v>244.54999999999998</v>
      </c>
      <c r="F269" s="3">
        <v>0</v>
      </c>
      <c r="G269" s="6"/>
      <c r="H269" s="4"/>
      <c r="I269" s="3">
        <f t="shared" si="10"/>
        <v>244.54999999999998</v>
      </c>
      <c r="J269" s="5">
        <f t="shared" si="11"/>
        <v>0</v>
      </c>
    </row>
    <row r="270" spans="1:10" ht="15.75">
      <c r="A270" s="7">
        <v>67</v>
      </c>
      <c r="B270" s="7">
        <v>14362</v>
      </c>
      <c r="C270" s="15">
        <v>50</v>
      </c>
      <c r="D270" s="3">
        <v>3.65</v>
      </c>
      <c r="E270" s="3">
        <f t="shared" si="9"/>
        <v>182.5</v>
      </c>
      <c r="F270" s="3">
        <v>0</v>
      </c>
      <c r="G270" s="6"/>
      <c r="H270" s="4"/>
      <c r="I270" s="3">
        <f t="shared" si="10"/>
        <v>182.5</v>
      </c>
      <c r="J270" s="5">
        <f t="shared" si="11"/>
        <v>0</v>
      </c>
    </row>
    <row r="271" spans="1:10" ht="15.75">
      <c r="A271" s="7"/>
      <c r="B271" s="7"/>
      <c r="C271" s="15"/>
      <c r="D271" s="3"/>
      <c r="E271" s="3"/>
      <c r="F271" s="3"/>
      <c r="G271" s="6"/>
      <c r="H271" s="4"/>
      <c r="I271" s="3"/>
      <c r="J271" s="5"/>
    </row>
    <row r="272" spans="1:10" ht="15.75">
      <c r="A272" s="1">
        <v>68</v>
      </c>
      <c r="B272" s="1">
        <v>4106</v>
      </c>
      <c r="C272" s="15">
        <v>87</v>
      </c>
      <c r="D272" s="3">
        <v>3.65</v>
      </c>
      <c r="E272" s="3">
        <f t="shared" si="9"/>
        <v>317.55</v>
      </c>
      <c r="F272" s="3">
        <v>0</v>
      </c>
      <c r="G272" s="6"/>
      <c r="H272" s="4"/>
      <c r="I272" s="3">
        <f t="shared" si="10"/>
        <v>317.55</v>
      </c>
      <c r="J272" s="5">
        <f t="shared" si="11"/>
        <v>0</v>
      </c>
    </row>
    <row r="273" spans="1:10" ht="15.75">
      <c r="A273" s="1">
        <v>68</v>
      </c>
      <c r="B273" s="1">
        <v>4580</v>
      </c>
      <c r="C273" s="15">
        <v>210</v>
      </c>
      <c r="D273" s="3">
        <v>3.65</v>
      </c>
      <c r="E273" s="3">
        <f t="shared" si="9"/>
        <v>766.5</v>
      </c>
      <c r="F273" s="3">
        <v>596.75</v>
      </c>
      <c r="G273" s="6" t="s">
        <v>528</v>
      </c>
      <c r="H273" s="4" t="s">
        <v>529</v>
      </c>
      <c r="I273" s="3">
        <f t="shared" si="10"/>
        <v>169.75</v>
      </c>
      <c r="J273" s="5">
        <f t="shared" si="11"/>
        <v>0.77853881278538817</v>
      </c>
    </row>
    <row r="274" spans="1:10" ht="15.75">
      <c r="A274" s="1">
        <v>68</v>
      </c>
      <c r="B274" s="1">
        <v>6448</v>
      </c>
      <c r="C274" s="15">
        <v>87</v>
      </c>
      <c r="D274" s="3">
        <v>3.65</v>
      </c>
      <c r="E274" s="3">
        <f t="shared" si="9"/>
        <v>317.55</v>
      </c>
      <c r="F274" s="3">
        <v>0</v>
      </c>
      <c r="G274" s="6"/>
      <c r="H274" s="4"/>
      <c r="I274" s="3">
        <f t="shared" si="10"/>
        <v>317.55</v>
      </c>
      <c r="J274" s="5">
        <f t="shared" si="11"/>
        <v>0</v>
      </c>
    </row>
    <row r="275" spans="1:10" ht="15.75">
      <c r="A275" s="1">
        <v>68</v>
      </c>
      <c r="B275" s="1">
        <v>7048</v>
      </c>
      <c r="C275" s="15">
        <v>179</v>
      </c>
      <c r="D275" s="3">
        <v>3.65</v>
      </c>
      <c r="E275" s="3">
        <f t="shared" si="9"/>
        <v>653.35</v>
      </c>
      <c r="F275" s="3">
        <v>653.35</v>
      </c>
      <c r="G275" s="6">
        <v>5730</v>
      </c>
      <c r="H275" s="4">
        <v>41030</v>
      </c>
      <c r="I275" s="3">
        <f t="shared" si="10"/>
        <v>0</v>
      </c>
      <c r="J275" s="5">
        <f t="shared" si="11"/>
        <v>1</v>
      </c>
    </row>
    <row r="276" spans="1:10" ht="15.75">
      <c r="A276" s="1">
        <v>68</v>
      </c>
      <c r="B276" s="1">
        <v>8172</v>
      </c>
      <c r="C276" s="15">
        <v>88</v>
      </c>
      <c r="D276" s="3">
        <v>3.65</v>
      </c>
      <c r="E276" s="3">
        <f t="shared" si="9"/>
        <v>321.2</v>
      </c>
      <c r="F276" s="3">
        <v>0</v>
      </c>
      <c r="G276" s="6"/>
      <c r="H276" s="4"/>
      <c r="I276" s="3">
        <f t="shared" si="10"/>
        <v>321.2</v>
      </c>
      <c r="J276" s="5">
        <f t="shared" si="11"/>
        <v>0</v>
      </c>
    </row>
    <row r="277" spans="1:10" ht="15.75">
      <c r="A277" s="1">
        <v>68</v>
      </c>
      <c r="B277" s="1">
        <v>13733</v>
      </c>
      <c r="C277" s="15">
        <v>81</v>
      </c>
      <c r="D277" s="3">
        <v>3.65</v>
      </c>
      <c r="E277" s="3">
        <f t="shared" si="9"/>
        <v>295.64999999999998</v>
      </c>
      <c r="F277" s="3">
        <v>295.64999999999998</v>
      </c>
      <c r="G277" s="6" t="s">
        <v>530</v>
      </c>
      <c r="H277" s="4">
        <v>41043</v>
      </c>
      <c r="I277" s="3">
        <f t="shared" si="10"/>
        <v>0</v>
      </c>
      <c r="J277" s="5">
        <f t="shared" si="11"/>
        <v>1</v>
      </c>
    </row>
    <row r="278" spans="1:10" ht="15.75">
      <c r="A278" s="1"/>
      <c r="B278" s="1"/>
      <c r="C278" s="15"/>
      <c r="D278" s="3"/>
      <c r="E278" s="3"/>
      <c r="F278" s="3"/>
      <c r="G278" s="6"/>
      <c r="H278" s="4"/>
      <c r="I278" s="3"/>
      <c r="J278" s="5"/>
    </row>
    <row r="279" spans="1:10" ht="15.75">
      <c r="A279" s="1">
        <v>69</v>
      </c>
      <c r="B279" s="1">
        <v>4520</v>
      </c>
      <c r="C279" s="15">
        <v>103</v>
      </c>
      <c r="D279" s="3">
        <v>3.65</v>
      </c>
      <c r="E279" s="3">
        <f t="shared" si="9"/>
        <v>375.95</v>
      </c>
      <c r="F279" s="3">
        <v>109.5</v>
      </c>
      <c r="G279" s="6">
        <v>5633</v>
      </c>
      <c r="H279" s="4">
        <v>41099</v>
      </c>
      <c r="I279" s="3">
        <f t="shared" si="10"/>
        <v>266.45</v>
      </c>
      <c r="J279" s="5">
        <f t="shared" si="11"/>
        <v>0.29126213592233008</v>
      </c>
    </row>
    <row r="280" spans="1:10" ht="15.75">
      <c r="A280" s="1">
        <v>69</v>
      </c>
      <c r="B280" s="1">
        <v>4706</v>
      </c>
      <c r="C280" s="15">
        <v>74</v>
      </c>
      <c r="D280" s="3">
        <v>3.65</v>
      </c>
      <c r="E280" s="3">
        <f t="shared" si="9"/>
        <v>270.09999999999997</v>
      </c>
      <c r="F280" s="3">
        <v>134.6</v>
      </c>
      <c r="G280" s="6">
        <v>3393</v>
      </c>
      <c r="H280" s="4">
        <v>41032</v>
      </c>
      <c r="I280" s="3">
        <f t="shared" si="10"/>
        <v>135.49999999999997</v>
      </c>
      <c r="J280" s="5">
        <f t="shared" si="11"/>
        <v>0.49833395038874495</v>
      </c>
    </row>
    <row r="281" spans="1:10" ht="15.75">
      <c r="A281" s="1">
        <v>69</v>
      </c>
      <c r="B281" s="1">
        <v>5438</v>
      </c>
      <c r="C281" s="15">
        <v>68</v>
      </c>
      <c r="D281" s="3">
        <v>3.65</v>
      </c>
      <c r="E281" s="3">
        <f t="shared" si="9"/>
        <v>248.2</v>
      </c>
      <c r="F281" s="3">
        <v>248.2</v>
      </c>
      <c r="G281" s="6">
        <v>1574</v>
      </c>
      <c r="H281" s="4">
        <v>41085</v>
      </c>
      <c r="I281" s="3">
        <f t="shared" si="10"/>
        <v>0</v>
      </c>
      <c r="J281" s="5">
        <f t="shared" si="11"/>
        <v>1</v>
      </c>
    </row>
    <row r="282" spans="1:10" ht="15.75">
      <c r="A282" s="1">
        <v>69</v>
      </c>
      <c r="B282" s="1">
        <v>6646</v>
      </c>
      <c r="C282" s="15">
        <v>132</v>
      </c>
      <c r="D282" s="3">
        <v>3.65</v>
      </c>
      <c r="E282" s="3">
        <f t="shared" si="9"/>
        <v>481.8</v>
      </c>
      <c r="F282" s="3">
        <v>0</v>
      </c>
      <c r="G282" s="6"/>
      <c r="H282" s="4"/>
      <c r="I282" s="3">
        <f t="shared" si="10"/>
        <v>481.8</v>
      </c>
      <c r="J282" s="5">
        <f t="shared" si="11"/>
        <v>0</v>
      </c>
    </row>
    <row r="283" spans="1:10" ht="15.75">
      <c r="A283" s="1"/>
      <c r="B283" s="1"/>
      <c r="C283" s="15"/>
      <c r="D283" s="3"/>
      <c r="E283" s="3"/>
      <c r="F283" s="3"/>
      <c r="G283" s="6"/>
      <c r="H283" s="4"/>
      <c r="I283" s="3"/>
      <c r="J283" s="5"/>
    </row>
    <row r="284" spans="1:10" ht="15.75">
      <c r="A284" s="1">
        <v>70</v>
      </c>
      <c r="B284" s="1">
        <v>1578</v>
      </c>
      <c r="C284" s="15">
        <v>154</v>
      </c>
      <c r="D284" s="3">
        <v>3.65</v>
      </c>
      <c r="E284" s="3">
        <f t="shared" si="9"/>
        <v>562.1</v>
      </c>
      <c r="F284" s="3">
        <v>0</v>
      </c>
      <c r="G284" s="6"/>
      <c r="H284" s="4"/>
      <c r="I284" s="3">
        <f t="shared" si="10"/>
        <v>562.1</v>
      </c>
      <c r="J284" s="5">
        <f t="shared" si="11"/>
        <v>0</v>
      </c>
    </row>
    <row r="285" spans="1:10" ht="15.75">
      <c r="A285" s="1">
        <v>70</v>
      </c>
      <c r="B285" s="1">
        <v>1612</v>
      </c>
      <c r="C285" s="15">
        <v>34</v>
      </c>
      <c r="D285" s="3">
        <v>3.65</v>
      </c>
      <c r="E285" s="3">
        <f t="shared" si="9"/>
        <v>124.1</v>
      </c>
      <c r="F285" s="3">
        <v>0</v>
      </c>
      <c r="G285" s="6"/>
      <c r="H285" s="4"/>
      <c r="I285" s="3">
        <f t="shared" si="10"/>
        <v>124.1</v>
      </c>
      <c r="J285" s="5">
        <f t="shared" si="11"/>
        <v>0</v>
      </c>
    </row>
    <row r="286" spans="1:10" ht="15.75">
      <c r="A286" s="1">
        <v>70</v>
      </c>
      <c r="B286" s="1">
        <v>1647</v>
      </c>
      <c r="C286" s="15">
        <v>68</v>
      </c>
      <c r="D286" s="3">
        <v>3.65</v>
      </c>
      <c r="E286" s="3">
        <f t="shared" si="9"/>
        <v>248.2</v>
      </c>
      <c r="F286" s="3">
        <v>248.2</v>
      </c>
      <c r="G286" s="6">
        <v>1281</v>
      </c>
      <c r="H286" s="4">
        <v>41074</v>
      </c>
      <c r="I286" s="3">
        <f t="shared" si="10"/>
        <v>0</v>
      </c>
      <c r="J286" s="5">
        <f t="shared" si="11"/>
        <v>1</v>
      </c>
    </row>
    <row r="287" spans="1:10" ht="15.75">
      <c r="A287" s="1">
        <v>70</v>
      </c>
      <c r="B287" s="1">
        <v>3464</v>
      </c>
      <c r="C287" s="15">
        <v>143</v>
      </c>
      <c r="D287" s="3">
        <v>3.65</v>
      </c>
      <c r="E287" s="3">
        <f t="shared" si="9"/>
        <v>521.94999999999993</v>
      </c>
      <c r="F287" s="3">
        <v>521.95000000000005</v>
      </c>
      <c r="G287" s="27" t="s">
        <v>531</v>
      </c>
      <c r="H287" s="26" t="s">
        <v>532</v>
      </c>
      <c r="I287" s="3">
        <f t="shared" si="10"/>
        <v>0</v>
      </c>
      <c r="J287" s="5">
        <f t="shared" si="11"/>
        <v>1.0000000000000002</v>
      </c>
    </row>
    <row r="288" spans="1:10" ht="15.75">
      <c r="A288" s="1">
        <v>70</v>
      </c>
      <c r="B288" s="1">
        <v>4579</v>
      </c>
      <c r="C288" s="15">
        <v>115</v>
      </c>
      <c r="D288" s="3">
        <v>3.65</v>
      </c>
      <c r="E288" s="3">
        <f t="shared" si="9"/>
        <v>419.75</v>
      </c>
      <c r="F288" s="3">
        <v>0</v>
      </c>
      <c r="G288" s="6"/>
      <c r="H288" s="4"/>
      <c r="I288" s="3">
        <f t="shared" si="10"/>
        <v>419.75</v>
      </c>
      <c r="J288" s="5">
        <f t="shared" si="11"/>
        <v>0</v>
      </c>
    </row>
    <row r="289" spans="1:10" ht="15.75">
      <c r="A289" s="1"/>
      <c r="B289" s="1"/>
      <c r="C289" s="15"/>
      <c r="D289" s="3"/>
      <c r="E289" s="3"/>
      <c r="F289" s="3"/>
      <c r="G289" s="6"/>
      <c r="H289" s="4"/>
      <c r="I289" s="3"/>
      <c r="J289" s="5"/>
    </row>
    <row r="290" spans="1:10" ht="15.75">
      <c r="A290" s="1">
        <v>71</v>
      </c>
      <c r="B290" s="1">
        <v>1837</v>
      </c>
      <c r="C290" s="15">
        <v>187</v>
      </c>
      <c r="D290" s="3">
        <v>3.65</v>
      </c>
      <c r="E290" s="3">
        <f t="shared" si="9"/>
        <v>682.55</v>
      </c>
      <c r="F290" s="3">
        <v>711.75</v>
      </c>
      <c r="G290" s="6">
        <v>7333</v>
      </c>
      <c r="H290" s="4">
        <v>40756</v>
      </c>
      <c r="I290" s="3">
        <f t="shared" si="10"/>
        <v>-29.200000000000045</v>
      </c>
      <c r="J290" s="5">
        <f t="shared" si="11"/>
        <v>1.0427807486631018</v>
      </c>
    </row>
    <row r="291" spans="1:10" ht="15.75">
      <c r="A291" s="1">
        <v>71</v>
      </c>
      <c r="B291" s="1">
        <v>4877</v>
      </c>
      <c r="C291" s="15">
        <v>157</v>
      </c>
      <c r="D291" s="3">
        <v>3.65</v>
      </c>
      <c r="E291" s="3">
        <f t="shared" si="9"/>
        <v>573.04999999999995</v>
      </c>
      <c r="F291" s="3">
        <v>595</v>
      </c>
      <c r="G291" s="6">
        <v>1258</v>
      </c>
      <c r="H291" s="4">
        <v>40948</v>
      </c>
      <c r="I291" s="3">
        <f t="shared" si="10"/>
        <v>-21.950000000000045</v>
      </c>
      <c r="J291" s="5">
        <f t="shared" si="11"/>
        <v>1.0383038129308089</v>
      </c>
    </row>
    <row r="292" spans="1:10" ht="15.75">
      <c r="A292" s="1">
        <v>71</v>
      </c>
      <c r="B292" s="1">
        <v>4897</v>
      </c>
      <c r="C292" s="15">
        <v>84</v>
      </c>
      <c r="D292" s="3">
        <v>3.65</v>
      </c>
      <c r="E292" s="3">
        <f t="shared" si="9"/>
        <v>306.59999999999997</v>
      </c>
      <c r="F292" s="3">
        <v>306.60000000000002</v>
      </c>
      <c r="G292" s="6">
        <v>2913</v>
      </c>
      <c r="H292" s="4">
        <v>40988</v>
      </c>
      <c r="I292" s="3">
        <f t="shared" si="10"/>
        <v>0</v>
      </c>
      <c r="J292" s="5">
        <f t="shared" si="11"/>
        <v>1.0000000000000002</v>
      </c>
    </row>
    <row r="293" spans="1:10" ht="15.75">
      <c r="A293" s="1">
        <v>71</v>
      </c>
      <c r="B293" s="1">
        <v>11301</v>
      </c>
      <c r="C293" s="15">
        <v>62</v>
      </c>
      <c r="D293" s="3">
        <v>3.65</v>
      </c>
      <c r="E293" s="3">
        <f t="shared" si="9"/>
        <v>226.29999999999998</v>
      </c>
      <c r="F293" s="3">
        <v>0</v>
      </c>
      <c r="G293" s="6"/>
      <c r="H293" s="4"/>
      <c r="I293" s="3">
        <f t="shared" si="10"/>
        <v>226.29999999999998</v>
      </c>
      <c r="J293" s="5">
        <f t="shared" si="11"/>
        <v>0</v>
      </c>
    </row>
    <row r="294" spans="1:10" ht="15.75">
      <c r="A294" s="1">
        <v>71</v>
      </c>
      <c r="B294" s="1">
        <v>12677</v>
      </c>
      <c r="C294" s="15">
        <v>48</v>
      </c>
      <c r="D294" s="3">
        <v>3.65</v>
      </c>
      <c r="E294" s="3">
        <f t="shared" si="9"/>
        <v>175.2</v>
      </c>
      <c r="F294" s="3">
        <v>0</v>
      </c>
      <c r="G294" s="6"/>
      <c r="H294" s="4"/>
      <c r="I294" s="3">
        <f t="shared" si="10"/>
        <v>175.2</v>
      </c>
      <c r="J294" s="5">
        <f t="shared" si="11"/>
        <v>0</v>
      </c>
    </row>
    <row r="295" spans="1:10" ht="15.75">
      <c r="A295" s="1">
        <v>71</v>
      </c>
      <c r="B295" s="1">
        <v>14478</v>
      </c>
      <c r="C295" s="15">
        <v>45</v>
      </c>
      <c r="D295" s="3">
        <v>3.65</v>
      </c>
      <c r="E295" s="3">
        <f t="shared" si="9"/>
        <v>164.25</v>
      </c>
      <c r="F295" s="3">
        <v>164.25</v>
      </c>
      <c r="G295" s="6" t="s">
        <v>533</v>
      </c>
      <c r="H295" s="4">
        <v>41012</v>
      </c>
      <c r="I295" s="3">
        <f t="shared" si="10"/>
        <v>0</v>
      </c>
      <c r="J295" s="5">
        <f t="shared" si="11"/>
        <v>1</v>
      </c>
    </row>
    <row r="296" spans="1:10" ht="15.75">
      <c r="A296" s="1"/>
      <c r="B296" s="1"/>
      <c r="C296" s="15"/>
      <c r="D296" s="3"/>
      <c r="E296" s="3"/>
      <c r="F296" s="3">
        <f>SUM(F224:F295)</f>
        <v>11097.200000000003</v>
      </c>
      <c r="G296" s="6"/>
      <c r="H296" s="4"/>
      <c r="I296" s="3"/>
      <c r="J296" s="5"/>
    </row>
    <row r="297" spans="1:10" ht="15.75">
      <c r="A297" s="1">
        <v>80</v>
      </c>
      <c r="B297" s="1">
        <v>669</v>
      </c>
      <c r="C297" s="15">
        <v>59</v>
      </c>
      <c r="D297" s="3">
        <v>3.65</v>
      </c>
      <c r="E297" s="3">
        <f t="shared" si="9"/>
        <v>215.35</v>
      </c>
      <c r="F297" s="3">
        <v>0</v>
      </c>
      <c r="G297" s="6"/>
      <c r="H297" s="4"/>
      <c r="I297" s="3">
        <f t="shared" si="10"/>
        <v>215.35</v>
      </c>
      <c r="J297" s="5">
        <f t="shared" si="11"/>
        <v>0</v>
      </c>
    </row>
    <row r="298" spans="1:10" ht="15.75">
      <c r="A298" s="1">
        <v>80</v>
      </c>
      <c r="B298" s="1">
        <v>832</v>
      </c>
      <c r="C298" s="15">
        <v>148</v>
      </c>
      <c r="D298" s="3">
        <v>3.65</v>
      </c>
      <c r="E298" s="3">
        <f t="shared" si="9"/>
        <v>540.19999999999993</v>
      </c>
      <c r="F298" s="3">
        <v>0</v>
      </c>
      <c r="G298" s="6"/>
      <c r="H298" s="4"/>
      <c r="I298" s="3">
        <f t="shared" si="10"/>
        <v>540.19999999999993</v>
      </c>
      <c r="J298" s="5">
        <f t="shared" si="11"/>
        <v>0</v>
      </c>
    </row>
    <row r="299" spans="1:10" ht="15.75">
      <c r="A299" s="1">
        <v>80</v>
      </c>
      <c r="B299" s="1">
        <v>6702</v>
      </c>
      <c r="C299" s="15">
        <v>46</v>
      </c>
      <c r="D299" s="3">
        <v>3.65</v>
      </c>
      <c r="E299" s="3">
        <f t="shared" si="9"/>
        <v>167.9</v>
      </c>
      <c r="F299" s="3">
        <v>0</v>
      </c>
      <c r="G299" s="6"/>
      <c r="H299" s="4"/>
      <c r="I299" s="3">
        <f t="shared" si="10"/>
        <v>167.9</v>
      </c>
      <c r="J299" s="5">
        <f t="shared" si="11"/>
        <v>0</v>
      </c>
    </row>
    <row r="300" spans="1:10" ht="15.75">
      <c r="A300" s="1">
        <v>80</v>
      </c>
      <c r="B300" s="1">
        <v>6786</v>
      </c>
      <c r="C300" s="15">
        <v>33</v>
      </c>
      <c r="D300" s="3">
        <v>3.65</v>
      </c>
      <c r="E300" s="3">
        <f t="shared" si="9"/>
        <v>120.45</v>
      </c>
      <c r="F300" s="3">
        <v>0</v>
      </c>
      <c r="G300" s="6"/>
      <c r="H300" s="4"/>
      <c r="I300" s="3">
        <f t="shared" si="10"/>
        <v>120.45</v>
      </c>
      <c r="J300" s="5">
        <f t="shared" si="11"/>
        <v>0</v>
      </c>
    </row>
    <row r="301" spans="1:10" ht="15.75">
      <c r="A301" s="1"/>
      <c r="B301" s="1"/>
      <c r="C301" s="15"/>
      <c r="D301" s="3"/>
      <c r="E301" s="3"/>
      <c r="F301" s="3"/>
      <c r="G301" s="6"/>
      <c r="H301" s="4"/>
      <c r="I301" s="3"/>
      <c r="J301" s="5"/>
    </row>
    <row r="302" spans="1:10" ht="15.75">
      <c r="A302" s="1">
        <v>81</v>
      </c>
      <c r="B302" s="1">
        <v>1762</v>
      </c>
      <c r="C302" s="15">
        <v>299</v>
      </c>
      <c r="D302" s="3">
        <v>3.65</v>
      </c>
      <c r="E302" s="3">
        <f t="shared" si="9"/>
        <v>1091.3499999999999</v>
      </c>
      <c r="F302" s="3">
        <v>1839.6</v>
      </c>
      <c r="G302" s="6">
        <v>6843</v>
      </c>
      <c r="H302" s="4">
        <v>41074</v>
      </c>
      <c r="I302" s="3">
        <f t="shared" si="10"/>
        <v>-748.25</v>
      </c>
      <c r="J302" s="5">
        <f t="shared" si="11"/>
        <v>1.68561872909699</v>
      </c>
    </row>
    <row r="303" spans="1:10" ht="15.75">
      <c r="A303" s="1">
        <v>81</v>
      </c>
      <c r="B303" s="1">
        <v>4902</v>
      </c>
      <c r="C303" s="15">
        <v>157</v>
      </c>
      <c r="D303" s="3">
        <v>3.65</v>
      </c>
      <c r="E303" s="3">
        <f t="shared" si="9"/>
        <v>573.04999999999995</v>
      </c>
      <c r="F303" s="3">
        <v>30.25</v>
      </c>
      <c r="G303" s="6">
        <v>6293</v>
      </c>
      <c r="H303" s="4">
        <v>40875</v>
      </c>
      <c r="I303" s="3">
        <f t="shared" si="10"/>
        <v>542.79999999999995</v>
      </c>
      <c r="J303" s="5">
        <f t="shared" si="11"/>
        <v>5.2787714859087342E-2</v>
      </c>
    </row>
    <row r="304" spans="1:10" ht="15.75">
      <c r="A304" s="1">
        <v>81</v>
      </c>
      <c r="B304" s="1">
        <v>4954</v>
      </c>
      <c r="C304" s="15">
        <v>118</v>
      </c>
      <c r="D304" s="3">
        <v>3.65</v>
      </c>
      <c r="E304" s="3">
        <f t="shared" si="9"/>
        <v>430.7</v>
      </c>
      <c r="F304" s="3">
        <v>0</v>
      </c>
      <c r="G304" s="6"/>
      <c r="H304" s="4"/>
      <c r="I304" s="3">
        <f t="shared" si="10"/>
        <v>430.7</v>
      </c>
      <c r="J304" s="5">
        <f t="shared" si="11"/>
        <v>0</v>
      </c>
    </row>
    <row r="305" spans="1:10" ht="15.75">
      <c r="A305" s="1">
        <v>81</v>
      </c>
      <c r="B305" s="1">
        <v>7030</v>
      </c>
      <c r="C305" s="15">
        <v>95</v>
      </c>
      <c r="D305" s="3">
        <v>3.65</v>
      </c>
      <c r="E305" s="3">
        <f t="shared" si="9"/>
        <v>346.75</v>
      </c>
      <c r="F305" s="3">
        <v>346.75</v>
      </c>
      <c r="G305" s="27" t="s">
        <v>534</v>
      </c>
      <c r="H305" s="4">
        <v>41005</v>
      </c>
      <c r="I305" s="3">
        <f t="shared" si="10"/>
        <v>0</v>
      </c>
      <c r="J305" s="5">
        <f t="shared" si="11"/>
        <v>1</v>
      </c>
    </row>
    <row r="306" spans="1:10" ht="15.75">
      <c r="A306" s="1"/>
      <c r="B306" s="1"/>
      <c r="C306" s="15"/>
      <c r="D306" s="3"/>
      <c r="E306" s="3"/>
      <c r="F306" s="3"/>
      <c r="G306" s="6"/>
      <c r="H306" s="4"/>
      <c r="I306" s="3"/>
      <c r="J306" s="5"/>
    </row>
    <row r="307" spans="1:10" ht="15.75">
      <c r="A307" s="1">
        <v>83</v>
      </c>
      <c r="B307" s="1">
        <v>2137</v>
      </c>
      <c r="C307" s="15">
        <v>166</v>
      </c>
      <c r="D307" s="3">
        <v>3.65</v>
      </c>
      <c r="E307" s="3">
        <f t="shared" si="9"/>
        <v>605.9</v>
      </c>
      <c r="F307" s="3">
        <v>605.9</v>
      </c>
      <c r="G307" s="6">
        <v>861</v>
      </c>
      <c r="H307" s="4">
        <v>41002</v>
      </c>
      <c r="I307" s="3">
        <f t="shared" si="10"/>
        <v>0</v>
      </c>
      <c r="J307" s="5">
        <f t="shared" si="11"/>
        <v>1</v>
      </c>
    </row>
    <row r="308" spans="1:10" ht="15.75">
      <c r="A308" s="1">
        <v>83</v>
      </c>
      <c r="B308" s="1">
        <v>2481</v>
      </c>
      <c r="C308" s="15">
        <v>207</v>
      </c>
      <c r="D308" s="3">
        <v>3.65</v>
      </c>
      <c r="E308" s="3">
        <f t="shared" si="9"/>
        <v>755.55</v>
      </c>
      <c r="F308" s="3">
        <v>694.21</v>
      </c>
      <c r="G308" s="6">
        <v>2556</v>
      </c>
      <c r="H308" s="4">
        <v>40844</v>
      </c>
      <c r="I308" s="3">
        <f t="shared" si="10"/>
        <v>61.339999999999918</v>
      </c>
      <c r="J308" s="5">
        <f t="shared" si="11"/>
        <v>0.91881410892727167</v>
      </c>
    </row>
    <row r="309" spans="1:10" ht="15.75">
      <c r="A309" s="1">
        <v>83</v>
      </c>
      <c r="B309" s="1">
        <v>7319</v>
      </c>
      <c r="C309" s="15">
        <v>63</v>
      </c>
      <c r="D309" s="3">
        <v>3.65</v>
      </c>
      <c r="E309" s="3">
        <f t="shared" si="9"/>
        <v>229.95</v>
      </c>
      <c r="F309" s="3">
        <v>200</v>
      </c>
      <c r="G309" s="6">
        <v>1381</v>
      </c>
      <c r="H309" s="4">
        <v>41005</v>
      </c>
      <c r="I309" s="3">
        <f t="shared" si="10"/>
        <v>29.949999999999989</v>
      </c>
      <c r="J309" s="5">
        <f t="shared" si="11"/>
        <v>0.86975429441182872</v>
      </c>
    </row>
    <row r="310" spans="1:10" ht="15.75">
      <c r="A310" s="1">
        <v>83</v>
      </c>
      <c r="B310" s="1">
        <v>9546</v>
      </c>
      <c r="C310" s="15">
        <v>33</v>
      </c>
      <c r="D310" s="3">
        <v>3.65</v>
      </c>
      <c r="E310" s="3">
        <f t="shared" si="9"/>
        <v>120.45</v>
      </c>
      <c r="F310" s="3">
        <v>0</v>
      </c>
      <c r="G310" s="6"/>
      <c r="H310" s="4"/>
      <c r="I310" s="3">
        <f t="shared" si="10"/>
        <v>120.45</v>
      </c>
      <c r="J310" s="5">
        <f t="shared" si="11"/>
        <v>0</v>
      </c>
    </row>
    <row r="311" spans="1:10" ht="15.75">
      <c r="A311" s="1"/>
      <c r="B311" s="1"/>
      <c r="C311" s="15"/>
      <c r="D311" s="3"/>
      <c r="E311" s="3"/>
      <c r="F311" s="3"/>
      <c r="G311" s="6"/>
      <c r="H311" s="4"/>
      <c r="I311" s="3"/>
      <c r="J311" s="5"/>
    </row>
    <row r="312" spans="1:10" ht="15.75">
      <c r="A312" s="1">
        <v>85</v>
      </c>
      <c r="B312" s="1">
        <v>2032</v>
      </c>
      <c r="C312" s="15">
        <v>170</v>
      </c>
      <c r="D312" s="3">
        <v>3.65</v>
      </c>
      <c r="E312" s="3">
        <f t="shared" si="9"/>
        <v>620.5</v>
      </c>
      <c r="F312" s="3">
        <v>0</v>
      </c>
      <c r="G312" s="6"/>
      <c r="H312" s="4"/>
      <c r="I312" s="3">
        <f t="shared" si="10"/>
        <v>620.5</v>
      </c>
      <c r="J312" s="5">
        <f t="shared" si="11"/>
        <v>0</v>
      </c>
    </row>
    <row r="313" spans="1:10" ht="15.75">
      <c r="A313" s="1">
        <v>85</v>
      </c>
      <c r="B313" s="1">
        <v>2066</v>
      </c>
      <c r="C313" s="15">
        <v>88</v>
      </c>
      <c r="D313" s="3">
        <v>3.65</v>
      </c>
      <c r="E313" s="3">
        <f t="shared" si="9"/>
        <v>321.2</v>
      </c>
      <c r="F313" s="3">
        <v>0</v>
      </c>
      <c r="G313" s="6"/>
      <c r="H313" s="4"/>
      <c r="I313" s="3">
        <f t="shared" si="10"/>
        <v>321.2</v>
      </c>
      <c r="J313" s="5">
        <f t="shared" si="11"/>
        <v>0</v>
      </c>
    </row>
    <row r="314" spans="1:10" ht="15.75">
      <c r="A314" s="1">
        <v>85</v>
      </c>
      <c r="B314" s="1">
        <v>3557</v>
      </c>
      <c r="C314" s="15">
        <v>36</v>
      </c>
      <c r="D314" s="3">
        <v>3.65</v>
      </c>
      <c r="E314" s="3">
        <f t="shared" si="9"/>
        <v>131.4</v>
      </c>
      <c r="F314" s="3">
        <v>131.4</v>
      </c>
      <c r="G314" s="6" t="s">
        <v>535</v>
      </c>
      <c r="H314" s="26" t="s">
        <v>536</v>
      </c>
      <c r="I314" s="3">
        <f t="shared" si="10"/>
        <v>0</v>
      </c>
      <c r="J314" s="5">
        <f t="shared" si="11"/>
        <v>1</v>
      </c>
    </row>
    <row r="315" spans="1:10" ht="15.75">
      <c r="A315" s="1">
        <v>85</v>
      </c>
      <c r="B315" s="1">
        <v>5415</v>
      </c>
      <c r="C315" s="15">
        <v>59</v>
      </c>
      <c r="D315" s="3">
        <v>3.65</v>
      </c>
      <c r="E315" s="3">
        <f t="shared" ref="E315:E349" si="12">C315*D315</f>
        <v>215.35</v>
      </c>
      <c r="F315" s="3">
        <v>0</v>
      </c>
      <c r="G315" s="6"/>
      <c r="H315" s="4"/>
      <c r="I315" s="3">
        <f t="shared" ref="I315:I349" si="13">E315-F315</f>
        <v>215.35</v>
      </c>
      <c r="J315" s="5">
        <f t="shared" ref="J315:J349" si="14">F315/E315</f>
        <v>0</v>
      </c>
    </row>
    <row r="316" spans="1:10" ht="15.75">
      <c r="A316" s="1">
        <v>85</v>
      </c>
      <c r="B316" s="1">
        <v>7228</v>
      </c>
      <c r="C316" s="15">
        <v>28</v>
      </c>
      <c r="D316" s="3">
        <v>3.65</v>
      </c>
      <c r="E316" s="3">
        <f t="shared" si="12"/>
        <v>102.2</v>
      </c>
      <c r="F316" s="3">
        <v>0</v>
      </c>
      <c r="G316" s="6"/>
      <c r="H316" s="4"/>
      <c r="I316" s="3">
        <f t="shared" si="13"/>
        <v>102.2</v>
      </c>
      <c r="J316" s="5">
        <f t="shared" si="14"/>
        <v>0</v>
      </c>
    </row>
    <row r="317" spans="1:10" ht="15.75">
      <c r="A317" s="1">
        <v>85</v>
      </c>
      <c r="B317" s="1">
        <v>7827</v>
      </c>
      <c r="C317" s="15">
        <v>146</v>
      </c>
      <c r="D317" s="3">
        <v>3.65</v>
      </c>
      <c r="E317" s="3">
        <f t="shared" si="12"/>
        <v>532.9</v>
      </c>
      <c r="F317" s="3">
        <v>550</v>
      </c>
      <c r="G317" s="6">
        <v>2075</v>
      </c>
      <c r="H317" s="4">
        <v>41087</v>
      </c>
      <c r="I317" s="3">
        <f t="shared" si="13"/>
        <v>-17.100000000000023</v>
      </c>
      <c r="J317" s="5">
        <f t="shared" si="14"/>
        <v>1.0320885719647215</v>
      </c>
    </row>
    <row r="318" spans="1:10" ht="15.75">
      <c r="A318" s="1"/>
      <c r="B318" s="1"/>
      <c r="C318" s="15"/>
      <c r="D318" s="3"/>
      <c r="E318" s="3"/>
      <c r="F318" s="3"/>
      <c r="G318" s="6"/>
      <c r="H318" s="4"/>
      <c r="I318" s="3"/>
      <c r="J318" s="5"/>
    </row>
    <row r="319" spans="1:10" ht="15.75">
      <c r="A319" s="1">
        <v>86</v>
      </c>
      <c r="B319" s="1">
        <v>2639</v>
      </c>
      <c r="C319" s="15">
        <v>113</v>
      </c>
      <c r="D319" s="3">
        <v>3.65</v>
      </c>
      <c r="E319" s="3">
        <f t="shared" si="12"/>
        <v>412.45</v>
      </c>
      <c r="F319" s="3">
        <v>205.55</v>
      </c>
      <c r="G319" s="6">
        <v>2931</v>
      </c>
      <c r="H319" s="4">
        <v>41050</v>
      </c>
      <c r="I319" s="3">
        <f t="shared" si="13"/>
        <v>206.89999999999998</v>
      </c>
      <c r="J319" s="5">
        <f t="shared" si="14"/>
        <v>0.498363437992484</v>
      </c>
    </row>
    <row r="320" spans="1:10" ht="15.75">
      <c r="A320" s="1">
        <v>86</v>
      </c>
      <c r="B320" s="1">
        <v>2963</v>
      </c>
      <c r="C320" s="15">
        <v>107</v>
      </c>
      <c r="D320" s="3">
        <v>3.65</v>
      </c>
      <c r="E320" s="3">
        <f t="shared" si="12"/>
        <v>390.55</v>
      </c>
      <c r="F320" s="3">
        <v>265.5</v>
      </c>
      <c r="G320" s="6">
        <v>2104</v>
      </c>
      <c r="H320" s="4">
        <v>40987</v>
      </c>
      <c r="I320" s="3">
        <f t="shared" si="13"/>
        <v>125.05000000000001</v>
      </c>
      <c r="J320" s="5">
        <f t="shared" si="14"/>
        <v>0.67981052362053507</v>
      </c>
    </row>
    <row r="321" spans="1:10" ht="15.75">
      <c r="A321" s="1">
        <v>86</v>
      </c>
      <c r="B321" s="1">
        <v>7132</v>
      </c>
      <c r="C321" s="15">
        <v>89</v>
      </c>
      <c r="D321" s="3">
        <v>3.65</v>
      </c>
      <c r="E321" s="3">
        <f t="shared" si="12"/>
        <v>324.84999999999997</v>
      </c>
      <c r="F321" s="3">
        <v>0</v>
      </c>
      <c r="G321" s="6"/>
      <c r="H321" s="4"/>
      <c r="I321" s="3">
        <f t="shared" si="13"/>
        <v>324.84999999999997</v>
      </c>
      <c r="J321" s="5">
        <f t="shared" si="14"/>
        <v>0</v>
      </c>
    </row>
    <row r="322" spans="1:10" ht="15.75">
      <c r="A322" s="1"/>
      <c r="B322" s="1"/>
      <c r="C322" s="15"/>
      <c r="D322" s="3"/>
      <c r="E322" s="3"/>
      <c r="F322" s="3"/>
      <c r="G322" s="6"/>
      <c r="H322" s="4"/>
      <c r="I322" s="3"/>
      <c r="J322" s="5"/>
    </row>
    <row r="323" spans="1:10" ht="15.75">
      <c r="A323" s="1">
        <v>87</v>
      </c>
      <c r="B323" s="1">
        <v>5397</v>
      </c>
      <c r="C323" s="15">
        <v>151</v>
      </c>
      <c r="D323" s="3">
        <v>3.65</v>
      </c>
      <c r="E323" s="3">
        <f t="shared" si="12"/>
        <v>551.15</v>
      </c>
      <c r="F323" s="3">
        <v>551.15</v>
      </c>
      <c r="G323" s="6">
        <v>3891</v>
      </c>
      <c r="H323" s="4">
        <v>41088</v>
      </c>
      <c r="I323" s="3">
        <f t="shared" si="13"/>
        <v>0</v>
      </c>
      <c r="J323" s="5">
        <f t="shared" si="14"/>
        <v>1</v>
      </c>
    </row>
    <row r="324" spans="1:10" ht="15.75">
      <c r="A324" s="1">
        <v>87</v>
      </c>
      <c r="B324" s="1">
        <v>6370</v>
      </c>
      <c r="C324" s="15">
        <v>80</v>
      </c>
      <c r="D324" s="3">
        <v>3.65</v>
      </c>
      <c r="E324" s="3">
        <f t="shared" si="12"/>
        <v>292</v>
      </c>
      <c r="F324" s="3">
        <v>310.25</v>
      </c>
      <c r="G324" s="6">
        <v>2127</v>
      </c>
      <c r="H324" s="4">
        <v>41010</v>
      </c>
      <c r="I324" s="3">
        <f t="shared" si="13"/>
        <v>-18.25</v>
      </c>
      <c r="J324" s="5">
        <f t="shared" si="14"/>
        <v>1.0625</v>
      </c>
    </row>
    <row r="325" spans="1:10" ht="15.75">
      <c r="A325" s="1">
        <v>87</v>
      </c>
      <c r="B325" s="1">
        <v>8985</v>
      </c>
      <c r="C325" s="15">
        <v>51</v>
      </c>
      <c r="D325" s="3">
        <v>3.65</v>
      </c>
      <c r="E325" s="3">
        <f t="shared" si="12"/>
        <v>186.15</v>
      </c>
      <c r="F325" s="3">
        <v>186.15</v>
      </c>
      <c r="G325" s="6">
        <v>1373</v>
      </c>
      <c r="H325" s="4">
        <v>41074</v>
      </c>
      <c r="I325" s="3">
        <f t="shared" si="13"/>
        <v>0</v>
      </c>
      <c r="J325" s="5">
        <f t="shared" si="14"/>
        <v>1</v>
      </c>
    </row>
    <row r="326" spans="1:10" ht="15.75">
      <c r="A326" s="1">
        <v>87</v>
      </c>
      <c r="B326" s="1">
        <v>12609</v>
      </c>
      <c r="C326" s="15">
        <v>77</v>
      </c>
      <c r="D326" s="3">
        <v>3.65</v>
      </c>
      <c r="E326" s="3">
        <f t="shared" si="12"/>
        <v>281.05</v>
      </c>
      <c r="F326" s="3">
        <v>328.5</v>
      </c>
      <c r="G326" s="6">
        <v>1565</v>
      </c>
      <c r="H326" s="4">
        <v>40750</v>
      </c>
      <c r="I326" s="3">
        <f t="shared" si="13"/>
        <v>-47.449999999999989</v>
      </c>
      <c r="J326" s="5">
        <f t="shared" si="14"/>
        <v>1.1688311688311688</v>
      </c>
    </row>
    <row r="327" spans="1:10" ht="15.75">
      <c r="A327" s="1"/>
      <c r="B327" s="1"/>
      <c r="C327" s="15"/>
      <c r="D327" s="3"/>
      <c r="E327" s="3"/>
      <c r="F327" s="3"/>
      <c r="G327" s="6"/>
      <c r="H327" s="4"/>
      <c r="I327" s="3"/>
      <c r="J327" s="5"/>
    </row>
    <row r="328" spans="1:10" ht="15.75">
      <c r="A328" s="1">
        <v>88</v>
      </c>
      <c r="B328" s="1">
        <v>2845</v>
      </c>
      <c r="C328" s="15">
        <v>313</v>
      </c>
      <c r="D328" s="3">
        <v>3.65</v>
      </c>
      <c r="E328" s="3">
        <f t="shared" si="12"/>
        <v>1142.45</v>
      </c>
      <c r="F328" s="3">
        <v>326.20999999999998</v>
      </c>
      <c r="G328" s="6">
        <v>6665</v>
      </c>
      <c r="H328" s="4">
        <v>41046</v>
      </c>
      <c r="I328" s="3">
        <f t="shared" si="13"/>
        <v>816.24</v>
      </c>
      <c r="J328" s="5">
        <f t="shared" si="14"/>
        <v>0.28553547201190421</v>
      </c>
    </row>
    <row r="329" spans="1:10" ht="15.75">
      <c r="A329" s="1">
        <v>88</v>
      </c>
      <c r="B329" s="1">
        <v>6450</v>
      </c>
      <c r="C329" s="15">
        <v>87</v>
      </c>
      <c r="D329" s="8">
        <v>3.65</v>
      </c>
      <c r="E329" s="3">
        <f t="shared" si="12"/>
        <v>317.55</v>
      </c>
      <c r="F329" s="3">
        <v>0</v>
      </c>
      <c r="G329" s="6"/>
      <c r="H329" s="4"/>
      <c r="I329" s="3">
        <f t="shared" si="13"/>
        <v>317.55</v>
      </c>
      <c r="J329" s="5">
        <f t="shared" si="14"/>
        <v>0</v>
      </c>
    </row>
    <row r="330" spans="1:10" ht="15.75">
      <c r="A330" s="1">
        <v>88</v>
      </c>
      <c r="B330" s="1">
        <v>6567</v>
      </c>
      <c r="C330" s="15">
        <v>82</v>
      </c>
      <c r="D330" s="3">
        <v>3.65</v>
      </c>
      <c r="E330" s="3">
        <f t="shared" si="12"/>
        <v>299.3</v>
      </c>
      <c r="F330" s="3">
        <v>79</v>
      </c>
      <c r="G330" s="6">
        <v>2355</v>
      </c>
      <c r="H330" s="4">
        <v>40770</v>
      </c>
      <c r="I330" s="3">
        <f t="shared" si="13"/>
        <v>220.3</v>
      </c>
      <c r="J330" s="5">
        <f t="shared" si="14"/>
        <v>0.26394921483461409</v>
      </c>
    </row>
    <row r="331" spans="1:10" ht="15.75">
      <c r="A331" s="1">
        <v>88</v>
      </c>
      <c r="B331" s="1">
        <v>6759</v>
      </c>
      <c r="C331" s="15">
        <v>158</v>
      </c>
      <c r="D331" s="3">
        <v>3.65</v>
      </c>
      <c r="E331" s="3">
        <f t="shared" si="12"/>
        <v>576.69999999999993</v>
      </c>
      <c r="F331" s="3">
        <v>0</v>
      </c>
      <c r="G331" s="6"/>
      <c r="H331" s="4"/>
      <c r="I331" s="3">
        <f t="shared" si="13"/>
        <v>576.69999999999993</v>
      </c>
      <c r="J331" s="5">
        <f t="shared" si="14"/>
        <v>0</v>
      </c>
    </row>
    <row r="332" spans="1:10" ht="15.75">
      <c r="A332" s="1"/>
      <c r="B332" s="1"/>
      <c r="C332" s="15"/>
      <c r="D332" s="3"/>
      <c r="E332" s="3"/>
      <c r="F332" s="3"/>
      <c r="G332" s="6"/>
      <c r="H332" s="4"/>
      <c r="I332" s="3"/>
      <c r="J332" s="5"/>
    </row>
    <row r="333" spans="1:10" ht="15.75">
      <c r="A333" s="1">
        <v>89</v>
      </c>
      <c r="B333" s="1">
        <v>6051</v>
      </c>
      <c r="C333" s="15">
        <v>132</v>
      </c>
      <c r="D333" s="3">
        <v>3.65</v>
      </c>
      <c r="E333" s="3">
        <f t="shared" si="12"/>
        <v>481.8</v>
      </c>
      <c r="F333" s="3">
        <v>0</v>
      </c>
      <c r="G333" s="6"/>
      <c r="H333" s="4"/>
      <c r="I333" s="3">
        <f t="shared" si="13"/>
        <v>481.8</v>
      </c>
      <c r="J333" s="5">
        <f t="shared" si="14"/>
        <v>0</v>
      </c>
    </row>
    <row r="334" spans="1:10" ht="15.75">
      <c r="A334" s="1">
        <v>89</v>
      </c>
      <c r="B334" s="1">
        <v>6754</v>
      </c>
      <c r="C334" s="15">
        <v>47</v>
      </c>
      <c r="D334" s="3">
        <v>3.65</v>
      </c>
      <c r="E334" s="3">
        <f t="shared" si="12"/>
        <v>171.54999999999998</v>
      </c>
      <c r="F334" s="3">
        <v>0</v>
      </c>
      <c r="G334" s="6"/>
      <c r="H334" s="4"/>
      <c r="I334" s="3">
        <f t="shared" si="13"/>
        <v>171.54999999999998</v>
      </c>
      <c r="J334" s="5">
        <f t="shared" si="14"/>
        <v>0</v>
      </c>
    </row>
    <row r="335" spans="1:10" ht="15.75">
      <c r="A335" s="1">
        <v>89</v>
      </c>
      <c r="B335" s="1">
        <v>7022</v>
      </c>
      <c r="C335" s="15">
        <v>48</v>
      </c>
      <c r="D335" s="3">
        <v>3.65</v>
      </c>
      <c r="E335" s="3">
        <f t="shared" si="12"/>
        <v>175.2</v>
      </c>
      <c r="F335" s="3">
        <v>0</v>
      </c>
      <c r="G335" s="6"/>
      <c r="H335" s="4"/>
      <c r="I335" s="3">
        <f t="shared" si="13"/>
        <v>175.2</v>
      </c>
      <c r="J335" s="5">
        <f t="shared" si="14"/>
        <v>0</v>
      </c>
    </row>
    <row r="336" spans="1:10" ht="15.75">
      <c r="A336" s="1">
        <v>89</v>
      </c>
      <c r="B336" s="1">
        <v>7848</v>
      </c>
      <c r="C336" s="15">
        <v>55</v>
      </c>
      <c r="D336" s="3">
        <v>3.65</v>
      </c>
      <c r="E336" s="3">
        <f t="shared" si="12"/>
        <v>200.75</v>
      </c>
      <c r="F336" s="3">
        <v>471</v>
      </c>
      <c r="G336" s="6">
        <v>7278</v>
      </c>
      <c r="H336" s="4">
        <v>40977</v>
      </c>
      <c r="I336" s="3">
        <f t="shared" si="13"/>
        <v>-270.25</v>
      </c>
      <c r="J336" s="5">
        <f t="shared" si="14"/>
        <v>2.3462017434620175</v>
      </c>
    </row>
    <row r="337" spans="1:10" ht="15.75">
      <c r="A337" s="1">
        <v>89</v>
      </c>
      <c r="B337" s="1">
        <v>9371</v>
      </c>
      <c r="C337" s="15">
        <v>34</v>
      </c>
      <c r="D337" s="3">
        <v>3.65</v>
      </c>
      <c r="E337" s="3">
        <f t="shared" si="12"/>
        <v>124.1</v>
      </c>
      <c r="F337" s="3">
        <v>0</v>
      </c>
      <c r="G337" s="6"/>
      <c r="H337" s="4"/>
      <c r="I337" s="3">
        <f t="shared" si="13"/>
        <v>124.1</v>
      </c>
      <c r="J337" s="5">
        <f t="shared" si="14"/>
        <v>0</v>
      </c>
    </row>
    <row r="338" spans="1:10" ht="15.75">
      <c r="A338" s="1"/>
      <c r="B338" s="1"/>
      <c r="C338" s="15"/>
      <c r="D338" s="3"/>
      <c r="E338" s="3"/>
      <c r="F338" s="3"/>
      <c r="G338" s="6"/>
      <c r="H338" s="4"/>
      <c r="I338" s="3"/>
      <c r="J338" s="5"/>
    </row>
    <row r="339" spans="1:10" ht="15.75">
      <c r="A339" s="1">
        <v>90</v>
      </c>
      <c r="B339" s="1">
        <v>1133</v>
      </c>
      <c r="C339" s="15">
        <v>129</v>
      </c>
      <c r="D339" s="3">
        <v>3.65</v>
      </c>
      <c r="E339" s="3">
        <f t="shared" si="12"/>
        <v>470.84999999999997</v>
      </c>
      <c r="F339" s="3">
        <v>0</v>
      </c>
      <c r="G339" s="6"/>
      <c r="H339" s="4"/>
      <c r="I339" s="3">
        <f t="shared" si="13"/>
        <v>470.84999999999997</v>
      </c>
      <c r="J339" s="5">
        <f t="shared" si="14"/>
        <v>0</v>
      </c>
    </row>
    <row r="340" spans="1:10" ht="15.75">
      <c r="A340" s="1">
        <v>90</v>
      </c>
      <c r="B340" s="1">
        <v>1744</v>
      </c>
      <c r="C340" s="15">
        <v>193</v>
      </c>
      <c r="D340" s="3">
        <v>3.65</v>
      </c>
      <c r="E340" s="3">
        <f t="shared" si="12"/>
        <v>704.44999999999993</v>
      </c>
      <c r="F340" s="3">
        <v>146.76</v>
      </c>
      <c r="G340" s="6">
        <v>1362</v>
      </c>
      <c r="H340" s="4">
        <v>41087</v>
      </c>
      <c r="I340" s="3">
        <f t="shared" si="13"/>
        <v>557.68999999999994</v>
      </c>
      <c r="J340" s="5">
        <f t="shared" si="14"/>
        <v>0.20833274185534814</v>
      </c>
    </row>
    <row r="341" spans="1:10" ht="15.75">
      <c r="A341" s="1">
        <v>90</v>
      </c>
      <c r="B341" s="1">
        <v>6560</v>
      </c>
      <c r="C341" s="15">
        <v>79</v>
      </c>
      <c r="D341" s="3">
        <v>3.65</v>
      </c>
      <c r="E341" s="3">
        <f t="shared" si="12"/>
        <v>288.34999999999997</v>
      </c>
      <c r="F341" s="3">
        <v>0</v>
      </c>
      <c r="G341" s="6"/>
      <c r="H341" s="4"/>
      <c r="I341" s="3">
        <f t="shared" si="13"/>
        <v>288.34999999999997</v>
      </c>
      <c r="J341" s="5">
        <f t="shared" si="14"/>
        <v>0</v>
      </c>
    </row>
    <row r="342" spans="1:10" ht="15.75">
      <c r="A342" s="1">
        <v>90</v>
      </c>
      <c r="B342" s="1">
        <v>9608</v>
      </c>
      <c r="C342" s="15">
        <v>68</v>
      </c>
      <c r="D342" s="3">
        <v>3.65</v>
      </c>
      <c r="E342" s="3">
        <f t="shared" si="12"/>
        <v>248.2</v>
      </c>
      <c r="F342" s="3">
        <v>0</v>
      </c>
      <c r="G342" s="6"/>
      <c r="H342" s="4"/>
      <c r="I342" s="3">
        <f t="shared" si="13"/>
        <v>248.2</v>
      </c>
      <c r="J342" s="5">
        <f t="shared" si="14"/>
        <v>0</v>
      </c>
    </row>
    <row r="343" spans="1:10" ht="15.75">
      <c r="A343" s="1">
        <v>90</v>
      </c>
      <c r="B343" s="1">
        <v>10675</v>
      </c>
      <c r="C343" s="15">
        <v>37</v>
      </c>
      <c r="D343" s="3">
        <v>3.65</v>
      </c>
      <c r="E343" s="3">
        <f t="shared" si="12"/>
        <v>135.04999999999998</v>
      </c>
      <c r="F343" s="3">
        <v>0</v>
      </c>
      <c r="G343" s="6"/>
      <c r="H343" s="4"/>
      <c r="I343" s="3">
        <f t="shared" si="13"/>
        <v>135.04999999999998</v>
      </c>
      <c r="J343" s="5">
        <f t="shared" si="14"/>
        <v>0</v>
      </c>
    </row>
    <row r="344" spans="1:10" ht="15.75">
      <c r="A344" s="1"/>
      <c r="B344" s="1"/>
      <c r="C344" s="15"/>
      <c r="D344" s="3"/>
      <c r="E344" s="3"/>
      <c r="F344" s="3"/>
      <c r="G344" s="6"/>
      <c r="H344" s="4"/>
      <c r="I344" s="3"/>
      <c r="J344" s="5"/>
    </row>
    <row r="345" spans="1:10" ht="15.75">
      <c r="A345" s="1">
        <v>91</v>
      </c>
      <c r="B345" s="1">
        <v>499</v>
      </c>
      <c r="C345" s="15">
        <v>123</v>
      </c>
      <c r="D345" s="3">
        <v>3.65</v>
      </c>
      <c r="E345" s="3">
        <f t="shared" si="12"/>
        <v>448.95</v>
      </c>
      <c r="F345" s="3">
        <v>540.04999999999995</v>
      </c>
      <c r="G345" s="6">
        <v>1579</v>
      </c>
      <c r="H345" s="4">
        <v>41004</v>
      </c>
      <c r="I345" s="3">
        <f t="shared" si="13"/>
        <v>-91.099999999999966</v>
      </c>
      <c r="J345" s="5">
        <f t="shared" si="14"/>
        <v>1.2029179195901547</v>
      </c>
    </row>
    <row r="346" spans="1:10" ht="15.75">
      <c r="A346" s="1">
        <v>91</v>
      </c>
      <c r="B346" s="1">
        <v>6586</v>
      </c>
      <c r="C346" s="15">
        <v>19</v>
      </c>
      <c r="D346" s="3">
        <v>3.65</v>
      </c>
      <c r="E346" s="3">
        <f t="shared" si="12"/>
        <v>69.349999999999994</v>
      </c>
      <c r="F346" s="3">
        <v>0</v>
      </c>
      <c r="G346" s="2"/>
      <c r="H346" s="4"/>
      <c r="I346" s="3">
        <v>0</v>
      </c>
      <c r="J346" s="5">
        <f t="shared" si="14"/>
        <v>0</v>
      </c>
    </row>
    <row r="347" spans="1:10" ht="15.75">
      <c r="A347" s="1">
        <v>91</v>
      </c>
      <c r="B347" s="1">
        <v>6587</v>
      </c>
      <c r="C347" s="15">
        <v>78</v>
      </c>
      <c r="D347" s="3">
        <v>3.65</v>
      </c>
      <c r="E347" s="3">
        <f t="shared" si="12"/>
        <v>284.7</v>
      </c>
      <c r="F347" s="3">
        <v>395.15</v>
      </c>
      <c r="G347" s="6" t="s">
        <v>537</v>
      </c>
      <c r="H347" s="26" t="s">
        <v>538</v>
      </c>
      <c r="I347" s="3">
        <f t="shared" si="13"/>
        <v>-110.44999999999999</v>
      </c>
      <c r="J347" s="5">
        <f t="shared" si="14"/>
        <v>1.3879522304179839</v>
      </c>
    </row>
    <row r="348" spans="1:10" ht="15.75">
      <c r="A348" s="1">
        <v>91</v>
      </c>
      <c r="B348" s="1">
        <v>7106</v>
      </c>
      <c r="C348" s="15">
        <v>59</v>
      </c>
      <c r="D348" s="3">
        <v>3.65</v>
      </c>
      <c r="E348" s="3">
        <f t="shared" si="12"/>
        <v>215.35</v>
      </c>
      <c r="F348" s="3">
        <v>0</v>
      </c>
      <c r="G348" s="6"/>
      <c r="H348" s="4"/>
      <c r="I348" s="3">
        <f t="shared" si="13"/>
        <v>215.35</v>
      </c>
      <c r="J348" s="5">
        <f t="shared" si="14"/>
        <v>0</v>
      </c>
    </row>
    <row r="349" spans="1:10" ht="15.75">
      <c r="A349" s="1">
        <v>91</v>
      </c>
      <c r="B349" s="1">
        <v>12738</v>
      </c>
      <c r="C349" s="15">
        <v>39</v>
      </c>
      <c r="D349" s="3">
        <v>3.65</v>
      </c>
      <c r="E349" s="3">
        <f t="shared" si="12"/>
        <v>142.35</v>
      </c>
      <c r="F349" s="3">
        <v>152.35</v>
      </c>
      <c r="G349" s="6">
        <v>1599</v>
      </c>
      <c r="H349" s="4">
        <v>41081</v>
      </c>
      <c r="I349" s="3">
        <f t="shared" si="13"/>
        <v>-10</v>
      </c>
      <c r="J349" s="5">
        <f t="shared" si="14"/>
        <v>1.0702493853178785</v>
      </c>
    </row>
    <row r="350" spans="1:10" ht="15.75">
      <c r="A350" s="1"/>
      <c r="B350" s="1"/>
      <c r="C350" s="2"/>
      <c r="D350" s="3"/>
      <c r="E350" s="3"/>
      <c r="F350" s="3">
        <f>SUM(F297:F349)</f>
        <v>8355.7300000000014</v>
      </c>
      <c r="G350" s="6"/>
      <c r="H350" s="4"/>
      <c r="I350" s="3"/>
      <c r="J350" s="5"/>
    </row>
    <row r="351" spans="1:10" ht="15.75">
      <c r="A351" s="1"/>
      <c r="B351" s="1"/>
      <c r="C351" s="2"/>
      <c r="D351" s="3"/>
      <c r="E351" s="3"/>
      <c r="F351" s="3">
        <f>SUM(F5:F350)</f>
        <v>97025.920000000013</v>
      </c>
      <c r="G351" s="6"/>
      <c r="H351" s="4"/>
      <c r="I351" s="3"/>
      <c r="J351" s="5"/>
    </row>
    <row r="352" spans="1:10" ht="15.75">
      <c r="A352" s="1"/>
      <c r="B352" s="1"/>
      <c r="C352" s="2"/>
      <c r="D352" s="3"/>
      <c r="E352" s="3"/>
      <c r="F352" s="53" t="s">
        <v>325</v>
      </c>
      <c r="G352" s="6"/>
      <c r="H352" s="4"/>
      <c r="I352" s="3"/>
      <c r="J352" s="5"/>
    </row>
    <row r="353" spans="1:10" ht="16.5" thickBot="1">
      <c r="A353" s="1"/>
      <c r="B353" s="1"/>
      <c r="C353" s="2"/>
      <c r="D353" s="3" t="s">
        <v>304</v>
      </c>
      <c r="E353" s="3"/>
      <c r="F353" s="54">
        <f>SUM(F83+F147+F223+F296+F350)</f>
        <v>48512.960000000014</v>
      </c>
      <c r="G353" s="6"/>
      <c r="H353" s="4"/>
      <c r="I353" s="3"/>
      <c r="J353" s="5"/>
    </row>
    <row r="354" spans="1:10">
      <c r="D354" t="s">
        <v>325</v>
      </c>
      <c r="H354" s="23"/>
    </row>
    <row r="355" spans="1:10" ht="15.75">
      <c r="D355" s="38" t="s">
        <v>319</v>
      </c>
      <c r="E355" s="38" t="s">
        <v>320</v>
      </c>
      <c r="F355" s="38" t="s">
        <v>321</v>
      </c>
      <c r="H355" s="39" t="s">
        <v>322</v>
      </c>
      <c r="I355" s="38" t="s">
        <v>323</v>
      </c>
    </row>
    <row r="356" spans="1:10" ht="16.5" thickBot="1">
      <c r="B356" t="s">
        <v>304</v>
      </c>
      <c r="C356" t="s">
        <v>324</v>
      </c>
      <c r="D356" s="40">
        <f>D357/$J$357</f>
        <v>0.22469418481164624</v>
      </c>
      <c r="E356" s="40">
        <f>E357/$J$357</f>
        <v>0.22265349300475587</v>
      </c>
      <c r="F356" s="40">
        <f>F357/$J$357</f>
        <v>0.15166813156731729</v>
      </c>
      <c r="H356" s="40">
        <f>H357/$J$357</f>
        <v>0.22874712241842185</v>
      </c>
      <c r="I356" s="40">
        <f>I357/$J$357</f>
        <v>0.17223706819785889</v>
      </c>
      <c r="J356" s="46">
        <f>SUM(D356:I356)</f>
        <v>1.0000000000000002</v>
      </c>
    </row>
    <row r="357" spans="1:10">
      <c r="B357" s="41" t="s">
        <v>325</v>
      </c>
      <c r="D357" s="41">
        <v>10900.58</v>
      </c>
      <c r="E357" s="41">
        <v>10801.58</v>
      </c>
      <c r="F357" s="41">
        <v>7357.87</v>
      </c>
      <c r="H357" s="41">
        <v>11097.2</v>
      </c>
      <c r="I357" s="41">
        <v>8355.73</v>
      </c>
      <c r="J357" s="28">
        <f>SUM(D357:I357)</f>
        <v>48512.959999999992</v>
      </c>
    </row>
    <row r="358" spans="1:10">
      <c r="C358" t="s">
        <v>325</v>
      </c>
      <c r="D358" s="42">
        <v>6.8</v>
      </c>
      <c r="E358" s="42">
        <v>2.92</v>
      </c>
      <c r="F358" s="42">
        <v>-9.4700000000000006</v>
      </c>
      <c r="G358" s="43"/>
      <c r="H358" s="42">
        <v>6.6</v>
      </c>
      <c r="I358" s="42">
        <v>-6.74</v>
      </c>
    </row>
    <row r="359" spans="1:10">
      <c r="B359" t="s">
        <v>326</v>
      </c>
      <c r="C359" s="41">
        <v>12.65</v>
      </c>
      <c r="D359" s="44">
        <f>$C$359*D356</f>
        <v>2.8423814378673251</v>
      </c>
      <c r="E359" s="44">
        <f>$C$359*E356</f>
        <v>2.816566686510162</v>
      </c>
      <c r="F359" s="44">
        <f>$C$359*F356</f>
        <v>1.9186018643265637</v>
      </c>
      <c r="G359" s="37"/>
      <c r="H359" s="44">
        <f>$C$359*H356</f>
        <v>2.8936510985930366</v>
      </c>
      <c r="I359" s="44">
        <f>$C$359*I356</f>
        <v>2.178798912702915</v>
      </c>
      <c r="J359" s="37">
        <f>SUM(D359:I359)</f>
        <v>12.650000000000002</v>
      </c>
    </row>
    <row r="360" spans="1:10">
      <c r="B360" t="s">
        <v>327</v>
      </c>
      <c r="C360" s="43">
        <v>-3</v>
      </c>
      <c r="D360" s="44">
        <f>$C$360*D356</f>
        <v>-0.6740825544349387</v>
      </c>
      <c r="E360" s="44">
        <f>$C$360*E356</f>
        <v>-0.66796047901426758</v>
      </c>
      <c r="F360" s="44">
        <f>$C$360*F356</f>
        <v>-0.45500439470195186</v>
      </c>
      <c r="G360" s="37"/>
      <c r="H360" s="44">
        <f>$C$360*H356</f>
        <v>-0.68624136725526552</v>
      </c>
      <c r="I360" s="44">
        <f>$C$360*I356</f>
        <v>-0.51671120459357667</v>
      </c>
      <c r="J360" s="37">
        <f>SUM(D360:I360)</f>
        <v>-3.0000000000000004</v>
      </c>
    </row>
    <row r="361" spans="1:10">
      <c r="B361" t="s">
        <v>328</v>
      </c>
      <c r="C361">
        <v>-702.54</v>
      </c>
      <c r="D361" s="44">
        <f>$C$361*D356</f>
        <v>-157.85665259757394</v>
      </c>
      <c r="E361" s="44">
        <f>$C$361*E356</f>
        <v>-156.42298497556118</v>
      </c>
      <c r="F361" s="44">
        <f>$C$361*F356</f>
        <v>-106.55292915130308</v>
      </c>
      <c r="G361" s="37"/>
      <c r="H361" s="44">
        <f>$C$361*H356</f>
        <v>-160.70400338383809</v>
      </c>
      <c r="I361" s="44">
        <f>$C$361*I356</f>
        <v>-121.00342989172378</v>
      </c>
      <c r="J361" s="37">
        <f>SUM(D361:I361)</f>
        <v>-702.54</v>
      </c>
    </row>
    <row r="362" spans="1:10">
      <c r="B362" s="29">
        <v>2.5000000000000001E-2</v>
      </c>
      <c r="C362" s="28">
        <f>ROUNDUP(J357*B362,2)</f>
        <v>1212.83</v>
      </c>
      <c r="D362" s="37">
        <f>-$C$362*D356</f>
        <v>-272.51584816510888</v>
      </c>
      <c r="E362" s="37">
        <f>-$C$362*E356</f>
        <v>-270.04083592095805</v>
      </c>
      <c r="F362" s="37">
        <f>-$C$362*F356</f>
        <v>-183.94766000878943</v>
      </c>
      <c r="G362" s="37"/>
      <c r="H362" s="37">
        <f>-$C$362*H356</f>
        <v>-277.43137248273456</v>
      </c>
      <c r="I362" s="37">
        <f>-$C$362*I356</f>
        <v>-208.89428342240919</v>
      </c>
      <c r="J362" s="37">
        <f>SUM(D362:I362)</f>
        <v>-1212.8300000000002</v>
      </c>
    </row>
    <row r="363" spans="1:10">
      <c r="D363" s="28">
        <f>SUM(D357:D362)</f>
        <v>10479.175798120748</v>
      </c>
      <c r="E363" s="28">
        <f>SUM(E357:E362)</f>
        <v>10380.184785310976</v>
      </c>
      <c r="F363" s="28">
        <f>SUM(F357:F362)</f>
        <v>7059.3630083095322</v>
      </c>
      <c r="H363" s="28">
        <f>SUM(H357:H362)</f>
        <v>10667.872033864765</v>
      </c>
      <c r="I363" s="28">
        <f>SUM(I357:I362)</f>
        <v>8020.7543743939768</v>
      </c>
      <c r="J363" s="28">
        <f>SUM(J357:J362)</f>
        <v>46607.239999999991</v>
      </c>
    </row>
    <row r="364" spans="1:10">
      <c r="H364" s="23"/>
      <c r="J364" s="28">
        <f>SUM(D363:I363)</f>
        <v>46607.349999999991</v>
      </c>
    </row>
  </sheetData>
  <mergeCells count="1">
    <mergeCell ref="A1:J1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68"/>
  <sheetViews>
    <sheetView workbookViewId="0">
      <pane ySplit="4" topLeftCell="A5" activePane="bottomLeft" state="frozen"/>
      <selection pane="bottomLeft" activeCell="H4" sqref="H4"/>
    </sheetView>
  </sheetViews>
  <sheetFormatPr defaultRowHeight="15"/>
  <cols>
    <col min="1" max="1" width="5.28515625" customWidth="1"/>
    <col min="2" max="2" width="7.28515625" customWidth="1"/>
    <col min="3" max="3" width="7.7109375" customWidth="1"/>
    <col min="5" max="5" width="10.7109375" customWidth="1"/>
    <col min="6" max="6" width="12.28515625" customWidth="1"/>
    <col min="7" max="7" width="5.42578125" customWidth="1"/>
    <col min="8" max="8" width="11.85546875" customWidth="1"/>
    <col min="9" max="9" width="11.42578125" customWidth="1"/>
  </cols>
  <sheetData>
    <row r="1" spans="1:11" ht="18.75">
      <c r="A1" s="482" t="s">
        <v>539</v>
      </c>
      <c r="B1" s="480"/>
      <c r="C1" s="480"/>
      <c r="D1" s="480"/>
      <c r="E1" s="480"/>
      <c r="F1" s="480"/>
      <c r="G1" s="480"/>
      <c r="H1" s="480"/>
      <c r="I1" s="480"/>
      <c r="J1" s="480"/>
      <c r="K1" s="55"/>
    </row>
    <row r="2" spans="1:11" ht="18.75">
      <c r="A2" s="51"/>
    </row>
    <row r="3" spans="1:11">
      <c r="A3" s="10"/>
      <c r="B3" s="10"/>
      <c r="C3" s="10" t="s">
        <v>305</v>
      </c>
      <c r="D3" s="10" t="s">
        <v>306</v>
      </c>
      <c r="E3" s="10"/>
      <c r="F3" s="13">
        <v>40738</v>
      </c>
      <c r="G3" s="10"/>
      <c r="H3" s="10"/>
      <c r="I3" s="10"/>
      <c r="J3" s="10"/>
    </row>
    <row r="4" spans="1:11">
      <c r="A4" s="21" t="s">
        <v>307</v>
      </c>
      <c r="B4" s="21" t="s">
        <v>3</v>
      </c>
      <c r="C4" s="20">
        <v>40360</v>
      </c>
      <c r="D4" s="12"/>
      <c r="E4" s="11">
        <v>1</v>
      </c>
      <c r="F4" s="52" t="s">
        <v>308</v>
      </c>
      <c r="G4" s="22" t="s">
        <v>309</v>
      </c>
      <c r="H4" s="12" t="s">
        <v>310</v>
      </c>
      <c r="I4" s="12" t="s">
        <v>311</v>
      </c>
      <c r="J4" s="12" t="s">
        <v>312</v>
      </c>
    </row>
    <row r="5" spans="1:11">
      <c r="A5" s="14">
        <v>1</v>
      </c>
      <c r="B5" s="14">
        <v>2847</v>
      </c>
      <c r="C5" s="15">
        <v>59</v>
      </c>
      <c r="D5" s="16">
        <v>3.65</v>
      </c>
      <c r="E5" s="16">
        <f t="shared" ref="E5:E80" si="0">C5*D5</f>
        <v>215.35</v>
      </c>
      <c r="F5" s="16">
        <v>0</v>
      </c>
      <c r="G5" s="15" t="s">
        <v>325</v>
      </c>
      <c r="H5" s="17"/>
      <c r="I5" s="16">
        <f t="shared" ref="I5:I80" si="1">E5-F5</f>
        <v>215.35</v>
      </c>
      <c r="J5" s="18">
        <f t="shared" ref="J5:J80" si="2">F5/E5</f>
        <v>0</v>
      </c>
    </row>
    <row r="6" spans="1:11">
      <c r="A6" s="14">
        <v>1</v>
      </c>
      <c r="B6" s="14">
        <v>4932</v>
      </c>
      <c r="C6" s="15">
        <v>34</v>
      </c>
      <c r="D6" s="16">
        <v>3.65</v>
      </c>
      <c r="E6" s="16">
        <f t="shared" si="0"/>
        <v>124.1</v>
      </c>
      <c r="F6" s="16">
        <v>229.95</v>
      </c>
      <c r="G6" s="15" t="s">
        <v>540</v>
      </c>
      <c r="H6" s="17" t="s">
        <v>541</v>
      </c>
      <c r="I6" s="16">
        <f t="shared" si="1"/>
        <v>-105.85</v>
      </c>
      <c r="J6" s="18">
        <f t="shared" si="2"/>
        <v>1.8529411764705883</v>
      </c>
    </row>
    <row r="7" spans="1:11">
      <c r="A7" s="14">
        <v>1</v>
      </c>
      <c r="B7" s="14">
        <v>9406</v>
      </c>
      <c r="C7" s="15">
        <v>38</v>
      </c>
      <c r="D7" s="16">
        <v>3.65</v>
      </c>
      <c r="E7" s="16">
        <f t="shared" si="0"/>
        <v>138.69999999999999</v>
      </c>
      <c r="F7" s="16">
        <v>102.2</v>
      </c>
      <c r="G7" s="19">
        <v>2098</v>
      </c>
      <c r="H7" s="17">
        <v>40673</v>
      </c>
      <c r="I7" s="16">
        <f t="shared" si="1"/>
        <v>36.499999999999986</v>
      </c>
      <c r="J7" s="18">
        <f t="shared" si="2"/>
        <v>0.73684210526315796</v>
      </c>
    </row>
    <row r="8" spans="1:11">
      <c r="A8" s="14"/>
      <c r="B8" s="14"/>
      <c r="C8" s="15"/>
      <c r="D8" s="16"/>
      <c r="E8" s="16"/>
      <c r="F8" s="16"/>
      <c r="G8" s="19"/>
      <c r="H8" s="17" t="s">
        <v>325</v>
      </c>
      <c r="I8" s="16"/>
      <c r="J8" s="18"/>
    </row>
    <row r="9" spans="1:11">
      <c r="A9" s="14">
        <v>2</v>
      </c>
      <c r="B9" s="14">
        <v>719</v>
      </c>
      <c r="C9" s="15">
        <v>176</v>
      </c>
      <c r="D9" s="16">
        <v>3.65</v>
      </c>
      <c r="E9" s="16">
        <f t="shared" si="0"/>
        <v>642.4</v>
      </c>
      <c r="F9" s="16">
        <v>700</v>
      </c>
      <c r="G9" s="19">
        <v>5006</v>
      </c>
      <c r="H9" s="17">
        <v>40683</v>
      </c>
      <c r="I9" s="16">
        <f t="shared" si="1"/>
        <v>-57.600000000000023</v>
      </c>
      <c r="J9" s="18">
        <f t="shared" si="2"/>
        <v>1.0896637608966377</v>
      </c>
    </row>
    <row r="10" spans="1:11">
      <c r="A10" s="14">
        <v>2</v>
      </c>
      <c r="B10" s="14">
        <v>1475</v>
      </c>
      <c r="C10" s="15">
        <v>108</v>
      </c>
      <c r="D10" s="16">
        <v>3.65</v>
      </c>
      <c r="E10" s="16">
        <f t="shared" si="0"/>
        <v>394.2</v>
      </c>
      <c r="F10" s="16">
        <v>0</v>
      </c>
      <c r="G10" s="19" t="s">
        <v>325</v>
      </c>
      <c r="H10" s="17" t="s">
        <v>325</v>
      </c>
      <c r="I10" s="16">
        <f t="shared" si="1"/>
        <v>394.2</v>
      </c>
      <c r="J10" s="18">
        <f t="shared" si="2"/>
        <v>0</v>
      </c>
    </row>
    <row r="11" spans="1:11">
      <c r="A11" s="14">
        <v>2</v>
      </c>
      <c r="B11" s="14">
        <v>4671</v>
      </c>
      <c r="C11" s="15">
        <v>99</v>
      </c>
      <c r="D11" s="16">
        <v>3.65</v>
      </c>
      <c r="E11" s="16">
        <f t="shared" si="0"/>
        <v>361.34999999999997</v>
      </c>
      <c r="F11" s="16">
        <v>0</v>
      </c>
      <c r="G11" s="19" t="s">
        <v>325</v>
      </c>
      <c r="H11" s="17"/>
      <c r="I11" s="16">
        <f t="shared" si="1"/>
        <v>361.34999999999997</v>
      </c>
      <c r="J11" s="18">
        <f t="shared" si="2"/>
        <v>0</v>
      </c>
    </row>
    <row r="12" spans="1:11">
      <c r="A12" s="14">
        <v>2</v>
      </c>
      <c r="B12" s="14">
        <v>6689</v>
      </c>
      <c r="C12" s="15">
        <v>88</v>
      </c>
      <c r="D12" s="16">
        <v>3.65</v>
      </c>
      <c r="E12" s="16">
        <f t="shared" si="0"/>
        <v>321.2</v>
      </c>
      <c r="F12" s="16">
        <v>138.25</v>
      </c>
      <c r="G12" s="19">
        <v>1740</v>
      </c>
      <c r="H12" s="17">
        <v>40680</v>
      </c>
      <c r="I12" s="16">
        <f t="shared" si="1"/>
        <v>182.95</v>
      </c>
      <c r="J12" s="18">
        <f t="shared" si="2"/>
        <v>0.43041718555417185</v>
      </c>
    </row>
    <row r="13" spans="1:11">
      <c r="A13" s="14">
        <v>2</v>
      </c>
      <c r="B13" s="14">
        <v>6926</v>
      </c>
      <c r="C13" s="15">
        <v>82</v>
      </c>
      <c r="D13" s="16">
        <v>3.65</v>
      </c>
      <c r="E13" s="16">
        <f t="shared" si="0"/>
        <v>299.3</v>
      </c>
      <c r="F13" s="16">
        <v>0</v>
      </c>
      <c r="G13" s="19" t="s">
        <v>325</v>
      </c>
      <c r="H13" s="17"/>
      <c r="I13" s="16">
        <f t="shared" si="1"/>
        <v>299.3</v>
      </c>
      <c r="J13" s="18">
        <f t="shared" si="2"/>
        <v>0</v>
      </c>
    </row>
    <row r="14" spans="1:11">
      <c r="A14" s="14"/>
      <c r="B14" s="14"/>
      <c r="C14" s="15"/>
      <c r="D14" s="16"/>
      <c r="E14" s="16"/>
      <c r="F14" s="16"/>
      <c r="G14" s="19"/>
      <c r="H14" s="17"/>
      <c r="I14" s="16"/>
      <c r="J14" s="18"/>
    </row>
    <row r="15" spans="1:11">
      <c r="A15" s="14">
        <v>3</v>
      </c>
      <c r="B15" s="14">
        <v>1002</v>
      </c>
      <c r="C15" s="15">
        <v>217</v>
      </c>
      <c r="D15" s="16">
        <v>3.65</v>
      </c>
      <c r="E15" s="16">
        <f t="shared" si="0"/>
        <v>792.05</v>
      </c>
      <c r="F15" s="16">
        <v>0</v>
      </c>
      <c r="G15" s="19"/>
      <c r="H15" s="17"/>
      <c r="I15" s="16">
        <f t="shared" si="1"/>
        <v>792.05</v>
      </c>
      <c r="J15" s="18">
        <f t="shared" si="2"/>
        <v>0</v>
      </c>
    </row>
    <row r="16" spans="1:11">
      <c r="A16" s="14">
        <v>3</v>
      </c>
      <c r="B16" s="14">
        <v>1922</v>
      </c>
      <c r="C16" s="15">
        <v>66</v>
      </c>
      <c r="D16" s="16">
        <v>3.65</v>
      </c>
      <c r="E16" s="16">
        <f t="shared" si="0"/>
        <v>240.9</v>
      </c>
      <c r="F16" s="16">
        <v>0</v>
      </c>
      <c r="G16" s="19"/>
      <c r="H16" s="17"/>
      <c r="I16" s="16">
        <f t="shared" si="1"/>
        <v>240.9</v>
      </c>
      <c r="J16" s="18">
        <f t="shared" si="2"/>
        <v>0</v>
      </c>
    </row>
    <row r="17" spans="1:11">
      <c r="A17" s="14">
        <v>3</v>
      </c>
      <c r="B17" s="14">
        <v>2836</v>
      </c>
      <c r="C17" s="15">
        <v>97</v>
      </c>
      <c r="D17" s="16">
        <v>3.65</v>
      </c>
      <c r="E17" s="16">
        <f t="shared" si="0"/>
        <v>354.05</v>
      </c>
      <c r="F17" s="16">
        <v>0</v>
      </c>
      <c r="G17" s="19"/>
      <c r="H17" s="17"/>
      <c r="I17" s="16">
        <f t="shared" si="1"/>
        <v>354.05</v>
      </c>
      <c r="J17" s="18">
        <f t="shared" si="2"/>
        <v>0</v>
      </c>
    </row>
    <row r="18" spans="1:11">
      <c r="A18" s="14">
        <v>3</v>
      </c>
      <c r="B18" s="14">
        <v>5008</v>
      </c>
      <c r="C18" s="15">
        <v>77</v>
      </c>
      <c r="D18" s="16">
        <v>3.65</v>
      </c>
      <c r="E18" s="16">
        <f t="shared" si="0"/>
        <v>281.05</v>
      </c>
      <c r="F18" s="16">
        <v>0</v>
      </c>
      <c r="G18" s="19"/>
      <c r="H18" s="17"/>
      <c r="I18" s="16">
        <f t="shared" si="1"/>
        <v>281.05</v>
      </c>
      <c r="J18" s="18">
        <f t="shared" si="2"/>
        <v>0</v>
      </c>
    </row>
    <row r="19" spans="1:11">
      <c r="A19" s="14">
        <v>3</v>
      </c>
      <c r="B19" s="14">
        <v>12185</v>
      </c>
      <c r="C19" s="15">
        <v>44</v>
      </c>
      <c r="D19" s="16">
        <v>3.65</v>
      </c>
      <c r="E19" s="16">
        <f t="shared" si="0"/>
        <v>160.6</v>
      </c>
      <c r="F19" s="16">
        <v>0</v>
      </c>
      <c r="G19" s="19"/>
      <c r="H19" s="17"/>
      <c r="I19" s="16">
        <f t="shared" si="1"/>
        <v>160.6</v>
      </c>
      <c r="J19" s="18">
        <f t="shared" si="2"/>
        <v>0</v>
      </c>
    </row>
    <row r="20" spans="1:11">
      <c r="A20" s="14"/>
      <c r="B20" s="14"/>
      <c r="C20" s="15"/>
      <c r="D20" s="16"/>
      <c r="E20" s="16"/>
      <c r="F20" s="16"/>
      <c r="G20" s="19"/>
      <c r="H20" s="17"/>
      <c r="I20" s="16"/>
      <c r="J20" s="18"/>
    </row>
    <row r="21" spans="1:11">
      <c r="A21" s="14">
        <v>4</v>
      </c>
      <c r="B21" s="14">
        <v>2210</v>
      </c>
      <c r="C21" s="15">
        <v>83</v>
      </c>
      <c r="D21" s="16">
        <v>3.65</v>
      </c>
      <c r="E21" s="16">
        <f t="shared" si="0"/>
        <v>302.95</v>
      </c>
      <c r="F21" s="16">
        <v>0</v>
      </c>
      <c r="G21" s="19" t="s">
        <v>325</v>
      </c>
      <c r="H21" s="17" t="s">
        <v>325</v>
      </c>
      <c r="I21" s="16">
        <f t="shared" si="1"/>
        <v>302.95</v>
      </c>
      <c r="J21" s="18">
        <f t="shared" si="2"/>
        <v>0</v>
      </c>
    </row>
    <row r="22" spans="1:11">
      <c r="A22" s="56">
        <v>4</v>
      </c>
      <c r="B22" s="56">
        <v>2478</v>
      </c>
      <c r="C22" s="57">
        <v>131</v>
      </c>
      <c r="D22" s="48">
        <v>3.65</v>
      </c>
      <c r="E22" s="48">
        <f t="shared" si="0"/>
        <v>478.15</v>
      </c>
      <c r="F22" s="48">
        <v>600</v>
      </c>
      <c r="G22" s="58">
        <v>3691</v>
      </c>
      <c r="H22" s="59">
        <v>40731</v>
      </c>
      <c r="I22" s="48">
        <f t="shared" si="1"/>
        <v>-121.85000000000002</v>
      </c>
      <c r="J22" s="60">
        <f t="shared" si="2"/>
        <v>1.2548363484262262</v>
      </c>
      <c r="K22" s="61"/>
    </row>
    <row r="23" spans="1:11">
      <c r="A23" s="14">
        <v>4</v>
      </c>
      <c r="B23" s="14">
        <v>2984</v>
      </c>
      <c r="C23" s="15">
        <v>108</v>
      </c>
      <c r="D23" s="16">
        <v>3.65</v>
      </c>
      <c r="E23" s="16">
        <f t="shared" si="0"/>
        <v>394.2</v>
      </c>
      <c r="F23" s="16">
        <v>0</v>
      </c>
      <c r="G23" s="19" t="s">
        <v>325</v>
      </c>
      <c r="H23" s="17"/>
      <c r="I23" s="16">
        <f t="shared" si="1"/>
        <v>394.2</v>
      </c>
      <c r="J23" s="18">
        <f t="shared" si="2"/>
        <v>0</v>
      </c>
    </row>
    <row r="24" spans="1:11">
      <c r="A24" s="14">
        <v>4</v>
      </c>
      <c r="B24" s="14">
        <v>4896</v>
      </c>
      <c r="C24" s="15">
        <v>63</v>
      </c>
      <c r="D24" s="16">
        <v>3.65</v>
      </c>
      <c r="E24" s="16">
        <f t="shared" si="0"/>
        <v>229.95</v>
      </c>
      <c r="F24" s="16">
        <v>0</v>
      </c>
      <c r="G24" s="19" t="s">
        <v>325</v>
      </c>
      <c r="H24" s="17" t="s">
        <v>325</v>
      </c>
      <c r="I24" s="16">
        <f t="shared" si="1"/>
        <v>229.95</v>
      </c>
      <c r="J24" s="18">
        <f t="shared" si="2"/>
        <v>0</v>
      </c>
    </row>
    <row r="25" spans="1:11">
      <c r="A25" s="14">
        <v>4</v>
      </c>
      <c r="B25" s="14">
        <v>6444</v>
      </c>
      <c r="C25" s="15">
        <v>42</v>
      </c>
      <c r="D25" s="16">
        <v>3.65</v>
      </c>
      <c r="E25" s="16">
        <f t="shared" si="0"/>
        <v>153.29999999999998</v>
      </c>
      <c r="F25" s="16">
        <v>0</v>
      </c>
      <c r="G25" s="19"/>
      <c r="H25" s="17"/>
      <c r="I25" s="16">
        <f t="shared" si="1"/>
        <v>153.29999999999998</v>
      </c>
      <c r="J25" s="18">
        <f t="shared" si="2"/>
        <v>0</v>
      </c>
    </row>
    <row r="26" spans="1:11">
      <c r="A26" s="14"/>
      <c r="B26" s="14"/>
      <c r="C26" s="15"/>
      <c r="D26" s="16"/>
      <c r="E26" s="16"/>
      <c r="F26" s="16"/>
      <c r="G26" s="19"/>
      <c r="H26" s="17"/>
      <c r="I26" s="16"/>
      <c r="J26" s="18"/>
    </row>
    <row r="27" spans="1:11">
      <c r="A27" s="14">
        <v>5</v>
      </c>
      <c r="B27" s="14">
        <v>1797</v>
      </c>
      <c r="C27" s="15">
        <v>150</v>
      </c>
      <c r="D27" s="16">
        <v>3.65</v>
      </c>
      <c r="E27" s="16">
        <f t="shared" si="0"/>
        <v>547.5</v>
      </c>
      <c r="F27" s="16">
        <v>0</v>
      </c>
      <c r="G27" s="19" t="s">
        <v>325</v>
      </c>
      <c r="H27" s="17" t="s">
        <v>325</v>
      </c>
      <c r="I27" s="16">
        <f t="shared" si="1"/>
        <v>547.5</v>
      </c>
      <c r="J27" s="18">
        <f t="shared" si="2"/>
        <v>0</v>
      </c>
    </row>
    <row r="28" spans="1:11">
      <c r="A28" s="14">
        <v>5</v>
      </c>
      <c r="B28" s="14">
        <v>3432</v>
      </c>
      <c r="C28" s="15">
        <v>141</v>
      </c>
      <c r="D28" s="16">
        <v>3.65</v>
      </c>
      <c r="E28" s="16">
        <f t="shared" si="0"/>
        <v>514.65</v>
      </c>
      <c r="F28" s="16">
        <v>287.8</v>
      </c>
      <c r="G28" s="19">
        <v>4202</v>
      </c>
      <c r="H28" s="17">
        <v>40617</v>
      </c>
      <c r="I28" s="16">
        <f t="shared" si="1"/>
        <v>226.84999999999997</v>
      </c>
      <c r="J28" s="18">
        <f t="shared" si="2"/>
        <v>0.55921500048576711</v>
      </c>
    </row>
    <row r="29" spans="1:11">
      <c r="A29" s="14">
        <v>5</v>
      </c>
      <c r="B29" s="14">
        <v>6228</v>
      </c>
      <c r="C29" s="15">
        <v>85</v>
      </c>
      <c r="D29" s="16">
        <v>3.65</v>
      </c>
      <c r="E29" s="16">
        <f t="shared" si="0"/>
        <v>310.25</v>
      </c>
      <c r="F29" s="16">
        <v>310.25</v>
      </c>
      <c r="G29" s="15">
        <v>2163</v>
      </c>
      <c r="H29" s="17">
        <v>40695</v>
      </c>
      <c r="I29" s="16">
        <f t="shared" si="1"/>
        <v>0</v>
      </c>
      <c r="J29" s="18">
        <f t="shared" si="2"/>
        <v>1</v>
      </c>
    </row>
    <row r="30" spans="1:11">
      <c r="A30" s="14">
        <v>5</v>
      </c>
      <c r="B30" s="14">
        <v>7895</v>
      </c>
      <c r="C30" s="15">
        <v>117</v>
      </c>
      <c r="D30" s="16">
        <v>3.65</v>
      </c>
      <c r="E30" s="16">
        <f t="shared" si="0"/>
        <v>427.05</v>
      </c>
      <c r="F30" s="16">
        <v>357.7</v>
      </c>
      <c r="G30" s="19">
        <v>1388</v>
      </c>
      <c r="H30" s="17">
        <v>40722</v>
      </c>
      <c r="I30" s="16">
        <f t="shared" si="1"/>
        <v>69.350000000000023</v>
      </c>
      <c r="J30" s="18">
        <f t="shared" si="2"/>
        <v>0.83760683760683752</v>
      </c>
    </row>
    <row r="31" spans="1:11">
      <c r="A31" s="14">
        <v>5</v>
      </c>
      <c r="B31" s="14">
        <v>12793</v>
      </c>
      <c r="C31" s="15">
        <v>47</v>
      </c>
      <c r="D31" s="16">
        <v>3.65</v>
      </c>
      <c r="E31" s="16">
        <f t="shared" si="0"/>
        <v>171.54999999999998</v>
      </c>
      <c r="F31" s="16">
        <v>138.69999999999999</v>
      </c>
      <c r="G31" s="19">
        <v>1526</v>
      </c>
      <c r="H31" s="17">
        <v>40667</v>
      </c>
      <c r="I31" s="16">
        <f t="shared" si="1"/>
        <v>32.849999999999994</v>
      </c>
      <c r="J31" s="18">
        <f t="shared" si="2"/>
        <v>0.8085106382978724</v>
      </c>
    </row>
    <row r="32" spans="1:11">
      <c r="A32" s="14">
        <v>5</v>
      </c>
      <c r="B32" s="14">
        <v>13702</v>
      </c>
      <c r="C32" s="15">
        <v>49</v>
      </c>
      <c r="D32" s="16">
        <v>3.65</v>
      </c>
      <c r="E32" s="16">
        <f t="shared" si="0"/>
        <v>178.85</v>
      </c>
      <c r="F32" s="16">
        <v>21</v>
      </c>
      <c r="G32" s="19">
        <v>824</v>
      </c>
      <c r="H32" s="17">
        <v>40651</v>
      </c>
      <c r="I32" s="16">
        <f t="shared" si="1"/>
        <v>157.85</v>
      </c>
      <c r="J32" s="18">
        <f t="shared" si="2"/>
        <v>0.11741682974559688</v>
      </c>
    </row>
    <row r="33" spans="1:10">
      <c r="A33" s="14"/>
      <c r="B33" s="14"/>
      <c r="C33" s="15"/>
      <c r="D33" s="16"/>
      <c r="E33" s="16"/>
      <c r="F33" s="16"/>
      <c r="G33" s="19"/>
      <c r="H33" s="17"/>
      <c r="I33" s="16"/>
      <c r="J33" s="18"/>
    </row>
    <row r="34" spans="1:10">
      <c r="A34" s="14">
        <v>6</v>
      </c>
      <c r="B34" s="14">
        <v>2990</v>
      </c>
      <c r="C34" s="15">
        <v>87</v>
      </c>
      <c r="D34" s="16">
        <v>3.65</v>
      </c>
      <c r="E34" s="16">
        <f t="shared" si="0"/>
        <v>317.55</v>
      </c>
      <c r="F34" s="16">
        <v>0</v>
      </c>
      <c r="G34" s="19"/>
      <c r="H34" s="17"/>
      <c r="I34" s="16">
        <f t="shared" si="1"/>
        <v>317.55</v>
      </c>
      <c r="J34" s="18">
        <f t="shared" si="2"/>
        <v>0</v>
      </c>
    </row>
    <row r="35" spans="1:10">
      <c r="A35" s="14">
        <v>6</v>
      </c>
      <c r="B35" s="14">
        <v>4439</v>
      </c>
      <c r="C35" s="15">
        <v>268</v>
      </c>
      <c r="D35" s="16">
        <v>3.65</v>
      </c>
      <c r="E35" s="16">
        <f t="shared" si="0"/>
        <v>978.19999999999993</v>
      </c>
      <c r="F35" s="16">
        <v>482.25</v>
      </c>
      <c r="G35" s="19" t="s">
        <v>542</v>
      </c>
      <c r="H35" s="17" t="s">
        <v>543</v>
      </c>
      <c r="I35" s="16">
        <f t="shared" si="1"/>
        <v>495.94999999999993</v>
      </c>
      <c r="J35" s="18">
        <f t="shared" si="2"/>
        <v>0.49299734205683915</v>
      </c>
    </row>
    <row r="36" spans="1:10">
      <c r="A36" s="14">
        <v>6</v>
      </c>
      <c r="B36" s="14">
        <v>4869</v>
      </c>
      <c r="C36" s="15">
        <v>88</v>
      </c>
      <c r="D36" s="16">
        <v>3.65</v>
      </c>
      <c r="E36" s="16">
        <f t="shared" si="0"/>
        <v>321.2</v>
      </c>
      <c r="F36" s="16">
        <v>448.3</v>
      </c>
      <c r="G36" s="19"/>
      <c r="H36" s="17"/>
      <c r="I36" s="16">
        <f t="shared" si="1"/>
        <v>-127.10000000000002</v>
      </c>
      <c r="J36" s="18">
        <f t="shared" si="2"/>
        <v>1.3957036114570363</v>
      </c>
    </row>
    <row r="37" spans="1:10">
      <c r="A37" s="14">
        <v>6</v>
      </c>
      <c r="B37" s="14">
        <v>6764</v>
      </c>
      <c r="C37" s="15">
        <v>72</v>
      </c>
      <c r="D37" s="16">
        <v>3.65</v>
      </c>
      <c r="E37" s="16">
        <f t="shared" si="0"/>
        <v>262.8</v>
      </c>
      <c r="F37" s="16">
        <v>0</v>
      </c>
      <c r="G37" s="19"/>
      <c r="H37" s="17"/>
      <c r="I37" s="16">
        <f t="shared" si="1"/>
        <v>262.8</v>
      </c>
      <c r="J37" s="18">
        <f t="shared" si="2"/>
        <v>0</v>
      </c>
    </row>
    <row r="38" spans="1:10">
      <c r="A38" s="14">
        <v>6</v>
      </c>
      <c r="B38" s="14">
        <v>10260</v>
      </c>
      <c r="C38" s="15">
        <v>68</v>
      </c>
      <c r="D38" s="16">
        <v>3.65</v>
      </c>
      <c r="E38" s="16">
        <f t="shared" si="0"/>
        <v>248.2</v>
      </c>
      <c r="F38" s="16">
        <v>0</v>
      </c>
      <c r="G38" s="19"/>
      <c r="H38" s="17"/>
      <c r="I38" s="16">
        <f t="shared" si="1"/>
        <v>248.2</v>
      </c>
      <c r="J38" s="18">
        <f t="shared" si="2"/>
        <v>0</v>
      </c>
    </row>
    <row r="39" spans="1:10">
      <c r="A39" s="14"/>
      <c r="B39" s="14"/>
      <c r="C39" s="15"/>
      <c r="D39" s="16"/>
      <c r="E39" s="16"/>
      <c r="F39" s="16"/>
      <c r="G39" s="19"/>
      <c r="H39" s="17"/>
      <c r="I39" s="16"/>
      <c r="J39" s="18"/>
    </row>
    <row r="40" spans="1:10">
      <c r="A40" s="14">
        <v>7</v>
      </c>
      <c r="B40" s="14">
        <v>617</v>
      </c>
      <c r="C40" s="15">
        <v>152</v>
      </c>
      <c r="D40" s="16">
        <v>3.65</v>
      </c>
      <c r="E40" s="16">
        <f t="shared" si="0"/>
        <v>554.79999999999995</v>
      </c>
      <c r="F40" s="16">
        <v>0</v>
      </c>
      <c r="G40" s="19"/>
      <c r="H40" s="17"/>
      <c r="I40" s="16">
        <f t="shared" si="1"/>
        <v>554.79999999999995</v>
      </c>
      <c r="J40" s="18">
        <f t="shared" si="2"/>
        <v>0</v>
      </c>
    </row>
    <row r="41" spans="1:10">
      <c r="A41" s="14">
        <v>7</v>
      </c>
      <c r="B41" s="14">
        <v>5382</v>
      </c>
      <c r="C41" s="15">
        <v>98</v>
      </c>
      <c r="D41" s="16">
        <v>3.65</v>
      </c>
      <c r="E41" s="16">
        <f t="shared" si="0"/>
        <v>357.7</v>
      </c>
      <c r="F41" s="16">
        <v>520.9</v>
      </c>
      <c r="G41" s="19">
        <v>3221</v>
      </c>
      <c r="H41" s="17">
        <v>40616</v>
      </c>
      <c r="I41" s="16">
        <f t="shared" si="1"/>
        <v>-163.19999999999999</v>
      </c>
      <c r="J41" s="18">
        <f t="shared" si="2"/>
        <v>1.4562482527257479</v>
      </c>
    </row>
    <row r="42" spans="1:10">
      <c r="A42" s="14">
        <v>7</v>
      </c>
      <c r="B42" s="14">
        <v>6279</v>
      </c>
      <c r="C42" s="15">
        <v>138</v>
      </c>
      <c r="D42" s="16">
        <v>3.65</v>
      </c>
      <c r="E42" s="16">
        <f t="shared" si="0"/>
        <v>503.7</v>
      </c>
      <c r="F42" s="16">
        <v>0</v>
      </c>
      <c r="G42" s="19"/>
      <c r="H42" s="17"/>
      <c r="I42" s="16">
        <f t="shared" si="1"/>
        <v>503.7</v>
      </c>
      <c r="J42" s="18">
        <f t="shared" si="2"/>
        <v>0</v>
      </c>
    </row>
    <row r="43" spans="1:10">
      <c r="A43" s="14">
        <v>7</v>
      </c>
      <c r="B43" s="14">
        <v>10714</v>
      </c>
      <c r="C43" s="15">
        <v>68</v>
      </c>
      <c r="D43" s="16">
        <v>3.65</v>
      </c>
      <c r="E43" s="16">
        <f t="shared" si="0"/>
        <v>248.2</v>
      </c>
      <c r="F43" s="16">
        <v>0</v>
      </c>
      <c r="G43" s="19" t="s">
        <v>325</v>
      </c>
      <c r="H43" s="17" t="s">
        <v>325</v>
      </c>
      <c r="I43" s="16">
        <f t="shared" si="1"/>
        <v>248.2</v>
      </c>
      <c r="J43" s="18">
        <f t="shared" si="2"/>
        <v>0</v>
      </c>
    </row>
    <row r="44" spans="1:10">
      <c r="A44" s="14">
        <v>7</v>
      </c>
      <c r="B44" s="14">
        <v>11834</v>
      </c>
      <c r="C44" s="15">
        <v>80</v>
      </c>
      <c r="D44" s="16">
        <v>3.65</v>
      </c>
      <c r="E44" s="16">
        <f t="shared" si="0"/>
        <v>292</v>
      </c>
      <c r="F44" s="16">
        <v>0</v>
      </c>
      <c r="G44" s="19"/>
      <c r="H44" s="17"/>
      <c r="I44" s="16">
        <f t="shared" si="1"/>
        <v>292</v>
      </c>
      <c r="J44" s="18">
        <f t="shared" si="2"/>
        <v>0</v>
      </c>
    </row>
    <row r="45" spans="1:10">
      <c r="A45" s="14"/>
      <c r="B45" s="14"/>
      <c r="C45" s="15"/>
      <c r="D45" s="16"/>
      <c r="E45" s="16"/>
      <c r="F45" s="16"/>
      <c r="G45" s="19"/>
      <c r="H45" s="17"/>
      <c r="I45" s="16"/>
      <c r="J45" s="18"/>
    </row>
    <row r="46" spans="1:10">
      <c r="A46" s="14">
        <v>8</v>
      </c>
      <c r="B46" s="14">
        <v>3955</v>
      </c>
      <c r="C46" s="15">
        <v>443</v>
      </c>
      <c r="D46" s="16">
        <v>3.65</v>
      </c>
      <c r="E46" s="16">
        <f t="shared" si="0"/>
        <v>1616.95</v>
      </c>
      <c r="F46" s="16">
        <v>1616.95</v>
      </c>
      <c r="G46" s="19">
        <v>7850</v>
      </c>
      <c r="H46" s="17">
        <v>40646</v>
      </c>
      <c r="I46" s="16">
        <f t="shared" si="1"/>
        <v>0</v>
      </c>
      <c r="J46" s="18">
        <f t="shared" si="2"/>
        <v>1</v>
      </c>
    </row>
    <row r="47" spans="1:10">
      <c r="A47" s="14">
        <v>8</v>
      </c>
      <c r="B47" s="14">
        <v>4692</v>
      </c>
      <c r="C47" s="15">
        <v>52</v>
      </c>
      <c r="D47" s="16">
        <v>3.65</v>
      </c>
      <c r="E47" s="16">
        <f t="shared" si="0"/>
        <v>189.79999999999998</v>
      </c>
      <c r="F47" s="16">
        <v>0</v>
      </c>
      <c r="G47" s="19"/>
      <c r="H47" s="17"/>
      <c r="I47" s="16">
        <f t="shared" si="1"/>
        <v>189.79999999999998</v>
      </c>
      <c r="J47" s="18">
        <f t="shared" si="2"/>
        <v>0</v>
      </c>
    </row>
    <row r="48" spans="1:10">
      <c r="A48" s="14">
        <v>8</v>
      </c>
      <c r="B48" s="14">
        <v>6464</v>
      </c>
      <c r="C48" s="15">
        <v>110</v>
      </c>
      <c r="D48" s="16">
        <v>3.65</v>
      </c>
      <c r="E48" s="16">
        <f t="shared" si="0"/>
        <v>401.5</v>
      </c>
      <c r="F48" s="16">
        <v>0</v>
      </c>
      <c r="G48" s="19"/>
      <c r="H48" s="17"/>
      <c r="I48" s="16">
        <f t="shared" si="1"/>
        <v>401.5</v>
      </c>
      <c r="J48" s="18">
        <f t="shared" si="2"/>
        <v>0</v>
      </c>
    </row>
    <row r="49" spans="1:10">
      <c r="A49" s="14">
        <v>8</v>
      </c>
      <c r="B49" s="14">
        <v>7498</v>
      </c>
      <c r="C49" s="15">
        <v>164</v>
      </c>
      <c r="D49" s="16">
        <v>3.65</v>
      </c>
      <c r="E49" s="16">
        <f t="shared" si="0"/>
        <v>598.6</v>
      </c>
      <c r="F49" s="16">
        <v>0</v>
      </c>
      <c r="G49" s="19"/>
      <c r="H49" s="17"/>
      <c r="I49" s="16">
        <f t="shared" si="1"/>
        <v>598.6</v>
      </c>
      <c r="J49" s="18">
        <f t="shared" si="2"/>
        <v>0</v>
      </c>
    </row>
    <row r="50" spans="1:10">
      <c r="A50" s="14">
        <v>8</v>
      </c>
      <c r="B50" s="14">
        <v>8061</v>
      </c>
      <c r="C50" s="15">
        <v>65</v>
      </c>
      <c r="D50" s="16">
        <v>3.65</v>
      </c>
      <c r="E50" s="16">
        <f t="shared" si="0"/>
        <v>237.25</v>
      </c>
      <c r="F50" s="16">
        <v>0</v>
      </c>
      <c r="G50" s="19"/>
      <c r="H50" s="17"/>
      <c r="I50" s="16">
        <f t="shared" si="1"/>
        <v>237.25</v>
      </c>
      <c r="J50" s="18">
        <f t="shared" si="2"/>
        <v>0</v>
      </c>
    </row>
    <row r="51" spans="1:10">
      <c r="A51" s="14">
        <v>8</v>
      </c>
      <c r="B51" s="14">
        <v>14677</v>
      </c>
      <c r="C51" s="62">
        <v>36</v>
      </c>
      <c r="D51" s="16">
        <v>3.65</v>
      </c>
      <c r="E51" s="16">
        <f t="shared" si="0"/>
        <v>131.4</v>
      </c>
      <c r="F51" s="16">
        <v>0</v>
      </c>
      <c r="G51" s="19"/>
      <c r="H51" s="17"/>
      <c r="I51" s="16">
        <f t="shared" si="1"/>
        <v>131.4</v>
      </c>
      <c r="J51" s="18">
        <f t="shared" si="2"/>
        <v>0</v>
      </c>
    </row>
    <row r="52" spans="1:10">
      <c r="A52" s="14"/>
      <c r="B52" s="14"/>
      <c r="C52" s="62"/>
      <c r="D52" s="16"/>
      <c r="E52" s="16"/>
      <c r="F52" s="16"/>
      <c r="G52" s="19"/>
      <c r="H52" s="17"/>
      <c r="I52" s="16"/>
      <c r="J52" s="18"/>
    </row>
    <row r="53" spans="1:10">
      <c r="A53" s="14">
        <v>9</v>
      </c>
      <c r="B53" s="14">
        <v>607</v>
      </c>
      <c r="C53" s="15">
        <v>292</v>
      </c>
      <c r="D53" s="16">
        <v>3.65</v>
      </c>
      <c r="E53" s="16">
        <f t="shared" si="0"/>
        <v>1065.8</v>
      </c>
      <c r="F53" s="16">
        <v>861.81</v>
      </c>
      <c r="G53" s="19">
        <v>2473</v>
      </c>
      <c r="H53" s="17">
        <v>927</v>
      </c>
      <c r="I53" s="16">
        <f t="shared" si="1"/>
        <v>203.99</v>
      </c>
      <c r="J53" s="18">
        <f t="shared" si="2"/>
        <v>0.8086038656408332</v>
      </c>
    </row>
    <row r="54" spans="1:10">
      <c r="A54" s="14">
        <v>9</v>
      </c>
      <c r="B54" s="14">
        <v>1033</v>
      </c>
      <c r="C54" s="15">
        <v>162</v>
      </c>
      <c r="D54" s="16">
        <v>3.65</v>
      </c>
      <c r="E54" s="16">
        <f t="shared" si="0"/>
        <v>591.29999999999995</v>
      </c>
      <c r="F54" s="16">
        <v>402.95</v>
      </c>
      <c r="G54" s="19">
        <v>1839</v>
      </c>
      <c r="H54" s="17">
        <v>40447</v>
      </c>
      <c r="I54" s="16">
        <f t="shared" si="1"/>
        <v>188.34999999999997</v>
      </c>
      <c r="J54" s="18">
        <f t="shared" si="2"/>
        <v>0.68146456959242352</v>
      </c>
    </row>
    <row r="55" spans="1:10">
      <c r="A55" s="14">
        <v>9</v>
      </c>
      <c r="B55" s="14">
        <v>4489</v>
      </c>
      <c r="C55" s="15">
        <v>145</v>
      </c>
      <c r="D55" s="16">
        <v>3.65</v>
      </c>
      <c r="E55" s="16">
        <f t="shared" si="0"/>
        <v>529.25</v>
      </c>
      <c r="F55" s="16">
        <v>0</v>
      </c>
      <c r="G55" s="19"/>
      <c r="H55" s="17"/>
      <c r="I55" s="16">
        <f t="shared" si="1"/>
        <v>529.25</v>
      </c>
      <c r="J55" s="18">
        <f t="shared" si="2"/>
        <v>0</v>
      </c>
    </row>
    <row r="56" spans="1:10">
      <c r="A56" s="14">
        <v>9</v>
      </c>
      <c r="B56" s="14">
        <v>10919</v>
      </c>
      <c r="C56" s="15">
        <v>84</v>
      </c>
      <c r="D56" s="16">
        <v>3.65</v>
      </c>
      <c r="E56" s="16">
        <f t="shared" si="0"/>
        <v>306.59999999999997</v>
      </c>
      <c r="F56" s="16">
        <v>0</v>
      </c>
      <c r="G56" s="19" t="s">
        <v>325</v>
      </c>
      <c r="H56" s="17" t="s">
        <v>325</v>
      </c>
      <c r="I56" s="16">
        <f t="shared" si="1"/>
        <v>306.59999999999997</v>
      </c>
      <c r="J56" s="18">
        <f t="shared" si="2"/>
        <v>0</v>
      </c>
    </row>
    <row r="57" spans="1:10">
      <c r="A57" s="14">
        <v>9</v>
      </c>
      <c r="B57" s="14">
        <v>12269</v>
      </c>
      <c r="C57" s="15">
        <v>64</v>
      </c>
      <c r="D57" s="16">
        <v>3.65</v>
      </c>
      <c r="E57" s="16">
        <f t="shared" si="0"/>
        <v>233.6</v>
      </c>
      <c r="F57" s="16">
        <v>0</v>
      </c>
      <c r="G57" s="19" t="s">
        <v>325</v>
      </c>
      <c r="H57" s="17" t="s">
        <v>325</v>
      </c>
      <c r="I57" s="16">
        <f t="shared" si="1"/>
        <v>233.6</v>
      </c>
      <c r="J57" s="18">
        <f t="shared" si="2"/>
        <v>0</v>
      </c>
    </row>
    <row r="58" spans="1:10">
      <c r="A58" s="14">
        <v>9</v>
      </c>
      <c r="B58" s="14">
        <v>12596</v>
      </c>
      <c r="C58" s="15">
        <v>46</v>
      </c>
      <c r="D58" s="16">
        <v>3.65</v>
      </c>
      <c r="E58" s="16">
        <f t="shared" si="0"/>
        <v>167.9</v>
      </c>
      <c r="F58" s="16">
        <v>0</v>
      </c>
      <c r="G58" s="19"/>
      <c r="H58" s="17"/>
      <c r="I58" s="16">
        <f t="shared" si="1"/>
        <v>167.9</v>
      </c>
      <c r="J58" s="18">
        <f t="shared" si="2"/>
        <v>0</v>
      </c>
    </row>
    <row r="59" spans="1:10">
      <c r="A59" s="14"/>
      <c r="B59" s="14"/>
      <c r="C59" s="15"/>
      <c r="D59" s="16"/>
      <c r="E59" s="16"/>
      <c r="F59" s="16"/>
      <c r="G59" s="19"/>
      <c r="H59" s="17"/>
      <c r="I59" s="16"/>
      <c r="J59" s="18"/>
    </row>
    <row r="60" spans="1:10">
      <c r="A60" s="14">
        <v>10</v>
      </c>
      <c r="B60" s="14">
        <v>614</v>
      </c>
      <c r="C60" s="15">
        <v>171</v>
      </c>
      <c r="D60" s="16">
        <v>3.65</v>
      </c>
      <c r="E60" s="16">
        <f t="shared" si="0"/>
        <v>624.15</v>
      </c>
      <c r="F60" s="16">
        <v>0</v>
      </c>
      <c r="G60" s="19"/>
      <c r="H60" s="17"/>
      <c r="I60" s="16">
        <f t="shared" si="1"/>
        <v>624.15</v>
      </c>
      <c r="J60" s="18">
        <f t="shared" si="2"/>
        <v>0</v>
      </c>
    </row>
    <row r="61" spans="1:10">
      <c r="A61" s="14">
        <v>10</v>
      </c>
      <c r="B61" s="14">
        <v>1838</v>
      </c>
      <c r="C61" s="15">
        <v>250</v>
      </c>
      <c r="D61" s="16">
        <v>3.65</v>
      </c>
      <c r="E61" s="16">
        <f t="shared" si="0"/>
        <v>912.5</v>
      </c>
      <c r="F61" s="16">
        <v>780.1</v>
      </c>
      <c r="G61" s="19">
        <v>4111</v>
      </c>
      <c r="H61" s="17">
        <v>40655</v>
      </c>
      <c r="I61" s="16">
        <f t="shared" si="1"/>
        <v>132.39999999999998</v>
      </c>
      <c r="J61" s="18">
        <f t="shared" si="2"/>
        <v>0.85490410958904117</v>
      </c>
    </row>
    <row r="62" spans="1:10">
      <c r="A62" s="14">
        <v>10</v>
      </c>
      <c r="B62" s="14">
        <v>5514</v>
      </c>
      <c r="C62" s="15">
        <v>153</v>
      </c>
      <c r="D62" s="16">
        <v>3.65</v>
      </c>
      <c r="E62" s="16">
        <f t="shared" si="0"/>
        <v>558.44999999999993</v>
      </c>
      <c r="F62" s="16">
        <v>558.45000000000005</v>
      </c>
      <c r="G62" s="19" t="s">
        <v>544</v>
      </c>
      <c r="H62" s="17">
        <v>40673</v>
      </c>
      <c r="I62" s="16">
        <f t="shared" si="1"/>
        <v>0</v>
      </c>
      <c r="J62" s="18">
        <f t="shared" si="2"/>
        <v>1.0000000000000002</v>
      </c>
    </row>
    <row r="63" spans="1:10">
      <c r="A63" s="14">
        <v>10</v>
      </c>
      <c r="B63" s="14">
        <v>8810</v>
      </c>
      <c r="C63" s="62">
        <v>129</v>
      </c>
      <c r="D63" s="16">
        <v>3.65</v>
      </c>
      <c r="E63" s="16">
        <f t="shared" si="0"/>
        <v>470.84999999999997</v>
      </c>
      <c r="F63" s="16">
        <v>470.85</v>
      </c>
      <c r="G63" s="19">
        <v>952</v>
      </c>
      <c r="H63" s="17">
        <v>40683</v>
      </c>
      <c r="I63" s="16">
        <f t="shared" si="1"/>
        <v>0</v>
      </c>
      <c r="J63" s="18">
        <f t="shared" si="2"/>
        <v>1.0000000000000002</v>
      </c>
    </row>
    <row r="64" spans="1:10">
      <c r="A64" s="14">
        <v>10</v>
      </c>
      <c r="B64" s="14">
        <v>11305</v>
      </c>
      <c r="C64" s="15">
        <v>141</v>
      </c>
      <c r="D64" s="16">
        <v>3.65</v>
      </c>
      <c r="E64" s="16">
        <f t="shared" si="0"/>
        <v>514.65</v>
      </c>
      <c r="F64" s="16">
        <v>514.65</v>
      </c>
      <c r="G64" s="19">
        <v>1421</v>
      </c>
      <c r="H64" s="17">
        <v>40716</v>
      </c>
      <c r="I64" s="16">
        <f t="shared" si="1"/>
        <v>0</v>
      </c>
      <c r="J64" s="18">
        <f t="shared" si="2"/>
        <v>1</v>
      </c>
    </row>
    <row r="65" spans="1:10">
      <c r="A65" s="14">
        <v>10</v>
      </c>
      <c r="B65" s="14">
        <v>13083</v>
      </c>
      <c r="C65" s="15">
        <v>36</v>
      </c>
      <c r="D65" s="16">
        <v>3.65</v>
      </c>
      <c r="E65" s="16">
        <f t="shared" si="0"/>
        <v>131.4</v>
      </c>
      <c r="F65" s="16">
        <v>0</v>
      </c>
      <c r="G65" s="19"/>
      <c r="H65" s="17"/>
      <c r="I65" s="16">
        <f t="shared" si="1"/>
        <v>131.4</v>
      </c>
      <c r="J65" s="18">
        <f t="shared" si="2"/>
        <v>0</v>
      </c>
    </row>
    <row r="66" spans="1:10">
      <c r="A66" s="14"/>
      <c r="B66" s="14"/>
      <c r="C66" s="15"/>
      <c r="D66" s="16"/>
      <c r="E66" s="16"/>
      <c r="F66" s="16"/>
      <c r="G66" s="19"/>
      <c r="H66" s="17"/>
      <c r="I66" s="16"/>
      <c r="J66" s="18"/>
    </row>
    <row r="67" spans="1:10">
      <c r="A67" s="14">
        <v>11</v>
      </c>
      <c r="B67" s="14">
        <v>2556</v>
      </c>
      <c r="C67" s="15">
        <v>169</v>
      </c>
      <c r="D67" s="16">
        <v>3.65</v>
      </c>
      <c r="E67" s="16">
        <f t="shared" si="0"/>
        <v>616.85</v>
      </c>
      <c r="F67" s="16">
        <v>321.60000000000002</v>
      </c>
      <c r="G67" s="19">
        <v>8499</v>
      </c>
      <c r="H67" s="17">
        <v>40722</v>
      </c>
      <c r="I67" s="16">
        <f t="shared" si="1"/>
        <v>295.25</v>
      </c>
      <c r="J67" s="18">
        <f t="shared" si="2"/>
        <v>0.52135851503607034</v>
      </c>
    </row>
    <row r="68" spans="1:10">
      <c r="A68" s="14">
        <v>11</v>
      </c>
      <c r="B68" s="14">
        <v>5539</v>
      </c>
      <c r="C68" s="15">
        <v>86</v>
      </c>
      <c r="D68" s="16">
        <v>3.65</v>
      </c>
      <c r="E68" s="16">
        <f t="shared" si="0"/>
        <v>313.89999999999998</v>
      </c>
      <c r="F68" s="16">
        <v>0</v>
      </c>
      <c r="G68" s="19"/>
      <c r="H68" s="17" t="s">
        <v>325</v>
      </c>
      <c r="I68" s="16">
        <f t="shared" si="1"/>
        <v>313.89999999999998</v>
      </c>
      <c r="J68" s="18">
        <f t="shared" si="2"/>
        <v>0</v>
      </c>
    </row>
    <row r="69" spans="1:10">
      <c r="A69" s="14">
        <v>11</v>
      </c>
      <c r="B69" s="14">
        <v>7732</v>
      </c>
      <c r="C69" s="15">
        <v>93</v>
      </c>
      <c r="D69" s="16">
        <v>3.65</v>
      </c>
      <c r="E69" s="16">
        <f t="shared" si="0"/>
        <v>339.45</v>
      </c>
      <c r="F69" s="16">
        <v>0</v>
      </c>
      <c r="G69" s="19" t="s">
        <v>325</v>
      </c>
      <c r="H69" s="17" t="s">
        <v>325</v>
      </c>
      <c r="I69" s="16">
        <f t="shared" si="1"/>
        <v>339.45</v>
      </c>
      <c r="J69" s="18">
        <f t="shared" si="2"/>
        <v>0</v>
      </c>
    </row>
    <row r="70" spans="1:10">
      <c r="A70" s="14">
        <v>11</v>
      </c>
      <c r="B70" s="14">
        <v>12079</v>
      </c>
      <c r="C70" s="15">
        <v>24</v>
      </c>
      <c r="D70" s="16">
        <v>3.65</v>
      </c>
      <c r="E70" s="16">
        <f t="shared" si="0"/>
        <v>87.6</v>
      </c>
      <c r="F70" s="16">
        <v>0</v>
      </c>
      <c r="G70" s="19"/>
      <c r="H70" s="17"/>
      <c r="I70" s="16">
        <f t="shared" si="1"/>
        <v>87.6</v>
      </c>
      <c r="J70" s="18">
        <f t="shared" si="2"/>
        <v>0</v>
      </c>
    </row>
    <row r="71" spans="1:10">
      <c r="A71" s="14">
        <v>11</v>
      </c>
      <c r="B71" s="14">
        <v>12393</v>
      </c>
      <c r="C71" s="15">
        <v>42</v>
      </c>
      <c r="D71" s="16">
        <v>3.65</v>
      </c>
      <c r="E71" s="16">
        <f t="shared" si="0"/>
        <v>153.29999999999998</v>
      </c>
      <c r="F71" s="16">
        <v>0</v>
      </c>
      <c r="G71" s="19"/>
      <c r="H71" s="17"/>
      <c r="I71" s="16">
        <f t="shared" si="1"/>
        <v>153.29999999999998</v>
      </c>
      <c r="J71" s="18">
        <f t="shared" si="2"/>
        <v>0</v>
      </c>
    </row>
    <row r="72" spans="1:10">
      <c r="A72" s="14"/>
      <c r="B72" s="14"/>
      <c r="C72" s="15"/>
      <c r="D72" s="16"/>
      <c r="E72" s="16"/>
      <c r="F72" s="16"/>
      <c r="G72" s="19"/>
      <c r="H72" s="17"/>
      <c r="I72" s="16"/>
      <c r="J72" s="18"/>
    </row>
    <row r="73" spans="1:10">
      <c r="A73" s="14">
        <v>12</v>
      </c>
      <c r="B73" s="14">
        <v>710</v>
      </c>
      <c r="C73" s="15">
        <v>183</v>
      </c>
      <c r="D73" s="16">
        <v>3.65</v>
      </c>
      <c r="E73" s="16">
        <f t="shared" si="0"/>
        <v>667.94999999999993</v>
      </c>
      <c r="F73" s="16">
        <v>0</v>
      </c>
      <c r="G73" s="19"/>
      <c r="H73" s="17"/>
      <c r="I73" s="16">
        <f t="shared" si="1"/>
        <v>667.94999999999993</v>
      </c>
      <c r="J73" s="18">
        <f t="shared" si="2"/>
        <v>0</v>
      </c>
    </row>
    <row r="74" spans="1:10">
      <c r="A74" s="14">
        <v>12</v>
      </c>
      <c r="B74" s="14">
        <v>1957</v>
      </c>
      <c r="C74" s="15">
        <v>162</v>
      </c>
      <c r="D74" s="16">
        <v>3.65</v>
      </c>
      <c r="E74" s="16">
        <f t="shared" si="0"/>
        <v>591.29999999999995</v>
      </c>
      <c r="F74" s="16">
        <v>0</v>
      </c>
      <c r="G74" s="19"/>
      <c r="H74" s="17"/>
      <c r="I74" s="16">
        <f t="shared" si="1"/>
        <v>591.29999999999995</v>
      </c>
      <c r="J74" s="18">
        <f t="shared" si="2"/>
        <v>0</v>
      </c>
    </row>
    <row r="75" spans="1:10">
      <c r="A75" s="14">
        <v>12</v>
      </c>
      <c r="B75" s="14">
        <v>4807</v>
      </c>
      <c r="C75" s="15">
        <v>109</v>
      </c>
      <c r="D75" s="16">
        <v>3.65</v>
      </c>
      <c r="E75" s="16">
        <f t="shared" si="0"/>
        <v>397.84999999999997</v>
      </c>
      <c r="F75" s="16">
        <v>186.15</v>
      </c>
      <c r="G75" s="19">
        <v>2507</v>
      </c>
      <c r="H75" s="17">
        <v>40694</v>
      </c>
      <c r="I75" s="16">
        <f t="shared" si="1"/>
        <v>211.69999999999996</v>
      </c>
      <c r="J75" s="18">
        <f t="shared" si="2"/>
        <v>0.46788990825688082</v>
      </c>
    </row>
    <row r="76" spans="1:10">
      <c r="A76" s="14">
        <v>12</v>
      </c>
      <c r="B76" s="14">
        <v>5798</v>
      </c>
      <c r="C76" s="15">
        <v>135</v>
      </c>
      <c r="D76" s="16">
        <v>3.65</v>
      </c>
      <c r="E76" s="16">
        <f t="shared" si="0"/>
        <v>492.75</v>
      </c>
      <c r="F76" s="16">
        <v>0</v>
      </c>
      <c r="G76" s="19"/>
      <c r="H76" s="17"/>
      <c r="I76" s="16">
        <f t="shared" si="1"/>
        <v>492.75</v>
      </c>
      <c r="J76" s="18">
        <f t="shared" si="2"/>
        <v>0</v>
      </c>
    </row>
    <row r="77" spans="1:10">
      <c r="A77" s="14"/>
      <c r="B77" s="14"/>
      <c r="C77" s="15"/>
      <c r="D77" s="16"/>
      <c r="E77" s="16"/>
      <c r="F77" s="16"/>
      <c r="G77" s="19"/>
      <c r="H77" s="17"/>
      <c r="I77" s="16"/>
      <c r="J77" s="18"/>
    </row>
    <row r="78" spans="1:10">
      <c r="A78" s="14">
        <v>13</v>
      </c>
      <c r="B78" s="14">
        <v>4505</v>
      </c>
      <c r="C78" s="15">
        <v>91</v>
      </c>
      <c r="D78" s="16">
        <v>3.65</v>
      </c>
      <c r="E78" s="16">
        <f t="shared" si="0"/>
        <v>332.15</v>
      </c>
      <c r="F78" s="16">
        <v>332.15</v>
      </c>
      <c r="G78" s="19">
        <v>1435</v>
      </c>
      <c r="H78" s="17">
        <v>40679</v>
      </c>
      <c r="I78" s="16">
        <f t="shared" si="1"/>
        <v>0</v>
      </c>
      <c r="J78" s="18">
        <f t="shared" si="2"/>
        <v>1</v>
      </c>
    </row>
    <row r="79" spans="1:10">
      <c r="A79" s="14">
        <v>13</v>
      </c>
      <c r="B79" s="14">
        <v>4735</v>
      </c>
      <c r="C79" s="15">
        <v>169</v>
      </c>
      <c r="D79" s="16">
        <v>3.65</v>
      </c>
      <c r="E79" s="16">
        <f t="shared" si="0"/>
        <v>616.85</v>
      </c>
      <c r="F79" s="16">
        <v>338.95</v>
      </c>
      <c r="G79" s="19">
        <v>2176</v>
      </c>
      <c r="H79" s="17">
        <v>40548</v>
      </c>
      <c r="I79" s="16">
        <f t="shared" si="1"/>
        <v>277.90000000000003</v>
      </c>
      <c r="J79" s="18">
        <f t="shared" si="2"/>
        <v>0.54948528815757469</v>
      </c>
    </row>
    <row r="80" spans="1:10">
      <c r="A80" s="14">
        <v>13</v>
      </c>
      <c r="B80" s="14">
        <v>5844</v>
      </c>
      <c r="C80" s="15">
        <v>113</v>
      </c>
      <c r="D80" s="16">
        <v>3.65</v>
      </c>
      <c r="E80" s="16">
        <f t="shared" si="0"/>
        <v>412.45</v>
      </c>
      <c r="F80" s="16">
        <v>0</v>
      </c>
      <c r="G80" s="19"/>
      <c r="H80" s="17"/>
      <c r="I80" s="16">
        <f t="shared" si="1"/>
        <v>412.45</v>
      </c>
      <c r="J80" s="18">
        <f t="shared" si="2"/>
        <v>0</v>
      </c>
    </row>
    <row r="81" spans="1:10">
      <c r="A81" s="14">
        <v>13</v>
      </c>
      <c r="B81" s="14">
        <v>10243</v>
      </c>
      <c r="C81" s="15">
        <v>126</v>
      </c>
      <c r="D81" s="16">
        <v>3.65</v>
      </c>
      <c r="E81" s="16">
        <f t="shared" ref="E81:E157" si="3">C81*D81</f>
        <v>459.9</v>
      </c>
      <c r="F81" s="16">
        <v>0</v>
      </c>
      <c r="G81" s="19" t="s">
        <v>325</v>
      </c>
      <c r="H81" s="17" t="s">
        <v>325</v>
      </c>
      <c r="I81" s="16">
        <f t="shared" ref="I81:I157" si="4">E81-F81</f>
        <v>459.9</v>
      </c>
      <c r="J81" s="18">
        <f t="shared" ref="J81:J157" si="5">F81/E81</f>
        <v>0</v>
      </c>
    </row>
    <row r="82" spans="1:10">
      <c r="A82" s="14">
        <v>13</v>
      </c>
      <c r="B82" s="14">
        <v>10552</v>
      </c>
      <c r="C82" s="15">
        <v>115</v>
      </c>
      <c r="D82" s="16">
        <v>3.65</v>
      </c>
      <c r="E82" s="16">
        <f t="shared" si="3"/>
        <v>419.75</v>
      </c>
      <c r="F82" s="16">
        <v>0</v>
      </c>
      <c r="G82" s="19"/>
      <c r="H82" s="17"/>
      <c r="I82" s="16">
        <f t="shared" si="4"/>
        <v>419.75</v>
      </c>
      <c r="J82" s="18">
        <f t="shared" si="5"/>
        <v>0</v>
      </c>
    </row>
    <row r="83" spans="1:10">
      <c r="A83" s="14"/>
      <c r="B83" s="14"/>
      <c r="C83" s="15"/>
      <c r="D83" s="16"/>
      <c r="E83" s="16"/>
      <c r="F83" s="16"/>
      <c r="G83" s="19"/>
      <c r="H83" s="17"/>
      <c r="I83" s="16"/>
      <c r="J83" s="18"/>
    </row>
    <row r="84" spans="1:10" ht="15.75">
      <c r="A84" s="7">
        <v>20</v>
      </c>
      <c r="B84" s="7">
        <v>2770</v>
      </c>
      <c r="C84" s="63">
        <v>124</v>
      </c>
      <c r="D84" s="3">
        <v>3.65</v>
      </c>
      <c r="E84" s="3">
        <f t="shared" si="3"/>
        <v>452.59999999999997</v>
      </c>
      <c r="F84" s="3">
        <v>0</v>
      </c>
      <c r="G84" s="6"/>
      <c r="H84" s="4"/>
      <c r="I84" s="3">
        <f t="shared" si="4"/>
        <v>452.59999999999997</v>
      </c>
      <c r="J84" s="5">
        <f t="shared" si="5"/>
        <v>0</v>
      </c>
    </row>
    <row r="85" spans="1:10" ht="15.75">
      <c r="A85" s="1">
        <v>20</v>
      </c>
      <c r="B85" s="1">
        <v>4295</v>
      </c>
      <c r="C85" s="2">
        <v>94</v>
      </c>
      <c r="D85" s="3">
        <v>3.65</v>
      </c>
      <c r="E85" s="3">
        <f t="shared" si="3"/>
        <v>343.09999999999997</v>
      </c>
      <c r="F85" s="3">
        <v>0</v>
      </c>
      <c r="G85" s="6"/>
      <c r="H85" s="4"/>
      <c r="I85" s="3">
        <f t="shared" si="4"/>
        <v>343.09999999999997</v>
      </c>
      <c r="J85" s="5">
        <f t="shared" si="5"/>
        <v>0</v>
      </c>
    </row>
    <row r="86" spans="1:10" ht="15.75">
      <c r="A86" s="1">
        <v>20</v>
      </c>
      <c r="B86" s="1">
        <v>8946</v>
      </c>
      <c r="C86" s="2">
        <v>72</v>
      </c>
      <c r="D86" s="3">
        <v>3.65</v>
      </c>
      <c r="E86" s="3">
        <f t="shared" si="3"/>
        <v>262.8</v>
      </c>
      <c r="F86" s="3">
        <v>0</v>
      </c>
      <c r="G86" s="6"/>
      <c r="H86" s="4"/>
      <c r="I86" s="3">
        <f t="shared" si="4"/>
        <v>262.8</v>
      </c>
      <c r="J86" s="5">
        <f t="shared" si="5"/>
        <v>0</v>
      </c>
    </row>
    <row r="87" spans="1:10" ht="15.75">
      <c r="A87" s="1">
        <v>20</v>
      </c>
      <c r="B87" s="1">
        <v>9070</v>
      </c>
      <c r="C87" s="2">
        <v>89</v>
      </c>
      <c r="D87" s="3">
        <v>3.65</v>
      </c>
      <c r="E87" s="3">
        <f t="shared" si="3"/>
        <v>324.84999999999997</v>
      </c>
      <c r="F87" s="3">
        <v>0</v>
      </c>
      <c r="G87" s="6"/>
      <c r="H87" s="4"/>
      <c r="I87" s="3">
        <f t="shared" si="4"/>
        <v>324.84999999999997</v>
      </c>
      <c r="J87" s="5">
        <f t="shared" si="5"/>
        <v>0</v>
      </c>
    </row>
    <row r="88" spans="1:10" ht="15.75">
      <c r="A88" s="1">
        <v>20</v>
      </c>
      <c r="B88" s="1">
        <v>10158</v>
      </c>
      <c r="C88" s="2">
        <v>47</v>
      </c>
      <c r="D88" s="3">
        <v>3.65</v>
      </c>
      <c r="E88" s="3">
        <f t="shared" si="3"/>
        <v>171.54999999999998</v>
      </c>
      <c r="F88" s="3">
        <v>0</v>
      </c>
      <c r="G88" s="6"/>
      <c r="H88" s="4"/>
      <c r="I88" s="3">
        <f t="shared" si="4"/>
        <v>171.54999999999998</v>
      </c>
      <c r="J88" s="5">
        <f t="shared" si="5"/>
        <v>0</v>
      </c>
    </row>
    <row r="89" spans="1:10" ht="15.75">
      <c r="A89" s="1"/>
      <c r="B89" s="1"/>
      <c r="C89" s="2"/>
      <c r="D89" s="3"/>
      <c r="E89" s="3"/>
      <c r="F89" s="3"/>
      <c r="G89" s="6"/>
      <c r="H89" s="4"/>
      <c r="I89" s="3"/>
      <c r="J89" s="5"/>
    </row>
    <row r="90" spans="1:10" ht="15.75">
      <c r="A90" s="1">
        <v>21</v>
      </c>
      <c r="B90" s="1">
        <v>2055</v>
      </c>
      <c r="C90" s="2">
        <v>194</v>
      </c>
      <c r="D90" s="3">
        <v>3.65</v>
      </c>
      <c r="E90" s="3">
        <f t="shared" si="3"/>
        <v>708.1</v>
      </c>
      <c r="F90" s="3">
        <v>0</v>
      </c>
      <c r="G90" s="6"/>
      <c r="H90" s="4"/>
      <c r="I90" s="3">
        <f t="shared" si="4"/>
        <v>708.1</v>
      </c>
      <c r="J90" s="5">
        <f t="shared" si="5"/>
        <v>0</v>
      </c>
    </row>
    <row r="91" spans="1:10" ht="15.75">
      <c r="A91" s="1">
        <v>21</v>
      </c>
      <c r="B91" s="1">
        <v>2422</v>
      </c>
      <c r="C91" s="2">
        <v>243</v>
      </c>
      <c r="D91" s="3">
        <v>3.65</v>
      </c>
      <c r="E91" s="3">
        <f t="shared" si="3"/>
        <v>886.94999999999993</v>
      </c>
      <c r="F91" s="3">
        <v>330.35</v>
      </c>
      <c r="G91" s="2">
        <v>8749</v>
      </c>
      <c r="H91" s="4">
        <v>40722</v>
      </c>
      <c r="I91" s="3">
        <f t="shared" si="4"/>
        <v>556.59999999999991</v>
      </c>
      <c r="J91" s="5">
        <f t="shared" si="5"/>
        <v>0.37245617002085807</v>
      </c>
    </row>
    <row r="92" spans="1:10" ht="15.75">
      <c r="A92" s="1">
        <v>21</v>
      </c>
      <c r="B92" s="1">
        <v>5193</v>
      </c>
      <c r="C92" s="2">
        <v>59</v>
      </c>
      <c r="D92" s="3">
        <v>3.65</v>
      </c>
      <c r="E92" s="3">
        <f t="shared" si="3"/>
        <v>215.35</v>
      </c>
      <c r="F92" s="3">
        <v>0</v>
      </c>
      <c r="G92" s="6"/>
      <c r="H92" s="4"/>
      <c r="I92" s="3">
        <f t="shared" si="4"/>
        <v>215.35</v>
      </c>
      <c r="J92" s="5">
        <f t="shared" si="5"/>
        <v>0</v>
      </c>
    </row>
    <row r="93" spans="1:10" ht="15.75">
      <c r="A93" s="1">
        <v>21</v>
      </c>
      <c r="B93" s="1">
        <v>5456</v>
      </c>
      <c r="C93" s="2">
        <v>75</v>
      </c>
      <c r="D93" s="3">
        <v>3.65</v>
      </c>
      <c r="E93" s="3">
        <f t="shared" si="3"/>
        <v>273.75</v>
      </c>
      <c r="F93" s="3">
        <v>0</v>
      </c>
      <c r="G93" s="6"/>
      <c r="H93" s="4"/>
      <c r="I93" s="3">
        <f t="shared" si="4"/>
        <v>273.75</v>
      </c>
      <c r="J93" s="5">
        <f t="shared" si="5"/>
        <v>0</v>
      </c>
    </row>
    <row r="94" spans="1:10" ht="15.75">
      <c r="A94" s="1">
        <v>21</v>
      </c>
      <c r="B94" s="1">
        <v>6599</v>
      </c>
      <c r="C94" s="2">
        <v>62</v>
      </c>
      <c r="D94" s="3">
        <v>3.65</v>
      </c>
      <c r="E94" s="3">
        <f t="shared" si="3"/>
        <v>226.29999999999998</v>
      </c>
      <c r="F94" s="3">
        <v>0</v>
      </c>
      <c r="G94" s="6"/>
      <c r="H94" s="4"/>
      <c r="I94" s="3">
        <f t="shared" si="4"/>
        <v>226.29999999999998</v>
      </c>
      <c r="J94" s="5">
        <f t="shared" si="5"/>
        <v>0</v>
      </c>
    </row>
    <row r="95" spans="1:10" ht="15.75">
      <c r="A95" s="1">
        <v>21</v>
      </c>
      <c r="B95" s="1">
        <v>7342</v>
      </c>
      <c r="C95" s="2">
        <v>88</v>
      </c>
      <c r="D95" s="3">
        <v>3.65</v>
      </c>
      <c r="E95" s="3">
        <f t="shared" si="3"/>
        <v>321.2</v>
      </c>
      <c r="F95" s="3">
        <v>0</v>
      </c>
      <c r="G95" s="6"/>
      <c r="H95" s="4"/>
      <c r="I95" s="3">
        <f t="shared" si="4"/>
        <v>321.2</v>
      </c>
      <c r="J95" s="5">
        <f t="shared" si="5"/>
        <v>0</v>
      </c>
    </row>
    <row r="96" spans="1:10" ht="15.75">
      <c r="A96" s="1"/>
      <c r="B96" s="1"/>
      <c r="C96" s="2"/>
      <c r="D96" s="3"/>
      <c r="E96" s="3"/>
      <c r="F96" s="3"/>
      <c r="G96" s="6"/>
      <c r="H96" s="4"/>
      <c r="I96" s="3"/>
      <c r="J96" s="5"/>
    </row>
    <row r="97" spans="1:10" ht="15.75">
      <c r="A97" s="1">
        <v>22</v>
      </c>
      <c r="B97" s="1">
        <v>974</v>
      </c>
      <c r="C97" s="2">
        <v>439</v>
      </c>
      <c r="D97" s="3">
        <v>3.65</v>
      </c>
      <c r="E97" s="3">
        <f t="shared" si="3"/>
        <v>1602.35</v>
      </c>
      <c r="F97" s="3">
        <v>594.65</v>
      </c>
      <c r="G97" s="6">
        <v>1882</v>
      </c>
      <c r="H97" s="4">
        <v>40694</v>
      </c>
      <c r="I97" s="3">
        <f t="shared" si="4"/>
        <v>1007.6999999999999</v>
      </c>
      <c r="J97" s="5">
        <f t="shared" si="5"/>
        <v>0.37111118045370861</v>
      </c>
    </row>
    <row r="98" spans="1:10" ht="15.75">
      <c r="A98" s="1">
        <v>22</v>
      </c>
      <c r="B98" s="1">
        <v>1257</v>
      </c>
      <c r="C98" s="2">
        <v>291</v>
      </c>
      <c r="D98" s="3">
        <v>3.65</v>
      </c>
      <c r="E98" s="3">
        <f t="shared" si="3"/>
        <v>1062.1499999999999</v>
      </c>
      <c r="F98" s="3">
        <v>0</v>
      </c>
      <c r="G98" s="6" t="s">
        <v>325</v>
      </c>
      <c r="H98" s="4" t="s">
        <v>325</v>
      </c>
      <c r="I98" s="3">
        <f t="shared" si="4"/>
        <v>1062.1499999999999</v>
      </c>
      <c r="J98" s="5">
        <f t="shared" si="5"/>
        <v>0</v>
      </c>
    </row>
    <row r="99" spans="1:10" ht="15.75">
      <c r="A99" s="1">
        <v>22</v>
      </c>
      <c r="B99" s="1">
        <v>4948</v>
      </c>
      <c r="C99" s="2">
        <v>77</v>
      </c>
      <c r="D99" s="3">
        <v>3.65</v>
      </c>
      <c r="E99" s="3">
        <f t="shared" si="3"/>
        <v>281.05</v>
      </c>
      <c r="F99" s="3">
        <v>0</v>
      </c>
      <c r="G99" s="6"/>
      <c r="H99" s="4"/>
      <c r="I99" s="3">
        <f t="shared" si="4"/>
        <v>281.05</v>
      </c>
      <c r="J99" s="5">
        <f t="shared" si="5"/>
        <v>0</v>
      </c>
    </row>
    <row r="100" spans="1:10" ht="15.75">
      <c r="A100" s="1">
        <v>22</v>
      </c>
      <c r="B100" s="1">
        <v>6585</v>
      </c>
      <c r="C100" s="2">
        <v>100</v>
      </c>
      <c r="D100" s="3">
        <v>3.65</v>
      </c>
      <c r="E100" s="3">
        <f t="shared" si="3"/>
        <v>365</v>
      </c>
      <c r="F100" s="3">
        <v>0</v>
      </c>
      <c r="G100" s="6"/>
      <c r="H100" s="4"/>
      <c r="I100" s="3">
        <f t="shared" si="4"/>
        <v>365</v>
      </c>
      <c r="J100" s="5">
        <f t="shared" si="5"/>
        <v>0</v>
      </c>
    </row>
    <row r="101" spans="1:10" ht="15.75">
      <c r="A101" s="1">
        <v>22</v>
      </c>
      <c r="B101" s="1">
        <v>10774</v>
      </c>
      <c r="C101" s="2">
        <v>86</v>
      </c>
      <c r="D101" s="3">
        <v>3.65</v>
      </c>
      <c r="E101" s="3">
        <f t="shared" si="3"/>
        <v>313.89999999999998</v>
      </c>
      <c r="F101" s="3">
        <v>373.9</v>
      </c>
      <c r="G101" s="6">
        <v>1936</v>
      </c>
      <c r="H101" s="4">
        <v>40714</v>
      </c>
      <c r="I101" s="3">
        <f t="shared" si="4"/>
        <v>-60</v>
      </c>
      <c r="J101" s="5">
        <f t="shared" si="5"/>
        <v>1.1911436763300414</v>
      </c>
    </row>
    <row r="102" spans="1:10" ht="15.75">
      <c r="A102" s="1">
        <v>22</v>
      </c>
      <c r="B102" s="1">
        <v>12468</v>
      </c>
      <c r="C102" s="2">
        <v>95</v>
      </c>
      <c r="D102" s="3">
        <v>3.65</v>
      </c>
      <c r="E102" s="3">
        <f t="shared" si="3"/>
        <v>346.75</v>
      </c>
      <c r="F102" s="3">
        <v>0</v>
      </c>
      <c r="G102" s="6"/>
      <c r="H102" s="4"/>
      <c r="I102" s="3">
        <f t="shared" si="4"/>
        <v>346.75</v>
      </c>
      <c r="J102" s="5">
        <f t="shared" si="5"/>
        <v>0</v>
      </c>
    </row>
    <row r="103" spans="1:10" ht="15.75">
      <c r="A103" s="1"/>
      <c r="B103" s="1"/>
      <c r="C103" s="2"/>
      <c r="D103" s="3"/>
      <c r="E103" s="3"/>
      <c r="F103" s="3"/>
      <c r="G103" s="6"/>
      <c r="H103" s="4"/>
      <c r="I103" s="3"/>
      <c r="J103" s="5"/>
    </row>
    <row r="104" spans="1:10" ht="15.75">
      <c r="A104" s="1">
        <v>23</v>
      </c>
      <c r="B104" s="1">
        <v>4125</v>
      </c>
      <c r="C104" s="2">
        <v>320</v>
      </c>
      <c r="D104" s="3">
        <v>3.65</v>
      </c>
      <c r="E104" s="3">
        <f t="shared" si="3"/>
        <v>1168</v>
      </c>
      <c r="F104" s="3">
        <v>687.45</v>
      </c>
      <c r="G104" s="6">
        <v>1884</v>
      </c>
      <c r="H104" s="4">
        <v>40722</v>
      </c>
      <c r="I104" s="3">
        <f t="shared" si="4"/>
        <v>480.54999999999995</v>
      </c>
      <c r="J104" s="5">
        <f t="shared" si="5"/>
        <v>0.58857020547945205</v>
      </c>
    </row>
    <row r="105" spans="1:10" ht="15.75">
      <c r="A105" s="1">
        <v>23</v>
      </c>
      <c r="B105" s="1">
        <v>4592</v>
      </c>
      <c r="C105" s="2">
        <v>142</v>
      </c>
      <c r="D105" s="3">
        <v>3.65</v>
      </c>
      <c r="E105" s="3">
        <f t="shared" si="3"/>
        <v>518.29999999999995</v>
      </c>
      <c r="F105" s="3">
        <v>484.2</v>
      </c>
      <c r="G105" s="6" t="s">
        <v>545</v>
      </c>
      <c r="H105" s="4">
        <v>40714</v>
      </c>
      <c r="I105" s="3">
        <f t="shared" si="4"/>
        <v>34.099999999999966</v>
      </c>
      <c r="J105" s="5">
        <f t="shared" si="5"/>
        <v>0.93420798765193913</v>
      </c>
    </row>
    <row r="106" spans="1:10" ht="15.75">
      <c r="A106" s="1">
        <v>23</v>
      </c>
      <c r="B106" s="1">
        <v>4697</v>
      </c>
      <c r="C106" s="2">
        <v>81</v>
      </c>
      <c r="D106" s="3">
        <v>3.65</v>
      </c>
      <c r="E106" s="3">
        <f t="shared" si="3"/>
        <v>295.64999999999998</v>
      </c>
      <c r="F106" s="3">
        <v>0</v>
      </c>
      <c r="G106" s="6"/>
      <c r="H106" s="4"/>
      <c r="I106" s="3">
        <f t="shared" si="4"/>
        <v>295.64999999999998</v>
      </c>
      <c r="J106" s="5">
        <f t="shared" si="5"/>
        <v>0</v>
      </c>
    </row>
    <row r="107" spans="1:10" ht="15.75">
      <c r="A107" s="1">
        <v>23</v>
      </c>
      <c r="B107" s="1">
        <v>7096</v>
      </c>
      <c r="C107" s="2">
        <v>74</v>
      </c>
      <c r="D107" s="3">
        <v>3.65</v>
      </c>
      <c r="E107" s="3">
        <f t="shared" si="3"/>
        <v>270.09999999999997</v>
      </c>
      <c r="F107" s="3">
        <v>0</v>
      </c>
      <c r="G107" s="6"/>
      <c r="H107" s="4"/>
      <c r="I107" s="3">
        <f t="shared" si="4"/>
        <v>270.09999999999997</v>
      </c>
      <c r="J107" s="5">
        <f t="shared" si="5"/>
        <v>0</v>
      </c>
    </row>
    <row r="108" spans="1:10" ht="15.75">
      <c r="A108" s="1"/>
      <c r="B108" s="1"/>
      <c r="C108" s="2"/>
      <c r="D108" s="3"/>
      <c r="E108" s="3"/>
      <c r="F108" s="3"/>
      <c r="G108" s="6"/>
      <c r="H108" s="4"/>
      <c r="I108" s="3"/>
      <c r="J108" s="5"/>
    </row>
    <row r="109" spans="1:10" ht="15.75">
      <c r="A109" s="1">
        <v>24</v>
      </c>
      <c r="B109" s="1">
        <v>3249</v>
      </c>
      <c r="C109" s="2">
        <v>144</v>
      </c>
      <c r="D109" s="3">
        <v>3.65</v>
      </c>
      <c r="E109" s="3">
        <f t="shared" si="3"/>
        <v>525.6</v>
      </c>
      <c r="F109" s="3">
        <v>543.85</v>
      </c>
      <c r="G109" s="6">
        <v>1493</v>
      </c>
      <c r="H109" s="4">
        <v>40694</v>
      </c>
      <c r="I109" s="3">
        <f t="shared" si="4"/>
        <v>-18.25</v>
      </c>
      <c r="J109" s="5">
        <f t="shared" si="5"/>
        <v>1.0347222222222223</v>
      </c>
    </row>
    <row r="110" spans="1:10" ht="15.75">
      <c r="A110" s="1">
        <v>24</v>
      </c>
      <c r="B110" s="1">
        <v>4634</v>
      </c>
      <c r="C110" s="2">
        <v>108</v>
      </c>
      <c r="D110" s="3">
        <v>3.65</v>
      </c>
      <c r="E110" s="3">
        <f t="shared" si="3"/>
        <v>394.2</v>
      </c>
      <c r="F110" s="3">
        <v>0</v>
      </c>
      <c r="G110" s="6"/>
      <c r="H110" s="4"/>
      <c r="I110" s="3">
        <f t="shared" si="4"/>
        <v>394.2</v>
      </c>
      <c r="J110" s="5">
        <f t="shared" si="5"/>
        <v>0</v>
      </c>
    </row>
    <row r="111" spans="1:10" ht="15.75">
      <c r="A111" s="1">
        <v>24</v>
      </c>
      <c r="B111" s="1">
        <v>4963</v>
      </c>
      <c r="C111" s="2">
        <v>113</v>
      </c>
      <c r="D111" s="3">
        <v>3.65</v>
      </c>
      <c r="E111" s="3">
        <f t="shared" si="3"/>
        <v>412.45</v>
      </c>
      <c r="F111" s="3">
        <v>364.6</v>
      </c>
      <c r="G111" s="6">
        <v>2277</v>
      </c>
      <c r="H111" s="4">
        <v>40723</v>
      </c>
      <c r="I111" s="3">
        <f t="shared" si="4"/>
        <v>47.849999999999966</v>
      </c>
      <c r="J111" s="5">
        <f t="shared" si="5"/>
        <v>0.88398593768941702</v>
      </c>
    </row>
    <row r="112" spans="1:10" ht="15.75">
      <c r="A112" s="1">
        <v>24</v>
      </c>
      <c r="B112" s="1">
        <v>5127</v>
      </c>
      <c r="C112" s="2">
        <v>63</v>
      </c>
      <c r="D112" s="3">
        <v>3.65</v>
      </c>
      <c r="E112" s="3">
        <f t="shared" si="3"/>
        <v>229.95</v>
      </c>
      <c r="F112" s="3">
        <v>0</v>
      </c>
      <c r="G112" s="6"/>
      <c r="H112" s="4"/>
      <c r="I112" s="3">
        <f t="shared" si="4"/>
        <v>229.95</v>
      </c>
      <c r="J112" s="5">
        <f t="shared" si="5"/>
        <v>0</v>
      </c>
    </row>
    <row r="113" spans="1:10" ht="15.75">
      <c r="A113" s="1">
        <v>24</v>
      </c>
      <c r="B113" s="1">
        <v>7894</v>
      </c>
      <c r="C113" s="2">
        <v>42</v>
      </c>
      <c r="D113" s="3">
        <v>3.65</v>
      </c>
      <c r="E113" s="3">
        <f t="shared" si="3"/>
        <v>153.29999999999998</v>
      </c>
      <c r="F113" s="3">
        <v>0</v>
      </c>
      <c r="G113" s="6"/>
      <c r="H113" s="4"/>
      <c r="I113" s="3">
        <f t="shared" si="4"/>
        <v>153.29999999999998</v>
      </c>
      <c r="J113" s="5">
        <f t="shared" si="5"/>
        <v>0</v>
      </c>
    </row>
    <row r="114" spans="1:10" ht="15.75">
      <c r="A114" s="1"/>
      <c r="B114" s="1"/>
      <c r="C114" s="2"/>
      <c r="D114" s="3"/>
      <c r="E114" s="3"/>
      <c r="F114" s="3"/>
      <c r="G114" s="6"/>
      <c r="H114" s="4"/>
      <c r="I114" s="3"/>
      <c r="J114" s="5"/>
    </row>
    <row r="115" spans="1:10" ht="15.75">
      <c r="A115" s="1">
        <v>25</v>
      </c>
      <c r="B115" s="1">
        <v>839</v>
      </c>
      <c r="C115" s="2">
        <v>306</v>
      </c>
      <c r="D115" s="3">
        <v>3.65</v>
      </c>
      <c r="E115" s="3">
        <f t="shared" si="3"/>
        <v>1116.8999999999999</v>
      </c>
      <c r="F115" s="3">
        <v>0</v>
      </c>
      <c r="G115" s="6"/>
      <c r="H115" s="4"/>
      <c r="I115" s="3">
        <f t="shared" si="4"/>
        <v>1116.8999999999999</v>
      </c>
      <c r="J115" s="5">
        <f t="shared" si="5"/>
        <v>0</v>
      </c>
    </row>
    <row r="116" spans="1:10" ht="15.75">
      <c r="A116" s="1">
        <v>25</v>
      </c>
      <c r="B116" s="1">
        <v>6487</v>
      </c>
      <c r="C116" s="2">
        <v>61</v>
      </c>
      <c r="D116" s="3">
        <v>3.65</v>
      </c>
      <c r="E116" s="3">
        <f t="shared" si="3"/>
        <v>222.65</v>
      </c>
      <c r="F116" s="3">
        <v>215.35</v>
      </c>
      <c r="G116" s="6">
        <v>2050</v>
      </c>
      <c r="H116" s="4">
        <v>40714</v>
      </c>
      <c r="I116" s="3">
        <f t="shared" si="4"/>
        <v>7.3000000000000114</v>
      </c>
      <c r="J116" s="5">
        <f t="shared" si="5"/>
        <v>0.96721311475409832</v>
      </c>
    </row>
    <row r="117" spans="1:10" ht="15.75">
      <c r="A117" s="1">
        <v>25</v>
      </c>
      <c r="B117" s="1">
        <v>9385</v>
      </c>
      <c r="C117" s="2">
        <v>149</v>
      </c>
      <c r="D117" s="3">
        <v>3.65</v>
      </c>
      <c r="E117" s="3">
        <f t="shared" si="3"/>
        <v>543.85</v>
      </c>
      <c r="F117" s="3">
        <v>558.45000000000005</v>
      </c>
      <c r="G117" s="6">
        <v>3253</v>
      </c>
      <c r="H117" s="4">
        <v>40451</v>
      </c>
      <c r="I117" s="3">
        <f t="shared" si="4"/>
        <v>-14.600000000000023</v>
      </c>
      <c r="J117" s="5">
        <f t="shared" si="5"/>
        <v>1.0268456375838926</v>
      </c>
    </row>
    <row r="118" spans="1:10" ht="15.75">
      <c r="A118" s="1">
        <v>25</v>
      </c>
      <c r="B118" s="1">
        <v>9438</v>
      </c>
      <c r="C118" s="2">
        <v>67</v>
      </c>
      <c r="D118" s="3">
        <v>3.65</v>
      </c>
      <c r="E118" s="3">
        <f t="shared" si="3"/>
        <v>244.54999999999998</v>
      </c>
      <c r="F118" s="3">
        <v>0</v>
      </c>
      <c r="G118" s="6"/>
      <c r="H118" s="4"/>
      <c r="I118" s="3">
        <f t="shared" si="4"/>
        <v>244.54999999999998</v>
      </c>
      <c r="J118" s="5">
        <f t="shared" si="5"/>
        <v>0</v>
      </c>
    </row>
    <row r="119" spans="1:10" ht="15.75">
      <c r="A119" s="1">
        <v>25</v>
      </c>
      <c r="B119" s="1">
        <v>10914</v>
      </c>
      <c r="C119" s="2">
        <v>147</v>
      </c>
      <c r="D119" s="3">
        <v>3.65</v>
      </c>
      <c r="E119" s="3">
        <f t="shared" si="3"/>
        <v>536.54999999999995</v>
      </c>
      <c r="F119" s="3">
        <v>0</v>
      </c>
      <c r="G119" s="6" t="s">
        <v>325</v>
      </c>
      <c r="H119" s="4" t="s">
        <v>325</v>
      </c>
      <c r="I119" s="3">
        <f t="shared" si="4"/>
        <v>536.54999999999995</v>
      </c>
      <c r="J119" s="5">
        <f t="shared" si="5"/>
        <v>0</v>
      </c>
    </row>
    <row r="120" spans="1:10" ht="15.75">
      <c r="A120" s="1"/>
      <c r="B120" s="1"/>
      <c r="C120" s="2"/>
      <c r="D120" s="3"/>
      <c r="E120" s="3"/>
      <c r="F120" s="3"/>
      <c r="G120" s="6"/>
      <c r="H120" s="4"/>
      <c r="I120" s="3"/>
      <c r="J120" s="5"/>
    </row>
    <row r="121" spans="1:10" ht="15.75">
      <c r="A121" s="1">
        <v>26</v>
      </c>
      <c r="B121" s="1">
        <v>1840</v>
      </c>
      <c r="C121" s="2">
        <v>86</v>
      </c>
      <c r="D121" s="3">
        <v>3.65</v>
      </c>
      <c r="E121" s="3">
        <f t="shared" si="3"/>
        <v>313.89999999999998</v>
      </c>
      <c r="F121" s="3">
        <v>110.9</v>
      </c>
      <c r="G121" s="6">
        <v>3181</v>
      </c>
      <c r="H121" s="4">
        <v>40739</v>
      </c>
      <c r="I121" s="3">
        <f t="shared" si="4"/>
        <v>202.99999999999997</v>
      </c>
      <c r="J121" s="5">
        <f t="shared" si="5"/>
        <v>0.35329722841669325</v>
      </c>
    </row>
    <row r="122" spans="1:10" ht="15.75">
      <c r="A122" s="1">
        <v>26</v>
      </c>
      <c r="B122" s="1">
        <v>3492</v>
      </c>
      <c r="C122" s="2">
        <v>143</v>
      </c>
      <c r="D122" s="3">
        <v>3.65</v>
      </c>
      <c r="E122" s="3">
        <f t="shared" si="3"/>
        <v>521.94999999999993</v>
      </c>
      <c r="F122" s="3">
        <v>547.5</v>
      </c>
      <c r="G122" s="6">
        <v>2498</v>
      </c>
      <c r="H122" s="4">
        <v>40634</v>
      </c>
      <c r="I122" s="3">
        <f t="shared" si="4"/>
        <v>-25.550000000000068</v>
      </c>
      <c r="J122" s="5">
        <f t="shared" si="5"/>
        <v>1.0489510489510492</v>
      </c>
    </row>
    <row r="123" spans="1:10" ht="15.75">
      <c r="A123" s="1">
        <v>26</v>
      </c>
      <c r="B123" s="1">
        <v>12183</v>
      </c>
      <c r="C123" s="2">
        <v>49</v>
      </c>
      <c r="D123" s="3">
        <v>3.65</v>
      </c>
      <c r="E123" s="3">
        <f t="shared" si="3"/>
        <v>178.85</v>
      </c>
      <c r="F123" s="3">
        <v>0</v>
      </c>
      <c r="G123" s="6" t="s">
        <v>325</v>
      </c>
      <c r="H123" s="4" t="s">
        <v>325</v>
      </c>
      <c r="I123" s="3">
        <f t="shared" si="4"/>
        <v>178.85</v>
      </c>
      <c r="J123" s="5">
        <f t="shared" si="5"/>
        <v>0</v>
      </c>
    </row>
    <row r="124" spans="1:10" ht="15.75">
      <c r="A124" s="1">
        <v>26</v>
      </c>
      <c r="B124" s="1">
        <v>12606</v>
      </c>
      <c r="C124" s="2">
        <v>38</v>
      </c>
      <c r="D124" s="3">
        <v>3.65</v>
      </c>
      <c r="E124" s="3">
        <f t="shared" si="3"/>
        <v>138.69999999999999</v>
      </c>
      <c r="F124" s="3">
        <v>0</v>
      </c>
      <c r="G124" s="6"/>
      <c r="H124" s="4"/>
      <c r="I124" s="3">
        <f t="shared" si="4"/>
        <v>138.69999999999999</v>
      </c>
      <c r="J124" s="5">
        <f t="shared" si="5"/>
        <v>0</v>
      </c>
    </row>
    <row r="125" spans="1:10" ht="15.75">
      <c r="A125" s="1"/>
      <c r="B125" s="1"/>
      <c r="C125" s="2"/>
      <c r="D125" s="3"/>
      <c r="E125" s="3"/>
      <c r="F125" s="3"/>
      <c r="G125" s="6"/>
      <c r="H125" s="4"/>
      <c r="I125" s="3"/>
      <c r="J125" s="5"/>
    </row>
    <row r="126" spans="1:10" ht="15.75">
      <c r="A126" s="1">
        <v>27</v>
      </c>
      <c r="B126" s="1">
        <v>1170</v>
      </c>
      <c r="C126" s="2">
        <v>621</v>
      </c>
      <c r="D126" s="3">
        <v>3.65</v>
      </c>
      <c r="E126" s="3">
        <f t="shared" si="3"/>
        <v>2266.65</v>
      </c>
      <c r="F126" s="3">
        <v>1767.16</v>
      </c>
      <c r="G126" s="6" t="s">
        <v>546</v>
      </c>
      <c r="H126" s="4" t="s">
        <v>547</v>
      </c>
      <c r="I126" s="3">
        <f t="shared" si="4"/>
        <v>499.49</v>
      </c>
      <c r="J126" s="5">
        <f t="shared" si="5"/>
        <v>0.77963514437606163</v>
      </c>
    </row>
    <row r="127" spans="1:10" ht="15.75">
      <c r="A127" s="64">
        <v>27</v>
      </c>
      <c r="B127" s="1">
        <v>1558</v>
      </c>
      <c r="C127" s="2">
        <v>328</v>
      </c>
      <c r="D127" s="3">
        <v>3.65</v>
      </c>
      <c r="E127" s="3">
        <f t="shared" si="3"/>
        <v>1197.2</v>
      </c>
      <c r="F127" s="3">
        <v>1314.42</v>
      </c>
      <c r="G127" s="6">
        <v>2685</v>
      </c>
      <c r="H127" s="4">
        <v>40707</v>
      </c>
      <c r="I127" s="3">
        <f t="shared" si="4"/>
        <v>-117.22000000000003</v>
      </c>
      <c r="J127" s="5">
        <f t="shared" si="5"/>
        <v>1.0979117941864351</v>
      </c>
    </row>
    <row r="128" spans="1:10" ht="15.75">
      <c r="A128" s="1">
        <v>27</v>
      </c>
      <c r="B128" s="1">
        <v>4646</v>
      </c>
      <c r="C128" s="2">
        <v>72</v>
      </c>
      <c r="D128" s="3">
        <v>3.65</v>
      </c>
      <c r="E128" s="3">
        <f t="shared" si="3"/>
        <v>262.8</v>
      </c>
      <c r="F128" s="3">
        <v>0</v>
      </c>
      <c r="G128" s="6"/>
      <c r="H128" s="4"/>
      <c r="I128" s="3">
        <f t="shared" si="4"/>
        <v>262.8</v>
      </c>
      <c r="J128" s="5">
        <f t="shared" si="5"/>
        <v>0</v>
      </c>
    </row>
    <row r="129" spans="1:10" ht="15.75">
      <c r="A129" s="1">
        <v>27</v>
      </c>
      <c r="B129" s="1">
        <v>6718</v>
      </c>
      <c r="C129" s="2">
        <v>79</v>
      </c>
      <c r="D129" s="3">
        <v>3.65</v>
      </c>
      <c r="E129" s="3">
        <f t="shared" si="3"/>
        <v>288.34999999999997</v>
      </c>
      <c r="F129" s="3">
        <v>0</v>
      </c>
      <c r="G129" s="6"/>
      <c r="H129" s="4"/>
      <c r="I129" s="3">
        <f t="shared" si="4"/>
        <v>288.34999999999997</v>
      </c>
      <c r="J129" s="5">
        <f t="shared" si="5"/>
        <v>0</v>
      </c>
    </row>
    <row r="130" spans="1:10" ht="15.75">
      <c r="A130" s="1">
        <v>27</v>
      </c>
      <c r="B130" s="1">
        <v>13880</v>
      </c>
      <c r="C130" s="2">
        <v>114</v>
      </c>
      <c r="D130" s="3">
        <v>3.65</v>
      </c>
      <c r="E130" s="3">
        <f t="shared" si="3"/>
        <v>416.09999999999997</v>
      </c>
      <c r="F130" s="3">
        <v>0</v>
      </c>
      <c r="G130" s="6"/>
      <c r="H130" s="4"/>
      <c r="I130" s="3">
        <f t="shared" si="4"/>
        <v>416.09999999999997</v>
      </c>
      <c r="J130" s="5">
        <f t="shared" si="5"/>
        <v>0</v>
      </c>
    </row>
    <row r="131" spans="1:10" ht="15.75">
      <c r="A131" s="1"/>
      <c r="B131" s="1"/>
      <c r="C131" s="2"/>
      <c r="D131" s="3"/>
      <c r="E131" s="3"/>
      <c r="F131" s="3"/>
      <c r="G131" s="6"/>
      <c r="H131" s="4"/>
      <c r="I131" s="3"/>
      <c r="J131" s="5"/>
    </row>
    <row r="132" spans="1:10" ht="15.75">
      <c r="A132" s="1">
        <v>28</v>
      </c>
      <c r="B132" s="1">
        <v>1069</v>
      </c>
      <c r="C132" s="2">
        <v>272</v>
      </c>
      <c r="D132" s="3">
        <v>3.65</v>
      </c>
      <c r="E132" s="3">
        <f t="shared" si="3"/>
        <v>992.8</v>
      </c>
      <c r="F132" s="3">
        <v>0</v>
      </c>
      <c r="G132" s="2" t="s">
        <v>325</v>
      </c>
      <c r="H132" s="4" t="s">
        <v>325</v>
      </c>
      <c r="I132" s="3">
        <f t="shared" si="4"/>
        <v>992.8</v>
      </c>
      <c r="J132" s="5">
        <f t="shared" si="5"/>
        <v>0</v>
      </c>
    </row>
    <row r="133" spans="1:10" ht="15.75">
      <c r="A133" s="1">
        <v>28</v>
      </c>
      <c r="B133" s="1">
        <v>4628</v>
      </c>
      <c r="C133" s="2">
        <v>152</v>
      </c>
      <c r="D133" s="3">
        <v>3.65</v>
      </c>
      <c r="E133" s="3">
        <f t="shared" si="3"/>
        <v>554.79999999999995</v>
      </c>
      <c r="F133" s="3">
        <v>79.39</v>
      </c>
      <c r="G133" s="6">
        <v>5238</v>
      </c>
      <c r="H133" s="4">
        <v>40673</v>
      </c>
      <c r="I133" s="3">
        <f t="shared" si="4"/>
        <v>475.40999999999997</v>
      </c>
      <c r="J133" s="5">
        <f t="shared" si="5"/>
        <v>0.14309661139149243</v>
      </c>
    </row>
    <row r="134" spans="1:10" ht="15.75">
      <c r="A134" s="1">
        <v>28</v>
      </c>
      <c r="B134" s="1">
        <v>5488</v>
      </c>
      <c r="C134" s="2">
        <v>249</v>
      </c>
      <c r="D134" s="3">
        <v>3.65</v>
      </c>
      <c r="E134" s="3">
        <f t="shared" si="3"/>
        <v>908.85</v>
      </c>
      <c r="F134" s="3">
        <v>0</v>
      </c>
      <c r="G134" s="6"/>
      <c r="H134" s="4"/>
      <c r="I134" s="3">
        <f t="shared" si="4"/>
        <v>908.85</v>
      </c>
      <c r="J134" s="5">
        <f t="shared" si="5"/>
        <v>0</v>
      </c>
    </row>
    <row r="135" spans="1:10" ht="15.75">
      <c r="A135" s="1">
        <v>28</v>
      </c>
      <c r="B135" s="1">
        <v>12467</v>
      </c>
      <c r="C135" s="2">
        <v>47</v>
      </c>
      <c r="D135" s="3">
        <v>3.65</v>
      </c>
      <c r="E135" s="3">
        <f t="shared" si="3"/>
        <v>171.54999999999998</v>
      </c>
      <c r="F135" s="3">
        <v>0</v>
      </c>
      <c r="G135" s="6"/>
      <c r="H135" s="4"/>
      <c r="I135" s="3">
        <f t="shared" si="4"/>
        <v>171.54999999999998</v>
      </c>
      <c r="J135" s="5">
        <f t="shared" si="5"/>
        <v>0</v>
      </c>
    </row>
    <row r="136" spans="1:10" ht="15.75">
      <c r="A136" s="1"/>
      <c r="B136" s="1"/>
      <c r="C136" s="2"/>
      <c r="D136" s="3"/>
      <c r="E136" s="3"/>
      <c r="F136" s="3"/>
      <c r="G136" s="6"/>
      <c r="H136" s="4"/>
      <c r="I136" s="3"/>
      <c r="J136" s="5"/>
    </row>
    <row r="137" spans="1:10" ht="15.75">
      <c r="A137" s="1">
        <v>29</v>
      </c>
      <c r="B137" s="1">
        <v>1654</v>
      </c>
      <c r="C137" s="2">
        <v>164</v>
      </c>
      <c r="D137" s="3">
        <v>3.65</v>
      </c>
      <c r="E137" s="3">
        <f t="shared" si="3"/>
        <v>598.6</v>
      </c>
      <c r="F137" s="3">
        <v>0</v>
      </c>
      <c r="G137" s="6"/>
      <c r="H137" s="4"/>
      <c r="I137" s="3">
        <f t="shared" si="4"/>
        <v>598.6</v>
      </c>
      <c r="J137" s="5">
        <f t="shared" si="5"/>
        <v>0</v>
      </c>
    </row>
    <row r="138" spans="1:10" ht="15.75">
      <c r="A138" s="1">
        <v>29</v>
      </c>
      <c r="B138" s="1">
        <v>2787</v>
      </c>
      <c r="C138" s="2">
        <v>144</v>
      </c>
      <c r="D138" s="3">
        <v>3.65</v>
      </c>
      <c r="E138" s="3">
        <f t="shared" si="3"/>
        <v>525.6</v>
      </c>
      <c r="F138" s="3">
        <v>0</v>
      </c>
      <c r="G138" s="6"/>
      <c r="H138" s="4"/>
      <c r="I138" s="3">
        <f t="shared" si="4"/>
        <v>525.6</v>
      </c>
      <c r="J138" s="5">
        <f t="shared" si="5"/>
        <v>0</v>
      </c>
    </row>
    <row r="139" spans="1:10" ht="15.75">
      <c r="A139" s="1">
        <v>29</v>
      </c>
      <c r="B139" s="1">
        <v>3825</v>
      </c>
      <c r="C139" s="2">
        <v>71</v>
      </c>
      <c r="D139" s="3">
        <v>3.65</v>
      </c>
      <c r="E139" s="3">
        <f t="shared" si="3"/>
        <v>259.14999999999998</v>
      </c>
      <c r="F139" s="3">
        <v>0</v>
      </c>
      <c r="G139" s="6" t="s">
        <v>325</v>
      </c>
      <c r="H139" s="4" t="s">
        <v>325</v>
      </c>
      <c r="I139" s="3">
        <f t="shared" si="4"/>
        <v>259.14999999999998</v>
      </c>
      <c r="J139" s="5">
        <f t="shared" si="5"/>
        <v>0</v>
      </c>
    </row>
    <row r="140" spans="1:10" ht="15.75">
      <c r="A140" s="1">
        <v>29</v>
      </c>
      <c r="B140" s="1">
        <v>6789</v>
      </c>
      <c r="C140" s="2">
        <v>101</v>
      </c>
      <c r="D140" s="3">
        <v>3.65</v>
      </c>
      <c r="E140" s="3">
        <f t="shared" si="3"/>
        <v>368.65</v>
      </c>
      <c r="F140" s="3">
        <v>380</v>
      </c>
      <c r="G140" s="6">
        <v>2544</v>
      </c>
      <c r="H140" s="4">
        <v>40682</v>
      </c>
      <c r="I140" s="3">
        <f t="shared" si="4"/>
        <v>-11.350000000000023</v>
      </c>
      <c r="J140" s="5">
        <f t="shared" si="5"/>
        <v>1.0307880103078801</v>
      </c>
    </row>
    <row r="141" spans="1:10" ht="15.75">
      <c r="A141" s="1">
        <v>29</v>
      </c>
      <c r="B141" s="1">
        <v>11832</v>
      </c>
      <c r="C141" s="2">
        <v>38</v>
      </c>
      <c r="D141" s="3">
        <v>3.65</v>
      </c>
      <c r="E141" s="3">
        <f t="shared" si="3"/>
        <v>138.69999999999999</v>
      </c>
      <c r="F141" s="3">
        <v>0</v>
      </c>
      <c r="G141" s="6"/>
      <c r="H141" s="4"/>
      <c r="I141" s="3">
        <f t="shared" si="4"/>
        <v>138.69999999999999</v>
      </c>
      <c r="J141" s="5">
        <f t="shared" si="5"/>
        <v>0</v>
      </c>
    </row>
    <row r="142" spans="1:10" ht="15.75">
      <c r="A142" s="1"/>
      <c r="B142" s="1"/>
      <c r="C142" s="2"/>
      <c r="D142" s="3"/>
      <c r="E142" s="3"/>
      <c r="F142" s="3"/>
      <c r="G142" s="6"/>
      <c r="H142" s="4"/>
      <c r="I142" s="3"/>
      <c r="J142" s="5"/>
    </row>
    <row r="143" spans="1:10" ht="15.75">
      <c r="A143" s="1">
        <v>30</v>
      </c>
      <c r="B143" s="1">
        <v>1799</v>
      </c>
      <c r="C143" s="2">
        <v>901</v>
      </c>
      <c r="D143" s="3">
        <v>3.65</v>
      </c>
      <c r="E143" s="3">
        <f t="shared" si="3"/>
        <v>3288.65</v>
      </c>
      <c r="F143" s="3">
        <v>650</v>
      </c>
      <c r="G143" s="6">
        <v>1799</v>
      </c>
      <c r="H143" s="4">
        <v>40444</v>
      </c>
      <c r="I143" s="3">
        <f t="shared" si="4"/>
        <v>2638.65</v>
      </c>
      <c r="J143" s="5">
        <f t="shared" si="5"/>
        <v>0.19764949143265473</v>
      </c>
    </row>
    <row r="144" spans="1:10" ht="15.75">
      <c r="A144" s="1">
        <v>30</v>
      </c>
      <c r="B144" s="1">
        <v>10522</v>
      </c>
      <c r="C144" s="2">
        <v>62</v>
      </c>
      <c r="D144" s="3">
        <v>3.65</v>
      </c>
      <c r="E144" s="3">
        <f t="shared" si="3"/>
        <v>226.29999999999998</v>
      </c>
      <c r="F144" s="3">
        <v>0</v>
      </c>
      <c r="G144" s="6" t="s">
        <v>325</v>
      </c>
      <c r="H144" s="4" t="s">
        <v>325</v>
      </c>
      <c r="I144" s="3">
        <f t="shared" si="4"/>
        <v>226.29999999999998</v>
      </c>
      <c r="J144" s="5">
        <f t="shared" si="5"/>
        <v>0</v>
      </c>
    </row>
    <row r="145" spans="1:10" ht="15.75">
      <c r="A145" s="1">
        <v>30</v>
      </c>
      <c r="B145" s="1">
        <v>12662</v>
      </c>
      <c r="C145" s="2">
        <v>88</v>
      </c>
      <c r="D145" s="3">
        <v>3.65</v>
      </c>
      <c r="E145" s="3">
        <f t="shared" si="3"/>
        <v>321.2</v>
      </c>
      <c r="F145" s="3">
        <v>300</v>
      </c>
      <c r="G145" s="6">
        <v>1583</v>
      </c>
      <c r="H145" s="4">
        <v>40716</v>
      </c>
      <c r="I145" s="3">
        <f t="shared" si="4"/>
        <v>21.199999999999989</v>
      </c>
      <c r="J145" s="5">
        <f t="shared" si="5"/>
        <v>0.93399750933997516</v>
      </c>
    </row>
    <row r="146" spans="1:10" ht="15.75">
      <c r="A146" s="1">
        <v>30</v>
      </c>
      <c r="B146" s="1">
        <v>12673</v>
      </c>
      <c r="C146" s="2">
        <v>26</v>
      </c>
      <c r="D146" s="3">
        <v>3.65</v>
      </c>
      <c r="E146" s="3">
        <f t="shared" si="3"/>
        <v>94.899999999999991</v>
      </c>
      <c r="F146" s="3">
        <v>0</v>
      </c>
      <c r="G146" s="6"/>
      <c r="H146" s="4"/>
      <c r="I146" s="3">
        <f t="shared" si="4"/>
        <v>94.899999999999991</v>
      </c>
      <c r="J146" s="5">
        <f t="shared" si="5"/>
        <v>0</v>
      </c>
    </row>
    <row r="147" spans="1:10" ht="15.75">
      <c r="A147" s="1"/>
      <c r="B147" s="1"/>
      <c r="C147" s="2"/>
      <c r="D147" s="3"/>
      <c r="E147" s="3"/>
      <c r="F147" s="3"/>
      <c r="G147" s="6"/>
      <c r="H147" s="4"/>
      <c r="I147" s="3"/>
      <c r="J147" s="5"/>
    </row>
    <row r="148" spans="1:10" ht="15.75">
      <c r="A148" s="1">
        <v>40</v>
      </c>
      <c r="B148" s="1">
        <v>2820</v>
      </c>
      <c r="C148" s="2">
        <v>139</v>
      </c>
      <c r="D148" s="3">
        <v>3.65</v>
      </c>
      <c r="E148" s="3">
        <f t="shared" si="3"/>
        <v>507.34999999999997</v>
      </c>
      <c r="F148" s="3">
        <v>0</v>
      </c>
      <c r="G148" s="6"/>
      <c r="H148" s="4"/>
      <c r="I148" s="3">
        <f t="shared" si="4"/>
        <v>507.34999999999997</v>
      </c>
      <c r="J148" s="5">
        <f t="shared" si="5"/>
        <v>0</v>
      </c>
    </row>
    <row r="149" spans="1:10" ht="15.75">
      <c r="A149" s="1">
        <v>40</v>
      </c>
      <c r="B149" s="1">
        <v>4416</v>
      </c>
      <c r="C149" s="2">
        <v>163</v>
      </c>
      <c r="D149" s="3">
        <v>3.65</v>
      </c>
      <c r="E149" s="3">
        <f t="shared" si="3"/>
        <v>594.94999999999993</v>
      </c>
      <c r="F149" s="3">
        <v>0</v>
      </c>
      <c r="G149" s="6"/>
      <c r="H149" s="4"/>
      <c r="I149" s="3">
        <f t="shared" si="4"/>
        <v>594.94999999999993</v>
      </c>
      <c r="J149" s="5">
        <f t="shared" si="5"/>
        <v>0</v>
      </c>
    </row>
    <row r="150" spans="1:10" ht="15.75">
      <c r="A150" s="1">
        <v>40</v>
      </c>
      <c r="B150" s="1">
        <v>6151</v>
      </c>
      <c r="C150" s="2">
        <v>119</v>
      </c>
      <c r="D150" s="3">
        <v>3.65</v>
      </c>
      <c r="E150" s="3">
        <f t="shared" si="3"/>
        <v>434.34999999999997</v>
      </c>
      <c r="F150" s="3">
        <v>0</v>
      </c>
      <c r="G150" s="6"/>
      <c r="H150" s="4"/>
      <c r="I150" s="3">
        <f t="shared" si="4"/>
        <v>434.34999999999997</v>
      </c>
      <c r="J150" s="5">
        <f t="shared" si="5"/>
        <v>0</v>
      </c>
    </row>
    <row r="151" spans="1:10" ht="15.75">
      <c r="A151" s="1">
        <v>40</v>
      </c>
      <c r="B151" s="1">
        <v>6480</v>
      </c>
      <c r="C151" s="2">
        <v>70</v>
      </c>
      <c r="D151" s="3">
        <v>3.65</v>
      </c>
      <c r="E151" s="3">
        <f t="shared" si="3"/>
        <v>255.5</v>
      </c>
      <c r="F151" s="3">
        <v>0</v>
      </c>
      <c r="G151" s="6"/>
      <c r="H151" s="4"/>
      <c r="I151" s="3">
        <f t="shared" si="4"/>
        <v>255.5</v>
      </c>
      <c r="J151" s="5">
        <f t="shared" si="5"/>
        <v>0</v>
      </c>
    </row>
    <row r="152" spans="1:10" ht="15.75">
      <c r="A152" s="1">
        <v>40</v>
      </c>
      <c r="B152" s="1">
        <v>12644</v>
      </c>
      <c r="C152" s="2">
        <v>63</v>
      </c>
      <c r="D152" s="3">
        <v>3.65</v>
      </c>
      <c r="E152" s="3">
        <f t="shared" si="3"/>
        <v>229.95</v>
      </c>
      <c r="F152" s="3">
        <v>0</v>
      </c>
      <c r="G152" s="6"/>
      <c r="H152" s="4"/>
      <c r="I152" s="3">
        <f t="shared" si="4"/>
        <v>229.95</v>
      </c>
      <c r="J152" s="5">
        <f t="shared" si="5"/>
        <v>0</v>
      </c>
    </row>
    <row r="153" spans="1:10" ht="15.75">
      <c r="A153" s="1"/>
      <c r="B153" s="1"/>
      <c r="C153" s="2"/>
      <c r="D153" s="3"/>
      <c r="E153" s="3"/>
      <c r="F153" s="3"/>
      <c r="G153" s="6"/>
      <c r="H153" s="4"/>
      <c r="I153" s="3"/>
      <c r="J153" s="5"/>
    </row>
    <row r="154" spans="1:10" ht="15.75">
      <c r="A154" s="1">
        <v>41</v>
      </c>
      <c r="B154" s="1">
        <v>765</v>
      </c>
      <c r="C154" s="2">
        <v>150</v>
      </c>
      <c r="D154" s="3">
        <v>3.65</v>
      </c>
      <c r="E154" s="3">
        <f t="shared" si="3"/>
        <v>547.5</v>
      </c>
      <c r="F154" s="3">
        <v>0</v>
      </c>
      <c r="G154" s="6"/>
      <c r="H154" s="4"/>
      <c r="I154" s="3">
        <f t="shared" si="4"/>
        <v>547.5</v>
      </c>
      <c r="J154" s="5">
        <f t="shared" si="5"/>
        <v>0</v>
      </c>
    </row>
    <row r="155" spans="1:10" ht="15.75">
      <c r="A155" s="1">
        <v>41</v>
      </c>
      <c r="B155" s="1">
        <v>1386</v>
      </c>
      <c r="C155" s="2">
        <v>193</v>
      </c>
      <c r="D155" s="3">
        <v>3.65</v>
      </c>
      <c r="E155" s="3">
        <f t="shared" si="3"/>
        <v>704.44999999999993</v>
      </c>
      <c r="F155" s="3">
        <v>0</v>
      </c>
      <c r="G155" s="6"/>
      <c r="H155" s="4"/>
      <c r="I155" s="3">
        <f t="shared" si="4"/>
        <v>704.44999999999993</v>
      </c>
      <c r="J155" s="5">
        <f t="shared" si="5"/>
        <v>0</v>
      </c>
    </row>
    <row r="156" spans="1:10" ht="15.75">
      <c r="A156" s="1">
        <v>41</v>
      </c>
      <c r="B156" s="1">
        <v>1501</v>
      </c>
      <c r="C156" s="2">
        <v>24</v>
      </c>
      <c r="D156" s="3">
        <v>3.65</v>
      </c>
      <c r="E156" s="3">
        <f t="shared" si="3"/>
        <v>87.6</v>
      </c>
      <c r="F156" s="3">
        <v>0</v>
      </c>
      <c r="G156" s="6"/>
      <c r="H156" s="4"/>
      <c r="I156" s="3">
        <f t="shared" si="4"/>
        <v>87.6</v>
      </c>
      <c r="J156" s="5">
        <f t="shared" si="5"/>
        <v>0</v>
      </c>
    </row>
    <row r="157" spans="1:10" ht="15.75">
      <c r="A157" s="1">
        <v>41</v>
      </c>
      <c r="B157" s="1">
        <v>7370</v>
      </c>
      <c r="C157" s="2">
        <v>145</v>
      </c>
      <c r="D157" s="3">
        <v>3.65</v>
      </c>
      <c r="E157" s="3">
        <f t="shared" si="3"/>
        <v>529.25</v>
      </c>
      <c r="F157" s="3">
        <v>0</v>
      </c>
      <c r="G157" s="6"/>
      <c r="H157" s="4"/>
      <c r="I157" s="3">
        <f t="shared" si="4"/>
        <v>529.25</v>
      </c>
      <c r="J157" s="5">
        <f t="shared" si="5"/>
        <v>0</v>
      </c>
    </row>
    <row r="158" spans="1:10" ht="15.75">
      <c r="A158" s="1">
        <v>41</v>
      </c>
      <c r="B158" s="1">
        <v>11884</v>
      </c>
      <c r="C158" s="2">
        <v>24</v>
      </c>
      <c r="D158" s="3">
        <v>3.65</v>
      </c>
      <c r="E158" s="3">
        <f t="shared" ref="E158:E236" si="6">C158*D158</f>
        <v>87.6</v>
      </c>
      <c r="F158" s="3">
        <v>0</v>
      </c>
      <c r="G158" s="6"/>
      <c r="H158" s="4"/>
      <c r="I158" s="3">
        <f t="shared" ref="I158:I236" si="7">E158-F158</f>
        <v>87.6</v>
      </c>
      <c r="J158" s="5">
        <f t="shared" ref="J158:J236" si="8">F158/E158</f>
        <v>0</v>
      </c>
    </row>
    <row r="159" spans="1:10" ht="15.75">
      <c r="A159" s="1"/>
      <c r="B159" s="1"/>
      <c r="C159" s="2"/>
      <c r="D159" s="3"/>
      <c r="E159" s="3"/>
      <c r="F159" s="3"/>
      <c r="G159" s="6"/>
      <c r="H159" s="4"/>
      <c r="I159" s="3"/>
      <c r="J159" s="5"/>
    </row>
    <row r="160" spans="1:10" ht="15.75">
      <c r="A160" s="1">
        <v>42</v>
      </c>
      <c r="B160" s="1">
        <v>605</v>
      </c>
      <c r="C160" s="2">
        <v>171</v>
      </c>
      <c r="D160" s="3">
        <v>3.65</v>
      </c>
      <c r="E160" s="3">
        <f t="shared" si="6"/>
        <v>624.15</v>
      </c>
      <c r="F160" s="3">
        <v>0</v>
      </c>
      <c r="G160" s="6"/>
      <c r="H160" s="4"/>
      <c r="I160" s="3">
        <f t="shared" si="7"/>
        <v>624.15</v>
      </c>
      <c r="J160" s="5">
        <f t="shared" si="8"/>
        <v>0</v>
      </c>
    </row>
    <row r="161" spans="1:10" ht="15.75">
      <c r="A161" s="1">
        <v>42</v>
      </c>
      <c r="B161" s="1">
        <v>1080</v>
      </c>
      <c r="C161" s="2">
        <v>150</v>
      </c>
      <c r="D161" s="3">
        <v>3.65</v>
      </c>
      <c r="E161" s="3">
        <f t="shared" si="6"/>
        <v>547.5</v>
      </c>
      <c r="F161" s="3">
        <v>0</v>
      </c>
      <c r="G161" s="6"/>
      <c r="H161" s="4"/>
      <c r="I161" s="3">
        <f t="shared" si="7"/>
        <v>547.5</v>
      </c>
      <c r="J161" s="5">
        <f t="shared" si="8"/>
        <v>0</v>
      </c>
    </row>
    <row r="162" spans="1:10" ht="15.75">
      <c r="A162" s="1">
        <v>42</v>
      </c>
      <c r="B162" s="1">
        <v>1471</v>
      </c>
      <c r="C162" s="2">
        <v>194</v>
      </c>
      <c r="D162" s="3">
        <v>3.65</v>
      </c>
      <c r="E162" s="3">
        <f t="shared" si="6"/>
        <v>708.1</v>
      </c>
      <c r="F162" s="3">
        <v>0</v>
      </c>
      <c r="G162" s="6"/>
      <c r="H162" s="4"/>
      <c r="I162" s="3">
        <f t="shared" si="7"/>
        <v>708.1</v>
      </c>
      <c r="J162" s="5">
        <f t="shared" si="8"/>
        <v>0</v>
      </c>
    </row>
    <row r="163" spans="1:10" ht="15.75">
      <c r="A163" s="1">
        <v>42</v>
      </c>
      <c r="B163" s="1">
        <v>6630</v>
      </c>
      <c r="C163" s="2">
        <v>28</v>
      </c>
      <c r="D163" s="3">
        <v>3.65</v>
      </c>
      <c r="E163" s="3">
        <f t="shared" si="6"/>
        <v>102.2</v>
      </c>
      <c r="F163" s="3">
        <v>0</v>
      </c>
      <c r="G163" s="6"/>
      <c r="H163" s="4"/>
      <c r="I163" s="3">
        <f t="shared" si="7"/>
        <v>102.2</v>
      </c>
      <c r="J163" s="5">
        <f t="shared" si="8"/>
        <v>0</v>
      </c>
    </row>
    <row r="164" spans="1:10" ht="15.75">
      <c r="A164" s="1">
        <v>42</v>
      </c>
      <c r="B164" s="1">
        <v>10559</v>
      </c>
      <c r="C164" s="2">
        <v>99</v>
      </c>
      <c r="D164" s="3">
        <v>3.65</v>
      </c>
      <c r="E164" s="3">
        <f t="shared" si="6"/>
        <v>361.34999999999997</v>
      </c>
      <c r="F164" s="3">
        <v>361.35</v>
      </c>
      <c r="G164" s="6">
        <v>839</v>
      </c>
      <c r="H164" s="4">
        <v>40434</v>
      </c>
      <c r="I164" s="3">
        <f t="shared" si="7"/>
        <v>0</v>
      </c>
      <c r="J164" s="5">
        <f t="shared" si="8"/>
        <v>1.0000000000000002</v>
      </c>
    </row>
    <row r="165" spans="1:10" ht="15.75">
      <c r="A165" s="1"/>
      <c r="B165" s="1"/>
      <c r="C165" s="2"/>
      <c r="D165" s="3"/>
      <c r="E165" s="3"/>
      <c r="F165" s="3"/>
      <c r="G165" s="6"/>
      <c r="H165" s="4"/>
      <c r="I165" s="3"/>
      <c r="J165" s="5"/>
    </row>
    <row r="166" spans="1:10" ht="15.75">
      <c r="A166" s="1">
        <v>43</v>
      </c>
      <c r="B166" s="1">
        <v>3099</v>
      </c>
      <c r="C166" s="2">
        <v>211</v>
      </c>
      <c r="D166" s="3">
        <v>3.65</v>
      </c>
      <c r="E166" s="3">
        <f t="shared" si="6"/>
        <v>770.15</v>
      </c>
      <c r="F166" s="3">
        <v>523.54999999999995</v>
      </c>
      <c r="G166" s="6">
        <v>2097</v>
      </c>
      <c r="H166" s="4">
        <v>40710</v>
      </c>
      <c r="I166" s="3">
        <f t="shared" si="7"/>
        <v>246.60000000000002</v>
      </c>
      <c r="J166" s="5">
        <f t="shared" si="8"/>
        <v>0.67980263585015899</v>
      </c>
    </row>
    <row r="167" spans="1:10" ht="15.75">
      <c r="A167" s="1">
        <v>43</v>
      </c>
      <c r="B167" s="1">
        <v>3450</v>
      </c>
      <c r="C167" s="2">
        <v>155</v>
      </c>
      <c r="D167" s="3">
        <v>3.65</v>
      </c>
      <c r="E167" s="3">
        <f t="shared" si="6"/>
        <v>565.75</v>
      </c>
      <c r="F167" s="3">
        <v>0</v>
      </c>
      <c r="G167" s="6"/>
      <c r="H167" s="4"/>
      <c r="I167" s="3">
        <f t="shared" si="7"/>
        <v>565.75</v>
      </c>
      <c r="J167" s="5">
        <f t="shared" si="8"/>
        <v>0</v>
      </c>
    </row>
    <row r="168" spans="1:10" ht="15.75">
      <c r="A168" s="1">
        <v>43</v>
      </c>
      <c r="B168" s="1">
        <v>4419</v>
      </c>
      <c r="C168" s="2">
        <v>78</v>
      </c>
      <c r="D168" s="3">
        <v>3.65</v>
      </c>
      <c r="E168" s="3">
        <f t="shared" si="6"/>
        <v>284.7</v>
      </c>
      <c r="F168" s="3">
        <v>0</v>
      </c>
      <c r="G168" s="6"/>
      <c r="H168" s="4"/>
      <c r="I168" s="3">
        <f t="shared" si="7"/>
        <v>284.7</v>
      </c>
      <c r="J168" s="5">
        <f t="shared" si="8"/>
        <v>0</v>
      </c>
    </row>
    <row r="169" spans="1:10" ht="15.75">
      <c r="A169" s="1">
        <v>43</v>
      </c>
      <c r="B169" s="1">
        <v>6463</v>
      </c>
      <c r="C169" s="2">
        <v>124</v>
      </c>
      <c r="D169" s="3">
        <v>3.65</v>
      </c>
      <c r="E169" s="3">
        <f t="shared" si="6"/>
        <v>452.59999999999997</v>
      </c>
      <c r="F169" s="3">
        <v>7.3</v>
      </c>
      <c r="G169" s="6">
        <v>3489</v>
      </c>
      <c r="H169" s="4">
        <v>40440</v>
      </c>
      <c r="I169" s="3">
        <f t="shared" si="7"/>
        <v>445.29999999999995</v>
      </c>
      <c r="J169" s="5">
        <f t="shared" si="8"/>
        <v>1.6129032258064516E-2</v>
      </c>
    </row>
    <row r="170" spans="1:10" ht="15.75">
      <c r="A170" s="1">
        <v>43</v>
      </c>
      <c r="B170" s="1">
        <v>7811</v>
      </c>
      <c r="C170" s="2">
        <v>114</v>
      </c>
      <c r="D170" s="3">
        <v>3.65</v>
      </c>
      <c r="E170" s="3">
        <f t="shared" si="6"/>
        <v>416.09999999999997</v>
      </c>
      <c r="F170" s="3">
        <v>0</v>
      </c>
      <c r="G170" s="6"/>
      <c r="H170" s="4"/>
      <c r="I170" s="3">
        <f t="shared" si="7"/>
        <v>416.09999999999997</v>
      </c>
      <c r="J170" s="5">
        <f t="shared" si="8"/>
        <v>0</v>
      </c>
    </row>
    <row r="171" spans="1:10" ht="15.75">
      <c r="A171" s="1"/>
      <c r="B171" s="1"/>
      <c r="C171" s="2"/>
      <c r="D171" s="3"/>
      <c r="E171" s="3"/>
      <c r="F171" s="3"/>
      <c r="G171" s="6"/>
      <c r="H171" s="4"/>
      <c r="I171" s="3"/>
      <c r="J171" s="5"/>
    </row>
    <row r="172" spans="1:10" ht="15.75">
      <c r="A172" s="1">
        <v>44</v>
      </c>
      <c r="B172" s="1">
        <v>1547</v>
      </c>
      <c r="C172" s="2">
        <v>163</v>
      </c>
      <c r="D172" s="3">
        <v>3.65</v>
      </c>
      <c r="E172" s="3">
        <f t="shared" si="6"/>
        <v>594.94999999999993</v>
      </c>
      <c r="F172" s="3">
        <v>0</v>
      </c>
      <c r="G172" s="6"/>
      <c r="H172" s="4"/>
      <c r="I172" s="3">
        <f t="shared" si="7"/>
        <v>594.94999999999993</v>
      </c>
      <c r="J172" s="5">
        <f t="shared" si="8"/>
        <v>0</v>
      </c>
    </row>
    <row r="173" spans="1:10" ht="15.75">
      <c r="A173" s="1">
        <v>44</v>
      </c>
      <c r="B173" s="1">
        <v>1637</v>
      </c>
      <c r="C173" s="2">
        <v>218</v>
      </c>
      <c r="D173" s="3">
        <v>3.65</v>
      </c>
      <c r="E173" s="3">
        <f t="shared" si="6"/>
        <v>795.69999999999993</v>
      </c>
      <c r="F173" s="3">
        <v>795.7</v>
      </c>
      <c r="G173" s="6">
        <v>3910</v>
      </c>
      <c r="H173" s="4">
        <v>40694</v>
      </c>
      <c r="I173" s="3">
        <f t="shared" si="7"/>
        <v>0</v>
      </c>
      <c r="J173" s="5">
        <f t="shared" si="8"/>
        <v>1.0000000000000002</v>
      </c>
    </row>
    <row r="174" spans="1:10" ht="15.75">
      <c r="A174" s="1">
        <v>44</v>
      </c>
      <c r="B174" s="1">
        <v>4774</v>
      </c>
      <c r="C174" s="2">
        <v>92</v>
      </c>
      <c r="D174" s="3">
        <v>3.65</v>
      </c>
      <c r="E174" s="3">
        <f t="shared" si="6"/>
        <v>335.8</v>
      </c>
      <c r="F174" s="3">
        <v>0</v>
      </c>
      <c r="G174" s="6"/>
      <c r="H174" s="4"/>
      <c r="I174" s="3">
        <f t="shared" si="7"/>
        <v>335.8</v>
      </c>
      <c r="J174" s="5">
        <f t="shared" si="8"/>
        <v>0</v>
      </c>
    </row>
    <row r="175" spans="1:10" ht="15.75">
      <c r="A175" s="1">
        <v>44</v>
      </c>
      <c r="B175" s="1">
        <v>9078</v>
      </c>
      <c r="C175" s="2">
        <v>31</v>
      </c>
      <c r="D175" s="3">
        <v>3.65</v>
      </c>
      <c r="E175" s="3">
        <f t="shared" si="6"/>
        <v>113.14999999999999</v>
      </c>
      <c r="F175" s="3">
        <v>0</v>
      </c>
      <c r="G175" s="6"/>
      <c r="H175" s="4"/>
      <c r="I175" s="3">
        <f t="shared" si="7"/>
        <v>113.14999999999999</v>
      </c>
      <c r="J175" s="5">
        <f t="shared" si="8"/>
        <v>0</v>
      </c>
    </row>
    <row r="176" spans="1:10" ht="15.75">
      <c r="A176" s="1"/>
      <c r="B176" s="1"/>
      <c r="C176" s="2"/>
      <c r="D176" s="3"/>
      <c r="E176" s="3"/>
      <c r="F176" s="3"/>
      <c r="G176" s="6"/>
      <c r="H176" s="4"/>
      <c r="I176" s="3"/>
      <c r="J176" s="5"/>
    </row>
    <row r="177" spans="1:10" ht="15.75">
      <c r="A177" s="1">
        <v>45</v>
      </c>
      <c r="B177" s="1">
        <v>3924</v>
      </c>
      <c r="C177" s="2">
        <v>263</v>
      </c>
      <c r="D177" s="3">
        <v>3.65</v>
      </c>
      <c r="E177" s="3">
        <f t="shared" si="6"/>
        <v>959.94999999999993</v>
      </c>
      <c r="F177" s="3">
        <v>763.55</v>
      </c>
      <c r="G177" s="6">
        <v>4195</v>
      </c>
      <c r="H177" s="4">
        <v>40547</v>
      </c>
      <c r="I177" s="3">
        <f t="shared" si="7"/>
        <v>196.39999999999998</v>
      </c>
      <c r="J177" s="5">
        <f t="shared" si="8"/>
        <v>0.7954060107297255</v>
      </c>
    </row>
    <row r="178" spans="1:10" ht="15.75">
      <c r="A178" s="1">
        <v>45</v>
      </c>
      <c r="B178" s="1">
        <v>4549</v>
      </c>
      <c r="C178" s="2">
        <v>143</v>
      </c>
      <c r="D178" s="3">
        <v>3.65</v>
      </c>
      <c r="E178" s="3">
        <f t="shared" si="6"/>
        <v>521.94999999999993</v>
      </c>
      <c r="F178" s="3">
        <v>229.65</v>
      </c>
      <c r="G178" s="2">
        <v>4722</v>
      </c>
      <c r="H178" s="4">
        <v>40403</v>
      </c>
      <c r="I178" s="3">
        <f t="shared" si="7"/>
        <v>292.29999999999995</v>
      </c>
      <c r="J178" s="5">
        <f t="shared" si="8"/>
        <v>0.43998467286138526</v>
      </c>
    </row>
    <row r="179" spans="1:10" ht="15.75">
      <c r="A179" s="1">
        <v>45</v>
      </c>
      <c r="B179" s="1">
        <v>6371</v>
      </c>
      <c r="C179" s="2">
        <v>319</v>
      </c>
      <c r="D179" s="3">
        <v>3.65</v>
      </c>
      <c r="E179" s="3">
        <f t="shared" si="6"/>
        <v>1164.3499999999999</v>
      </c>
      <c r="F179" s="3">
        <v>1164.3499999999999</v>
      </c>
      <c r="G179" s="6">
        <v>5002</v>
      </c>
      <c r="H179" s="4">
        <v>40714</v>
      </c>
      <c r="I179" s="3">
        <f t="shared" si="7"/>
        <v>0</v>
      </c>
      <c r="J179" s="5">
        <f t="shared" si="8"/>
        <v>1</v>
      </c>
    </row>
    <row r="180" spans="1:10" ht="15.75">
      <c r="A180" s="1">
        <v>45</v>
      </c>
      <c r="B180" s="1">
        <v>11155</v>
      </c>
      <c r="C180" s="2">
        <v>86</v>
      </c>
      <c r="D180" s="3">
        <v>3.65</v>
      </c>
      <c r="E180" s="3">
        <f t="shared" si="6"/>
        <v>313.89999999999998</v>
      </c>
      <c r="F180" s="3">
        <v>328.5</v>
      </c>
      <c r="G180" s="6">
        <v>1961</v>
      </c>
      <c r="H180" s="4">
        <v>40646</v>
      </c>
      <c r="I180" s="3">
        <f t="shared" si="7"/>
        <v>-14.600000000000023</v>
      </c>
      <c r="J180" s="5">
        <f t="shared" si="8"/>
        <v>1.0465116279069768</v>
      </c>
    </row>
    <row r="181" spans="1:10" ht="15.75">
      <c r="A181" s="1">
        <v>45</v>
      </c>
      <c r="B181" s="1">
        <v>13480</v>
      </c>
      <c r="C181" s="2">
        <v>71</v>
      </c>
      <c r="D181" s="3">
        <v>3.65</v>
      </c>
      <c r="E181" s="3">
        <f t="shared" si="6"/>
        <v>259.14999999999998</v>
      </c>
      <c r="F181" s="3">
        <v>0</v>
      </c>
      <c r="G181" s="6" t="s">
        <v>325</v>
      </c>
      <c r="H181" s="4" t="s">
        <v>325</v>
      </c>
      <c r="I181" s="3">
        <f t="shared" si="7"/>
        <v>259.14999999999998</v>
      </c>
      <c r="J181" s="5">
        <f t="shared" si="8"/>
        <v>0</v>
      </c>
    </row>
    <row r="182" spans="1:10" ht="15.75">
      <c r="A182" s="1"/>
      <c r="B182" s="1"/>
      <c r="C182" s="2"/>
      <c r="D182" s="3"/>
      <c r="E182" s="3"/>
      <c r="F182" s="3"/>
      <c r="G182" s="6"/>
      <c r="H182" s="4"/>
      <c r="I182" s="3"/>
      <c r="J182" s="5"/>
    </row>
    <row r="183" spans="1:10" ht="15.75">
      <c r="A183" s="1">
        <v>46</v>
      </c>
      <c r="B183" s="1">
        <v>746</v>
      </c>
      <c r="C183" s="2">
        <v>175</v>
      </c>
      <c r="D183" s="3">
        <v>3.65</v>
      </c>
      <c r="E183" s="3">
        <f t="shared" si="6"/>
        <v>638.75</v>
      </c>
      <c r="F183" s="3">
        <v>403.2</v>
      </c>
      <c r="G183" s="6">
        <v>7212</v>
      </c>
      <c r="H183" s="4">
        <v>40676</v>
      </c>
      <c r="I183" s="3">
        <f t="shared" si="7"/>
        <v>235.55</v>
      </c>
      <c r="J183" s="5">
        <f t="shared" si="8"/>
        <v>0.63123287671232875</v>
      </c>
    </row>
    <row r="184" spans="1:10" ht="15.75">
      <c r="A184" s="1">
        <v>46</v>
      </c>
      <c r="B184" s="1">
        <v>3805</v>
      </c>
      <c r="C184" s="2">
        <v>234</v>
      </c>
      <c r="D184" s="3">
        <v>3.65</v>
      </c>
      <c r="E184" s="3">
        <f t="shared" si="6"/>
        <v>854.1</v>
      </c>
      <c r="F184" s="3">
        <v>0</v>
      </c>
      <c r="G184" s="6"/>
      <c r="H184" s="4"/>
      <c r="I184" s="3">
        <f t="shared" si="7"/>
        <v>854.1</v>
      </c>
      <c r="J184" s="5">
        <f t="shared" si="8"/>
        <v>0</v>
      </c>
    </row>
    <row r="185" spans="1:10" ht="15.75">
      <c r="A185" s="1">
        <v>46</v>
      </c>
      <c r="B185" s="1">
        <v>4392</v>
      </c>
      <c r="C185" s="2">
        <v>42</v>
      </c>
      <c r="D185" s="3">
        <v>3.65</v>
      </c>
      <c r="E185" s="3">
        <f t="shared" si="6"/>
        <v>153.29999999999998</v>
      </c>
      <c r="F185" s="3">
        <v>0</v>
      </c>
      <c r="G185" s="6"/>
      <c r="H185" s="4"/>
      <c r="I185" s="3">
        <f t="shared" si="7"/>
        <v>153.29999999999998</v>
      </c>
      <c r="J185" s="5">
        <f t="shared" si="8"/>
        <v>0</v>
      </c>
    </row>
    <row r="186" spans="1:10" ht="15.75">
      <c r="A186" s="1"/>
      <c r="B186" s="1"/>
      <c r="C186" s="2"/>
      <c r="D186" s="3"/>
      <c r="E186" s="3"/>
      <c r="F186" s="3"/>
      <c r="G186" s="6"/>
      <c r="H186" s="4"/>
      <c r="I186" s="3"/>
      <c r="J186" s="5"/>
    </row>
    <row r="187" spans="1:10" ht="15.75">
      <c r="A187" s="1">
        <v>47</v>
      </c>
      <c r="B187" s="1">
        <v>531</v>
      </c>
      <c r="C187" s="2">
        <v>136</v>
      </c>
      <c r="D187" s="3">
        <v>3.65</v>
      </c>
      <c r="E187" s="3">
        <f t="shared" si="6"/>
        <v>496.4</v>
      </c>
      <c r="F187" s="3">
        <v>218</v>
      </c>
      <c r="G187" s="6">
        <v>8645</v>
      </c>
      <c r="H187" s="4">
        <v>40702</v>
      </c>
      <c r="I187" s="3">
        <f t="shared" si="7"/>
        <v>278.39999999999998</v>
      </c>
      <c r="J187" s="5">
        <f t="shared" si="8"/>
        <v>0.43916196615632558</v>
      </c>
    </row>
    <row r="188" spans="1:10" ht="15.75">
      <c r="A188" s="1">
        <v>47</v>
      </c>
      <c r="B188" s="1">
        <v>4527</v>
      </c>
      <c r="C188" s="2">
        <v>278</v>
      </c>
      <c r="D188" s="3">
        <v>3.65</v>
      </c>
      <c r="E188" s="3">
        <f t="shared" si="6"/>
        <v>1014.6999999999999</v>
      </c>
      <c r="F188" s="3">
        <v>569</v>
      </c>
      <c r="G188" s="6">
        <v>2193</v>
      </c>
      <c r="H188" s="4">
        <v>40714</v>
      </c>
      <c r="I188" s="3">
        <f t="shared" si="7"/>
        <v>445.69999999999993</v>
      </c>
      <c r="J188" s="5">
        <f t="shared" si="8"/>
        <v>0.56075687395289253</v>
      </c>
    </row>
    <row r="189" spans="1:10" ht="15.75">
      <c r="A189" s="1">
        <v>47</v>
      </c>
      <c r="B189" s="1">
        <v>4586</v>
      </c>
      <c r="C189" s="2">
        <v>148</v>
      </c>
      <c r="D189" s="3">
        <v>3.65</v>
      </c>
      <c r="E189" s="3">
        <f t="shared" si="6"/>
        <v>540.19999999999993</v>
      </c>
      <c r="F189" s="3">
        <v>540.20000000000005</v>
      </c>
      <c r="G189" s="6">
        <v>4283</v>
      </c>
      <c r="H189" s="4">
        <v>40695</v>
      </c>
      <c r="I189" s="3">
        <f t="shared" si="7"/>
        <v>0</v>
      </c>
      <c r="J189" s="5">
        <f t="shared" si="8"/>
        <v>1.0000000000000002</v>
      </c>
    </row>
    <row r="190" spans="1:10" ht="15.75">
      <c r="A190" s="1">
        <v>47</v>
      </c>
      <c r="B190" s="1">
        <v>6568</v>
      </c>
      <c r="C190" s="2">
        <v>127</v>
      </c>
      <c r="D190" s="3">
        <v>3.65</v>
      </c>
      <c r="E190" s="3">
        <f t="shared" si="6"/>
        <v>463.55</v>
      </c>
      <c r="F190" s="3">
        <v>0</v>
      </c>
      <c r="G190" s="6"/>
      <c r="H190" s="4"/>
      <c r="I190" s="3">
        <f t="shared" si="7"/>
        <v>463.55</v>
      </c>
      <c r="J190" s="5">
        <f t="shared" si="8"/>
        <v>0</v>
      </c>
    </row>
    <row r="191" spans="1:10" ht="15.75">
      <c r="A191" s="1">
        <v>47</v>
      </c>
      <c r="B191" s="1">
        <v>9082</v>
      </c>
      <c r="C191" s="2">
        <v>76</v>
      </c>
      <c r="D191" s="3">
        <v>3.65</v>
      </c>
      <c r="E191" s="3">
        <f t="shared" si="6"/>
        <v>277.39999999999998</v>
      </c>
      <c r="F191" s="3">
        <v>0</v>
      </c>
      <c r="G191" s="6"/>
      <c r="H191" s="4"/>
      <c r="I191" s="3">
        <f t="shared" si="7"/>
        <v>277.39999999999998</v>
      </c>
      <c r="J191" s="5">
        <f t="shared" si="8"/>
        <v>0</v>
      </c>
    </row>
    <row r="192" spans="1:10" ht="15.75">
      <c r="A192" s="1"/>
      <c r="B192" s="1"/>
      <c r="C192" s="2"/>
      <c r="D192" s="3"/>
      <c r="E192" s="3"/>
      <c r="F192" s="3"/>
      <c r="G192" s="6"/>
      <c r="H192" s="4"/>
      <c r="I192" s="3"/>
      <c r="J192" s="5"/>
    </row>
    <row r="193" spans="1:11" ht="15.75">
      <c r="A193" s="1">
        <v>48</v>
      </c>
      <c r="B193" s="1">
        <v>1478</v>
      </c>
      <c r="C193" s="2">
        <v>128</v>
      </c>
      <c r="D193" s="3">
        <v>3.65</v>
      </c>
      <c r="E193" s="3">
        <f t="shared" si="6"/>
        <v>467.2</v>
      </c>
      <c r="F193" s="3">
        <v>110.95</v>
      </c>
      <c r="G193" s="6">
        <v>6053</v>
      </c>
      <c r="H193" s="4">
        <v>606</v>
      </c>
      <c r="I193" s="3">
        <f t="shared" si="7"/>
        <v>356.25</v>
      </c>
      <c r="J193" s="5">
        <f t="shared" si="8"/>
        <v>0.23747859589041098</v>
      </c>
    </row>
    <row r="194" spans="1:11" ht="15.75">
      <c r="A194" s="1">
        <v>48</v>
      </c>
      <c r="B194" s="1">
        <v>1609</v>
      </c>
      <c r="C194" s="2">
        <v>141</v>
      </c>
      <c r="D194" s="3">
        <v>3.65</v>
      </c>
      <c r="E194" s="3">
        <f t="shared" si="6"/>
        <v>514.65</v>
      </c>
      <c r="F194" s="3">
        <v>175.3</v>
      </c>
      <c r="G194" s="6">
        <v>5976</v>
      </c>
      <c r="H194" s="4">
        <v>40714</v>
      </c>
      <c r="I194" s="3">
        <f t="shared" si="7"/>
        <v>339.34999999999997</v>
      </c>
      <c r="J194" s="5">
        <f t="shared" si="8"/>
        <v>0.34061983872534735</v>
      </c>
    </row>
    <row r="195" spans="1:11" ht="15.75">
      <c r="A195" s="1">
        <v>48</v>
      </c>
      <c r="B195" s="1">
        <v>1669</v>
      </c>
      <c r="C195" s="2">
        <v>78</v>
      </c>
      <c r="D195" s="3">
        <v>3.65</v>
      </c>
      <c r="E195" s="3">
        <f t="shared" si="6"/>
        <v>284.7</v>
      </c>
      <c r="F195" s="3">
        <v>288.35000000000002</v>
      </c>
      <c r="G195" s="6">
        <v>2379</v>
      </c>
      <c r="H195" s="4">
        <v>40736</v>
      </c>
      <c r="I195" s="3">
        <f t="shared" si="7"/>
        <v>-3.6500000000000341</v>
      </c>
      <c r="J195" s="5">
        <f t="shared" si="8"/>
        <v>1.012820512820513</v>
      </c>
    </row>
    <row r="196" spans="1:11" ht="15.75">
      <c r="A196" s="1">
        <v>48</v>
      </c>
      <c r="B196" s="1">
        <v>6690</v>
      </c>
      <c r="C196" s="2">
        <v>86</v>
      </c>
      <c r="D196" s="3">
        <v>3.65</v>
      </c>
      <c r="E196" s="3">
        <f t="shared" si="6"/>
        <v>313.89999999999998</v>
      </c>
      <c r="F196" s="3">
        <v>378</v>
      </c>
      <c r="G196" s="6" t="s">
        <v>548</v>
      </c>
      <c r="H196" s="4" t="s">
        <v>549</v>
      </c>
      <c r="I196" s="3">
        <f t="shared" si="7"/>
        <v>-64.100000000000023</v>
      </c>
      <c r="J196" s="5">
        <f t="shared" si="8"/>
        <v>1.204205160879261</v>
      </c>
    </row>
    <row r="197" spans="1:11" ht="15.75">
      <c r="A197" s="1">
        <v>48</v>
      </c>
      <c r="B197" s="1">
        <v>15229</v>
      </c>
      <c r="C197" s="2">
        <v>42</v>
      </c>
      <c r="D197" s="3">
        <v>3.65</v>
      </c>
      <c r="E197" s="3">
        <f>C197*D197</f>
        <v>153.29999999999998</v>
      </c>
      <c r="F197" s="3">
        <v>0</v>
      </c>
      <c r="G197" s="6"/>
      <c r="H197" s="4"/>
      <c r="I197" s="3">
        <f>E197-F197</f>
        <v>153.29999999999998</v>
      </c>
      <c r="J197" s="5">
        <f>F197/E197</f>
        <v>0</v>
      </c>
    </row>
    <row r="198" spans="1:11" ht="15.75">
      <c r="A198" s="1"/>
      <c r="B198" s="1"/>
      <c r="C198" s="2"/>
      <c r="D198" s="3"/>
      <c r="E198" s="3"/>
      <c r="F198" s="3"/>
      <c r="G198" s="6"/>
      <c r="H198" s="4"/>
      <c r="I198" s="3"/>
      <c r="J198" s="5"/>
    </row>
    <row r="199" spans="1:11" ht="15.75">
      <c r="A199" s="1">
        <v>49</v>
      </c>
      <c r="B199" s="1">
        <v>596</v>
      </c>
      <c r="C199" s="2">
        <v>71</v>
      </c>
      <c r="D199" s="3">
        <v>3.65</v>
      </c>
      <c r="E199" s="3">
        <f t="shared" si="6"/>
        <v>259.14999999999998</v>
      </c>
      <c r="F199" s="3">
        <v>0</v>
      </c>
      <c r="G199" s="6"/>
      <c r="H199" s="4"/>
      <c r="I199" s="3">
        <f t="shared" si="7"/>
        <v>259.14999999999998</v>
      </c>
      <c r="J199" s="5">
        <f t="shared" si="8"/>
        <v>0</v>
      </c>
    </row>
    <row r="200" spans="1:11" ht="15.75">
      <c r="A200" s="1">
        <v>49</v>
      </c>
      <c r="B200" s="1">
        <v>9230</v>
      </c>
      <c r="C200" s="2">
        <v>98</v>
      </c>
      <c r="D200" s="3">
        <v>3.65</v>
      </c>
      <c r="E200" s="3">
        <f t="shared" si="6"/>
        <v>357.7</v>
      </c>
      <c r="F200" s="3">
        <v>375</v>
      </c>
      <c r="G200" s="6" t="s">
        <v>550</v>
      </c>
      <c r="H200" s="4" t="s">
        <v>551</v>
      </c>
      <c r="I200" s="3">
        <f t="shared" si="7"/>
        <v>-17.300000000000011</v>
      </c>
      <c r="J200" s="5">
        <f t="shared" si="8"/>
        <v>1.048364551299972</v>
      </c>
      <c r="K200" t="s">
        <v>325</v>
      </c>
    </row>
    <row r="201" spans="1:11" ht="15.75">
      <c r="A201" s="1">
        <v>49</v>
      </c>
      <c r="B201" s="1">
        <v>9360</v>
      </c>
      <c r="C201" s="2">
        <v>127</v>
      </c>
      <c r="D201" s="3">
        <v>3.65</v>
      </c>
      <c r="E201" s="3">
        <f t="shared" si="6"/>
        <v>463.55</v>
      </c>
      <c r="F201" s="3">
        <v>0</v>
      </c>
      <c r="G201" s="6"/>
      <c r="H201" s="4"/>
      <c r="I201" s="3">
        <f t="shared" si="7"/>
        <v>463.55</v>
      </c>
      <c r="J201" s="5">
        <f t="shared" si="8"/>
        <v>0</v>
      </c>
    </row>
    <row r="202" spans="1:11" ht="15.75">
      <c r="A202" s="1">
        <v>49</v>
      </c>
      <c r="B202" s="1">
        <v>10363</v>
      </c>
      <c r="C202" s="2">
        <v>53</v>
      </c>
      <c r="D202" s="3">
        <v>3.65</v>
      </c>
      <c r="E202" s="3">
        <f t="shared" si="6"/>
        <v>193.45</v>
      </c>
      <c r="F202" s="3">
        <v>0</v>
      </c>
      <c r="G202" s="2" t="s">
        <v>325</v>
      </c>
      <c r="H202" s="4" t="s">
        <v>325</v>
      </c>
      <c r="I202" s="3">
        <f t="shared" si="7"/>
        <v>193.45</v>
      </c>
      <c r="J202" s="5">
        <f t="shared" si="8"/>
        <v>0</v>
      </c>
    </row>
    <row r="203" spans="1:11" ht="15.75">
      <c r="A203" s="1">
        <v>49</v>
      </c>
      <c r="B203" s="1">
        <v>10920</v>
      </c>
      <c r="C203" s="2">
        <v>63</v>
      </c>
      <c r="D203" s="3">
        <v>3.65</v>
      </c>
      <c r="E203" s="3">
        <f t="shared" si="6"/>
        <v>229.95</v>
      </c>
      <c r="F203" s="3">
        <v>0</v>
      </c>
      <c r="G203" s="6"/>
      <c r="H203" s="4"/>
      <c r="I203" s="3">
        <f t="shared" si="7"/>
        <v>229.95</v>
      </c>
      <c r="J203" s="5">
        <f t="shared" si="8"/>
        <v>0</v>
      </c>
    </row>
    <row r="204" spans="1:11" ht="15.75">
      <c r="A204" s="1">
        <v>49</v>
      </c>
      <c r="B204" s="1">
        <v>12491</v>
      </c>
      <c r="C204" s="2">
        <v>68</v>
      </c>
      <c r="D204" s="3">
        <v>3.65</v>
      </c>
      <c r="E204" s="3">
        <f t="shared" si="6"/>
        <v>248.2</v>
      </c>
      <c r="F204" s="3">
        <v>0</v>
      </c>
      <c r="G204" s="6"/>
      <c r="H204" s="4"/>
      <c r="I204" s="3">
        <f t="shared" si="7"/>
        <v>248.2</v>
      </c>
      <c r="J204" s="5">
        <f t="shared" si="8"/>
        <v>0</v>
      </c>
    </row>
    <row r="205" spans="1:11" ht="15.75">
      <c r="A205" s="1"/>
      <c r="B205" s="1"/>
      <c r="C205" s="2"/>
      <c r="D205" s="3"/>
      <c r="E205" s="3"/>
      <c r="F205" s="3"/>
      <c r="G205" s="6"/>
      <c r="H205" s="4"/>
      <c r="I205" s="3"/>
      <c r="J205" s="5"/>
    </row>
    <row r="206" spans="1:11" ht="15.75">
      <c r="A206" s="1">
        <v>50</v>
      </c>
      <c r="B206" s="1">
        <v>1864</v>
      </c>
      <c r="C206" s="2">
        <v>140</v>
      </c>
      <c r="D206" s="3">
        <v>3.65</v>
      </c>
      <c r="E206" s="3">
        <f t="shared" si="6"/>
        <v>511</v>
      </c>
      <c r="F206" s="3">
        <v>0</v>
      </c>
      <c r="G206" s="6"/>
      <c r="H206" s="4"/>
      <c r="I206" s="3">
        <f t="shared" si="7"/>
        <v>511</v>
      </c>
      <c r="J206" s="5">
        <f t="shared" si="8"/>
        <v>0</v>
      </c>
    </row>
    <row r="207" spans="1:11" ht="15.75">
      <c r="A207" s="1">
        <v>50</v>
      </c>
      <c r="B207" s="1">
        <v>3396</v>
      </c>
      <c r="C207" s="2">
        <v>193</v>
      </c>
      <c r="D207" s="3">
        <v>3.65</v>
      </c>
      <c r="E207" s="3">
        <f t="shared" si="6"/>
        <v>704.44999999999993</v>
      </c>
      <c r="F207" s="3">
        <v>429.75</v>
      </c>
      <c r="G207" s="6">
        <v>3163</v>
      </c>
      <c r="H207" s="4">
        <v>40708</v>
      </c>
      <c r="I207" s="3">
        <f t="shared" si="7"/>
        <v>274.69999999999993</v>
      </c>
      <c r="J207" s="5">
        <f t="shared" si="8"/>
        <v>0.61005039392433824</v>
      </c>
    </row>
    <row r="208" spans="1:11" ht="15.75">
      <c r="A208" s="1">
        <v>50</v>
      </c>
      <c r="B208" s="1">
        <v>6508</v>
      </c>
      <c r="C208" s="2">
        <v>78</v>
      </c>
      <c r="D208" s="3">
        <v>3.65</v>
      </c>
      <c r="E208" s="3">
        <f t="shared" si="6"/>
        <v>284.7</v>
      </c>
      <c r="F208" s="3">
        <v>0</v>
      </c>
      <c r="G208" s="6" t="s">
        <v>325</v>
      </c>
      <c r="H208" s="4" t="s">
        <v>325</v>
      </c>
      <c r="I208" s="3">
        <f t="shared" si="7"/>
        <v>284.7</v>
      </c>
      <c r="J208" s="5">
        <f t="shared" si="8"/>
        <v>0</v>
      </c>
    </row>
    <row r="209" spans="1:10" ht="15.75">
      <c r="A209" s="1">
        <v>50</v>
      </c>
      <c r="B209" s="1">
        <v>6547</v>
      </c>
      <c r="C209" s="2">
        <v>171</v>
      </c>
      <c r="D209" s="3">
        <v>3.65</v>
      </c>
      <c r="E209" s="3">
        <f t="shared" si="6"/>
        <v>624.15</v>
      </c>
      <c r="F209" s="3">
        <v>0</v>
      </c>
      <c r="G209" s="6"/>
      <c r="H209" s="4"/>
      <c r="I209" s="3">
        <f t="shared" si="7"/>
        <v>624.15</v>
      </c>
      <c r="J209" s="5">
        <f t="shared" si="8"/>
        <v>0</v>
      </c>
    </row>
    <row r="210" spans="1:10" ht="15.75">
      <c r="A210" s="1">
        <v>50</v>
      </c>
      <c r="B210" s="1">
        <v>12709</v>
      </c>
      <c r="C210" s="2">
        <v>35</v>
      </c>
      <c r="D210" s="3">
        <v>3.65</v>
      </c>
      <c r="E210" s="3">
        <f t="shared" si="6"/>
        <v>127.75</v>
      </c>
      <c r="F210" s="3">
        <v>0</v>
      </c>
      <c r="G210" s="6" t="s">
        <v>325</v>
      </c>
      <c r="H210" s="4" t="s">
        <v>325</v>
      </c>
      <c r="I210" s="3">
        <f t="shared" si="7"/>
        <v>127.75</v>
      </c>
      <c r="J210" s="5">
        <f t="shared" si="8"/>
        <v>0</v>
      </c>
    </row>
    <row r="211" spans="1:10" ht="15.75">
      <c r="A211" s="1"/>
      <c r="B211" s="1"/>
      <c r="C211" s="2"/>
      <c r="D211" s="3"/>
      <c r="E211" s="3"/>
      <c r="F211" s="3"/>
      <c r="G211" s="6"/>
      <c r="H211" s="4"/>
      <c r="I211" s="3"/>
      <c r="J211" s="5"/>
    </row>
    <row r="212" spans="1:10" ht="15.75">
      <c r="A212" s="1">
        <v>51</v>
      </c>
      <c r="B212" s="1">
        <v>4879</v>
      </c>
      <c r="C212" s="2">
        <v>222</v>
      </c>
      <c r="D212" s="3">
        <v>3.65</v>
      </c>
      <c r="E212" s="3">
        <f t="shared" si="6"/>
        <v>810.3</v>
      </c>
      <c r="F212" s="3">
        <v>0</v>
      </c>
      <c r="G212" s="6"/>
      <c r="H212" s="4"/>
      <c r="I212" s="3">
        <f t="shared" si="7"/>
        <v>810.3</v>
      </c>
      <c r="J212" s="5">
        <f t="shared" si="8"/>
        <v>0</v>
      </c>
    </row>
    <row r="213" spans="1:10" ht="15.75">
      <c r="A213" s="1">
        <v>51</v>
      </c>
      <c r="B213" s="1">
        <v>6460</v>
      </c>
      <c r="C213" s="2">
        <v>149</v>
      </c>
      <c r="D213" s="3">
        <v>3.65</v>
      </c>
      <c r="E213" s="3">
        <f t="shared" si="6"/>
        <v>543.85</v>
      </c>
      <c r="F213" s="3">
        <v>543.85</v>
      </c>
      <c r="G213" s="6">
        <v>4358</v>
      </c>
      <c r="H213" s="4">
        <v>40723</v>
      </c>
      <c r="I213" s="3">
        <f t="shared" si="7"/>
        <v>0</v>
      </c>
      <c r="J213" s="5">
        <f t="shared" si="8"/>
        <v>1</v>
      </c>
    </row>
    <row r="214" spans="1:10" ht="15.75">
      <c r="A214" s="1">
        <v>51</v>
      </c>
      <c r="B214" s="1">
        <v>6997</v>
      </c>
      <c r="C214" s="2">
        <v>41</v>
      </c>
      <c r="D214" s="3">
        <v>3.65</v>
      </c>
      <c r="E214" s="3">
        <f t="shared" si="6"/>
        <v>149.65</v>
      </c>
      <c r="F214" s="3">
        <v>135.05000000000001</v>
      </c>
      <c r="G214" s="6" t="s">
        <v>325</v>
      </c>
      <c r="H214" s="4" t="s">
        <v>325</v>
      </c>
      <c r="I214" s="3">
        <f t="shared" si="7"/>
        <v>14.599999999999994</v>
      </c>
      <c r="J214" s="5">
        <f t="shared" si="8"/>
        <v>0.90243902439024393</v>
      </c>
    </row>
    <row r="215" spans="1:10" ht="15.75">
      <c r="A215" s="1">
        <v>51</v>
      </c>
      <c r="B215" s="1">
        <v>7775</v>
      </c>
      <c r="C215" s="2">
        <v>83</v>
      </c>
      <c r="D215" s="3">
        <v>3.65</v>
      </c>
      <c r="E215" s="3">
        <f t="shared" si="6"/>
        <v>302.95</v>
      </c>
      <c r="F215" s="3">
        <v>315</v>
      </c>
      <c r="G215" s="6">
        <v>3107</v>
      </c>
      <c r="H215" s="4">
        <v>40722</v>
      </c>
      <c r="I215" s="3">
        <f t="shared" si="7"/>
        <v>-12.050000000000011</v>
      </c>
      <c r="J215" s="5">
        <f t="shared" si="8"/>
        <v>1.0397755405182374</v>
      </c>
    </row>
    <row r="216" spans="1:10" ht="15.75">
      <c r="A216" s="1">
        <v>51</v>
      </c>
      <c r="B216" s="1">
        <v>10893</v>
      </c>
      <c r="C216" s="2">
        <v>82</v>
      </c>
      <c r="D216" s="3">
        <v>3.65</v>
      </c>
      <c r="E216" s="3">
        <f t="shared" si="6"/>
        <v>299.3</v>
      </c>
      <c r="F216" s="3">
        <v>0</v>
      </c>
      <c r="G216" s="6"/>
      <c r="H216" s="4"/>
      <c r="I216" s="3">
        <f t="shared" si="7"/>
        <v>299.3</v>
      </c>
      <c r="J216" s="5">
        <f t="shared" si="8"/>
        <v>0</v>
      </c>
    </row>
    <row r="217" spans="1:10" ht="15.75">
      <c r="A217" s="1"/>
      <c r="B217" s="1"/>
      <c r="C217" s="2"/>
      <c r="D217" s="3"/>
      <c r="E217" s="3"/>
      <c r="F217" s="3"/>
      <c r="G217" s="6"/>
      <c r="H217" s="4"/>
      <c r="I217" s="3"/>
      <c r="J217" s="5"/>
    </row>
    <row r="218" spans="1:10" ht="15.75">
      <c r="A218" s="1">
        <v>52</v>
      </c>
      <c r="B218" s="1">
        <v>1909</v>
      </c>
      <c r="C218" s="2">
        <v>112</v>
      </c>
      <c r="D218" s="3">
        <v>3.65</v>
      </c>
      <c r="E218" s="3">
        <f t="shared" si="6"/>
        <v>408.8</v>
      </c>
      <c r="F218" s="3">
        <v>408.8</v>
      </c>
      <c r="G218" s="6">
        <v>2335</v>
      </c>
      <c r="H218" s="4">
        <v>40718</v>
      </c>
      <c r="I218" s="3">
        <f t="shared" si="7"/>
        <v>0</v>
      </c>
      <c r="J218" s="5">
        <f t="shared" si="8"/>
        <v>1</v>
      </c>
    </row>
    <row r="219" spans="1:10" ht="15.75">
      <c r="A219" s="1">
        <v>52</v>
      </c>
      <c r="B219" s="1">
        <v>2854</v>
      </c>
      <c r="C219" s="2">
        <v>91</v>
      </c>
      <c r="D219" s="3">
        <v>3.65</v>
      </c>
      <c r="E219" s="3">
        <f t="shared" si="6"/>
        <v>332.15</v>
      </c>
      <c r="F219" s="3">
        <v>0</v>
      </c>
      <c r="G219" s="6" t="s">
        <v>325</v>
      </c>
      <c r="H219" s="4" t="s">
        <v>325</v>
      </c>
      <c r="I219" s="3">
        <f t="shared" si="7"/>
        <v>332.15</v>
      </c>
      <c r="J219" s="5">
        <f t="shared" si="8"/>
        <v>0</v>
      </c>
    </row>
    <row r="220" spans="1:10" ht="15.75">
      <c r="A220" s="1">
        <v>52</v>
      </c>
      <c r="B220" s="1">
        <v>4871</v>
      </c>
      <c r="C220" s="2">
        <v>141</v>
      </c>
      <c r="D220" s="3">
        <v>3.65</v>
      </c>
      <c r="E220" s="3">
        <f t="shared" si="6"/>
        <v>514.65</v>
      </c>
      <c r="F220" s="3">
        <v>0</v>
      </c>
      <c r="G220" s="6"/>
      <c r="H220" s="4"/>
      <c r="I220" s="3">
        <f t="shared" si="7"/>
        <v>514.65</v>
      </c>
      <c r="J220" s="5">
        <f t="shared" si="8"/>
        <v>0</v>
      </c>
    </row>
    <row r="221" spans="1:10" ht="15.75">
      <c r="A221" s="1">
        <v>52</v>
      </c>
      <c r="B221" s="1">
        <v>7489</v>
      </c>
      <c r="C221" s="2">
        <v>66</v>
      </c>
      <c r="D221" s="3">
        <v>3.65</v>
      </c>
      <c r="E221" s="3">
        <f t="shared" si="6"/>
        <v>240.9</v>
      </c>
      <c r="F221" s="3">
        <v>0</v>
      </c>
      <c r="G221" s="6"/>
      <c r="H221" s="4"/>
      <c r="I221" s="3">
        <f t="shared" si="7"/>
        <v>240.9</v>
      </c>
      <c r="J221" s="5">
        <f t="shared" si="8"/>
        <v>0</v>
      </c>
    </row>
    <row r="222" spans="1:10" ht="15.75">
      <c r="A222" s="1">
        <v>52</v>
      </c>
      <c r="B222" s="1">
        <v>10905</v>
      </c>
      <c r="C222" s="2">
        <v>65</v>
      </c>
      <c r="D222" s="3">
        <v>3.65</v>
      </c>
      <c r="E222" s="3">
        <f t="shared" si="6"/>
        <v>237.25</v>
      </c>
      <c r="F222" s="3">
        <v>237.25</v>
      </c>
      <c r="G222" s="6">
        <v>1248</v>
      </c>
      <c r="H222" s="4">
        <v>40714</v>
      </c>
      <c r="I222" s="3">
        <f t="shared" si="7"/>
        <v>0</v>
      </c>
      <c r="J222" s="5">
        <f t="shared" si="8"/>
        <v>1</v>
      </c>
    </row>
    <row r="223" spans="1:10" ht="15.75">
      <c r="A223" s="1"/>
      <c r="B223" s="1"/>
      <c r="C223" s="2"/>
      <c r="D223" s="3"/>
      <c r="E223" s="3"/>
      <c r="F223" s="3"/>
      <c r="G223" s="6"/>
      <c r="H223" s="4"/>
      <c r="I223" s="3"/>
      <c r="J223" s="5"/>
    </row>
    <row r="224" spans="1:10" ht="15.75">
      <c r="A224" s="1">
        <v>60</v>
      </c>
      <c r="B224" s="1">
        <v>664</v>
      </c>
      <c r="C224" s="2">
        <v>960</v>
      </c>
      <c r="D224" s="3">
        <v>3.65</v>
      </c>
      <c r="E224" s="3">
        <f t="shared" si="6"/>
        <v>3504</v>
      </c>
      <c r="F224" s="3">
        <v>350</v>
      </c>
      <c r="G224" s="6">
        <v>7174</v>
      </c>
      <c r="H224" s="4">
        <v>40736</v>
      </c>
      <c r="I224" s="3">
        <f t="shared" si="7"/>
        <v>3154</v>
      </c>
      <c r="J224" s="5">
        <f t="shared" si="8"/>
        <v>9.9885844748858449E-2</v>
      </c>
    </row>
    <row r="225" spans="1:10" ht="15.75">
      <c r="A225" s="1">
        <v>60</v>
      </c>
      <c r="B225" s="1">
        <v>722</v>
      </c>
      <c r="C225" s="2">
        <v>271</v>
      </c>
      <c r="D225" s="3">
        <v>3.65</v>
      </c>
      <c r="E225" s="3">
        <f t="shared" si="6"/>
        <v>989.15</v>
      </c>
      <c r="F225" s="3">
        <v>294.64999999999998</v>
      </c>
      <c r="G225" s="2">
        <v>8284</v>
      </c>
      <c r="H225" s="4">
        <v>40424</v>
      </c>
      <c r="I225" s="3">
        <f t="shared" si="7"/>
        <v>694.5</v>
      </c>
      <c r="J225" s="5">
        <f t="shared" si="8"/>
        <v>0.29788201991608954</v>
      </c>
    </row>
    <row r="226" spans="1:10" ht="15.75">
      <c r="A226" s="1">
        <v>60</v>
      </c>
      <c r="B226" s="1">
        <v>1789</v>
      </c>
      <c r="C226" s="2">
        <v>114</v>
      </c>
      <c r="D226" s="3">
        <v>3.65</v>
      </c>
      <c r="E226" s="3">
        <f t="shared" si="6"/>
        <v>416.09999999999997</v>
      </c>
      <c r="F226" s="3">
        <v>197</v>
      </c>
      <c r="G226" s="6">
        <v>5542</v>
      </c>
      <c r="H226" s="4">
        <v>40554</v>
      </c>
      <c r="I226" s="3">
        <f t="shared" si="7"/>
        <v>219.09999999999997</v>
      </c>
      <c r="J226" s="5">
        <f t="shared" si="8"/>
        <v>0.47344388368180729</v>
      </c>
    </row>
    <row r="227" spans="1:10" ht="15.75">
      <c r="A227" s="1">
        <v>60</v>
      </c>
      <c r="B227" s="1">
        <v>9685</v>
      </c>
      <c r="C227" s="2">
        <v>52</v>
      </c>
      <c r="D227" s="3">
        <v>3.65</v>
      </c>
      <c r="E227" s="3">
        <f t="shared" si="6"/>
        <v>189.79999999999998</v>
      </c>
      <c r="F227" s="3">
        <v>0</v>
      </c>
      <c r="G227" s="6"/>
      <c r="H227" s="4"/>
      <c r="I227" s="3">
        <f t="shared" si="7"/>
        <v>189.79999999999998</v>
      </c>
      <c r="J227" s="5">
        <f t="shared" si="8"/>
        <v>0</v>
      </c>
    </row>
    <row r="228" spans="1:10" ht="15.75">
      <c r="A228" s="1">
        <v>60</v>
      </c>
      <c r="B228" s="1">
        <v>11129</v>
      </c>
      <c r="C228" s="2">
        <v>44</v>
      </c>
      <c r="D228" s="3">
        <v>3.65</v>
      </c>
      <c r="E228" s="3">
        <f t="shared" si="6"/>
        <v>160.6</v>
      </c>
      <c r="F228" s="3">
        <v>0</v>
      </c>
      <c r="G228" s="6"/>
      <c r="H228" s="4"/>
      <c r="I228" s="3">
        <f t="shared" si="7"/>
        <v>160.6</v>
      </c>
      <c r="J228" s="5">
        <f t="shared" si="8"/>
        <v>0</v>
      </c>
    </row>
    <row r="229" spans="1:10" ht="15.75">
      <c r="A229" s="1"/>
      <c r="B229" s="1"/>
      <c r="C229" s="2"/>
      <c r="D229" s="3"/>
      <c r="E229" s="3"/>
      <c r="F229" s="3"/>
      <c r="G229" s="6"/>
      <c r="H229" s="4"/>
      <c r="I229" s="3"/>
      <c r="J229" s="5"/>
    </row>
    <row r="230" spans="1:10" ht="15.75">
      <c r="A230" s="1">
        <v>61</v>
      </c>
      <c r="B230" s="1">
        <v>1964</v>
      </c>
      <c r="C230" s="2">
        <v>475</v>
      </c>
      <c r="D230" s="3">
        <v>3.65</v>
      </c>
      <c r="E230" s="3">
        <f t="shared" si="6"/>
        <v>1733.75</v>
      </c>
      <c r="F230" s="3">
        <v>0</v>
      </c>
      <c r="G230" s="6"/>
      <c r="H230" s="4"/>
      <c r="I230" s="3">
        <f t="shared" si="7"/>
        <v>1733.75</v>
      </c>
      <c r="J230" s="5">
        <f t="shared" si="8"/>
        <v>0</v>
      </c>
    </row>
    <row r="231" spans="1:10" ht="15.75">
      <c r="A231" s="1">
        <v>61</v>
      </c>
      <c r="B231" s="1">
        <v>2035</v>
      </c>
      <c r="C231" s="2">
        <v>47</v>
      </c>
      <c r="D231" s="3">
        <v>3.65</v>
      </c>
      <c r="E231" s="3">
        <f t="shared" si="6"/>
        <v>171.54999999999998</v>
      </c>
      <c r="F231" s="3">
        <v>0</v>
      </c>
      <c r="G231" s="6"/>
      <c r="H231" s="4"/>
      <c r="I231" s="3">
        <f t="shared" si="7"/>
        <v>171.54999999999998</v>
      </c>
      <c r="J231" s="5">
        <f t="shared" si="8"/>
        <v>0</v>
      </c>
    </row>
    <row r="232" spans="1:10" ht="15.75">
      <c r="A232" s="1">
        <v>61</v>
      </c>
      <c r="B232" s="1">
        <v>11657</v>
      </c>
      <c r="C232" s="2">
        <v>37</v>
      </c>
      <c r="D232" s="3">
        <v>3.65</v>
      </c>
      <c r="E232" s="3">
        <f t="shared" si="6"/>
        <v>135.04999999999998</v>
      </c>
      <c r="F232" s="3">
        <v>0</v>
      </c>
      <c r="G232" s="6"/>
      <c r="H232" s="4"/>
      <c r="I232" s="3">
        <f t="shared" si="7"/>
        <v>135.04999999999998</v>
      </c>
      <c r="J232" s="5">
        <f t="shared" si="8"/>
        <v>0</v>
      </c>
    </row>
    <row r="233" spans="1:10" ht="15.75">
      <c r="A233" s="1">
        <v>61</v>
      </c>
      <c r="B233" s="1">
        <v>12621</v>
      </c>
      <c r="C233" s="2">
        <v>51</v>
      </c>
      <c r="D233" s="3">
        <v>3.65</v>
      </c>
      <c r="E233" s="3">
        <f t="shared" si="6"/>
        <v>186.15</v>
      </c>
      <c r="F233" s="3">
        <v>193.45</v>
      </c>
      <c r="G233" s="6">
        <v>2066</v>
      </c>
      <c r="H233" s="4">
        <v>40672</v>
      </c>
      <c r="I233" s="3">
        <f t="shared" si="7"/>
        <v>-7.2999999999999829</v>
      </c>
      <c r="J233" s="5">
        <f t="shared" si="8"/>
        <v>1.0392156862745097</v>
      </c>
    </row>
    <row r="234" spans="1:10" ht="15.75">
      <c r="A234" s="1"/>
      <c r="B234" s="1"/>
      <c r="C234" s="2"/>
      <c r="D234" s="3"/>
      <c r="E234" s="3"/>
      <c r="F234" s="3"/>
      <c r="G234" s="6"/>
      <c r="H234" s="4"/>
      <c r="I234" s="3"/>
      <c r="J234" s="5"/>
    </row>
    <row r="235" spans="1:10" ht="15.75">
      <c r="A235" s="1">
        <v>62</v>
      </c>
      <c r="B235" s="1">
        <v>1690</v>
      </c>
      <c r="C235" s="2">
        <v>46</v>
      </c>
      <c r="D235" s="3">
        <v>3.65</v>
      </c>
      <c r="E235" s="3">
        <f t="shared" si="6"/>
        <v>167.9</v>
      </c>
      <c r="F235" s="3">
        <v>62.7</v>
      </c>
      <c r="G235" s="6">
        <v>3185</v>
      </c>
      <c r="H235" s="4">
        <v>40715</v>
      </c>
      <c r="I235" s="3">
        <f t="shared" si="7"/>
        <v>105.2</v>
      </c>
      <c r="J235" s="5">
        <f t="shared" si="8"/>
        <v>0.37343656938653963</v>
      </c>
    </row>
    <row r="236" spans="1:10" ht="15.75">
      <c r="A236" s="1">
        <v>62</v>
      </c>
      <c r="B236" s="1">
        <v>2487</v>
      </c>
      <c r="C236" s="2">
        <v>191</v>
      </c>
      <c r="D236" s="3">
        <v>3.65</v>
      </c>
      <c r="E236" s="3">
        <f t="shared" si="6"/>
        <v>697.15</v>
      </c>
      <c r="F236" s="3">
        <v>0</v>
      </c>
      <c r="G236" s="6"/>
      <c r="H236" s="4"/>
      <c r="I236" s="3">
        <f t="shared" si="7"/>
        <v>697.15</v>
      </c>
      <c r="J236" s="5">
        <f t="shared" si="8"/>
        <v>0</v>
      </c>
    </row>
    <row r="237" spans="1:10" ht="15.75">
      <c r="A237" s="1">
        <v>62</v>
      </c>
      <c r="B237" s="1">
        <v>3562</v>
      </c>
      <c r="C237" s="2">
        <v>102</v>
      </c>
      <c r="D237" s="3">
        <v>3.65</v>
      </c>
      <c r="E237" s="3">
        <f t="shared" ref="E237:E313" si="9">C237*D237</f>
        <v>372.3</v>
      </c>
      <c r="F237" s="3">
        <v>400</v>
      </c>
      <c r="G237" s="6">
        <v>1522</v>
      </c>
      <c r="H237" s="4">
        <v>40716</v>
      </c>
      <c r="I237" s="3">
        <f t="shared" ref="I237:I313" si="10">E237-F237</f>
        <v>-27.699999999999989</v>
      </c>
      <c r="J237" s="5">
        <f t="shared" ref="J237:J313" si="11">F237/E237</f>
        <v>1.0744023636852</v>
      </c>
    </row>
    <row r="238" spans="1:10" ht="15.75">
      <c r="A238" s="1">
        <v>62</v>
      </c>
      <c r="B238" s="1">
        <v>6436</v>
      </c>
      <c r="C238" s="2">
        <v>60</v>
      </c>
      <c r="D238" s="3">
        <v>3.65</v>
      </c>
      <c r="E238" s="3">
        <f t="shared" si="9"/>
        <v>219</v>
      </c>
      <c r="F238" s="3">
        <v>0</v>
      </c>
      <c r="G238" s="6"/>
      <c r="H238" s="4"/>
      <c r="I238" s="3">
        <f t="shared" si="10"/>
        <v>219</v>
      </c>
      <c r="J238" s="5">
        <f t="shared" si="11"/>
        <v>0</v>
      </c>
    </row>
    <row r="239" spans="1:10" ht="15.75">
      <c r="A239" s="1">
        <v>62</v>
      </c>
      <c r="B239" s="1">
        <v>6776</v>
      </c>
      <c r="C239" s="2">
        <v>38</v>
      </c>
      <c r="D239" s="3">
        <v>3.65</v>
      </c>
      <c r="E239" s="3">
        <f t="shared" si="9"/>
        <v>138.69999999999999</v>
      </c>
      <c r="F239" s="3">
        <v>0</v>
      </c>
      <c r="G239" s="6"/>
      <c r="H239" s="4"/>
      <c r="I239" s="3">
        <f t="shared" si="10"/>
        <v>138.69999999999999</v>
      </c>
      <c r="J239" s="5">
        <f t="shared" si="11"/>
        <v>0</v>
      </c>
    </row>
    <row r="240" spans="1:10" ht="15.75">
      <c r="A240" s="1"/>
      <c r="B240" s="1"/>
      <c r="C240" s="2"/>
      <c r="D240" s="3"/>
      <c r="E240" s="3"/>
      <c r="F240" s="3"/>
      <c r="G240" s="6"/>
      <c r="H240" s="4"/>
      <c r="I240" s="3"/>
      <c r="J240" s="5"/>
    </row>
    <row r="241" spans="1:10" ht="15.75">
      <c r="A241" s="1">
        <v>63</v>
      </c>
      <c r="B241" s="1">
        <v>1825</v>
      </c>
      <c r="C241" s="2">
        <v>112</v>
      </c>
      <c r="D241" s="3">
        <v>3.65</v>
      </c>
      <c r="E241" s="3">
        <f t="shared" si="9"/>
        <v>408.8</v>
      </c>
      <c r="F241" s="3">
        <v>0</v>
      </c>
      <c r="G241" s="6"/>
      <c r="H241" s="4"/>
      <c r="I241" s="3">
        <f t="shared" si="10"/>
        <v>408.8</v>
      </c>
      <c r="J241" s="5">
        <f t="shared" si="11"/>
        <v>0</v>
      </c>
    </row>
    <row r="242" spans="1:10" ht="15.75">
      <c r="A242" s="1">
        <v>63</v>
      </c>
      <c r="B242" s="1">
        <v>4240</v>
      </c>
      <c r="C242" s="2">
        <v>217</v>
      </c>
      <c r="D242" s="3">
        <v>3.65</v>
      </c>
      <c r="E242" s="3">
        <f t="shared" si="9"/>
        <v>792.05</v>
      </c>
      <c r="F242" s="3">
        <v>1339.88</v>
      </c>
      <c r="G242" s="6"/>
      <c r="H242" s="4"/>
      <c r="I242" s="3">
        <f t="shared" si="10"/>
        <v>-547.83000000000015</v>
      </c>
      <c r="J242" s="5">
        <f t="shared" si="11"/>
        <v>1.69166087999495</v>
      </c>
    </row>
    <row r="243" spans="1:10" ht="15.75">
      <c r="A243" s="1">
        <v>63</v>
      </c>
      <c r="B243" s="1">
        <v>10715</v>
      </c>
      <c r="C243" s="2">
        <v>88</v>
      </c>
      <c r="D243" s="3">
        <v>3.65</v>
      </c>
      <c r="E243" s="3">
        <f t="shared" si="9"/>
        <v>321.2</v>
      </c>
      <c r="F243" s="3">
        <v>0</v>
      </c>
      <c r="G243" s="6"/>
      <c r="H243" s="4"/>
      <c r="I243" s="3">
        <f t="shared" si="10"/>
        <v>321.2</v>
      </c>
      <c r="J243" s="5">
        <f t="shared" si="11"/>
        <v>0</v>
      </c>
    </row>
    <row r="244" spans="1:10" ht="15.75">
      <c r="A244" s="1">
        <v>63</v>
      </c>
      <c r="B244" s="1">
        <v>10976</v>
      </c>
      <c r="C244" s="2">
        <v>58</v>
      </c>
      <c r="D244" s="3">
        <v>3.65</v>
      </c>
      <c r="E244" s="3">
        <f t="shared" si="9"/>
        <v>211.7</v>
      </c>
      <c r="F244" s="3">
        <v>212</v>
      </c>
      <c r="G244" s="6">
        <v>2436</v>
      </c>
      <c r="H244" s="4">
        <v>40694</v>
      </c>
      <c r="I244" s="3">
        <f t="shared" si="10"/>
        <v>-0.30000000000001137</v>
      </c>
      <c r="J244" s="5">
        <f t="shared" si="11"/>
        <v>1.0014170996693434</v>
      </c>
    </row>
    <row r="245" spans="1:10" ht="15.75">
      <c r="A245" s="1">
        <v>63</v>
      </c>
      <c r="B245" s="1">
        <v>15090</v>
      </c>
      <c r="C245" s="2">
        <v>30</v>
      </c>
      <c r="D245" s="3">
        <v>3.65</v>
      </c>
      <c r="E245" s="3">
        <f t="shared" si="9"/>
        <v>109.5</v>
      </c>
      <c r="F245" s="3">
        <v>0</v>
      </c>
      <c r="G245" s="6"/>
      <c r="H245" s="4"/>
      <c r="I245" s="3">
        <f t="shared" si="10"/>
        <v>109.5</v>
      </c>
      <c r="J245" s="5">
        <f t="shared" si="11"/>
        <v>0</v>
      </c>
    </row>
    <row r="246" spans="1:10" ht="15.75">
      <c r="A246" s="1"/>
      <c r="B246" s="1"/>
      <c r="C246" s="2"/>
      <c r="D246" s="3"/>
      <c r="E246" s="3"/>
      <c r="F246" s="3"/>
      <c r="G246" s="6"/>
      <c r="H246" s="4"/>
      <c r="I246" s="3"/>
      <c r="J246" s="5"/>
    </row>
    <row r="247" spans="1:10" ht="15.75">
      <c r="A247" s="1">
        <v>64</v>
      </c>
      <c r="B247" s="1">
        <v>524</v>
      </c>
      <c r="C247" s="2">
        <v>326</v>
      </c>
      <c r="D247" s="3">
        <v>3.65</v>
      </c>
      <c r="E247" s="3">
        <f t="shared" si="9"/>
        <v>1189.8999999999999</v>
      </c>
      <c r="F247" s="3">
        <v>1425</v>
      </c>
      <c r="G247" s="6">
        <v>23141</v>
      </c>
      <c r="H247" s="4">
        <v>40725</v>
      </c>
      <c r="I247" s="3">
        <f t="shared" si="10"/>
        <v>-235.10000000000014</v>
      </c>
      <c r="J247" s="5">
        <f t="shared" si="11"/>
        <v>1.1975796285402136</v>
      </c>
    </row>
    <row r="248" spans="1:10" ht="15.75">
      <c r="A248" s="1">
        <v>64</v>
      </c>
      <c r="B248" s="1">
        <v>3095</v>
      </c>
      <c r="C248" s="2">
        <v>289</v>
      </c>
      <c r="D248" s="3">
        <v>3.65</v>
      </c>
      <c r="E248" s="3">
        <f t="shared" si="9"/>
        <v>1054.8499999999999</v>
      </c>
      <c r="F248" s="3">
        <v>428.35</v>
      </c>
      <c r="G248" s="6">
        <v>1790</v>
      </c>
      <c r="H248" s="4">
        <v>40420</v>
      </c>
      <c r="I248" s="3">
        <f t="shared" si="10"/>
        <v>626.49999999999989</v>
      </c>
      <c r="J248" s="5">
        <f t="shared" si="11"/>
        <v>0.40607669336872548</v>
      </c>
    </row>
    <row r="249" spans="1:10" ht="15.75">
      <c r="A249" s="1">
        <v>64</v>
      </c>
      <c r="B249" s="1">
        <v>3702</v>
      </c>
      <c r="C249" s="2">
        <v>291</v>
      </c>
      <c r="D249" s="3">
        <v>3.65</v>
      </c>
      <c r="E249" s="3">
        <f t="shared" si="9"/>
        <v>1062.1499999999999</v>
      </c>
      <c r="F249" s="3">
        <v>1125</v>
      </c>
      <c r="G249" s="6">
        <v>8333</v>
      </c>
      <c r="H249" s="4">
        <v>40694</v>
      </c>
      <c r="I249" s="3">
        <f t="shared" si="10"/>
        <v>-62.850000000000136</v>
      </c>
      <c r="J249" s="5">
        <f t="shared" si="11"/>
        <v>1.0591724332721368</v>
      </c>
    </row>
    <row r="250" spans="1:10" ht="15.75">
      <c r="A250" s="1">
        <v>64</v>
      </c>
      <c r="B250" s="1">
        <v>4648</v>
      </c>
      <c r="C250" s="2">
        <v>66</v>
      </c>
      <c r="D250" s="3">
        <v>3.65</v>
      </c>
      <c r="E250" s="3">
        <f t="shared" si="9"/>
        <v>240.9</v>
      </c>
      <c r="F250" s="3">
        <v>81.5</v>
      </c>
      <c r="G250" s="6">
        <v>5209</v>
      </c>
      <c r="H250" s="4">
        <v>40722</v>
      </c>
      <c r="I250" s="3">
        <f t="shared" si="10"/>
        <v>159.4</v>
      </c>
      <c r="J250" s="5">
        <f t="shared" si="11"/>
        <v>0.33831465338314654</v>
      </c>
    </row>
    <row r="251" spans="1:10" ht="15.75">
      <c r="A251" s="1">
        <v>64</v>
      </c>
      <c r="B251" s="1">
        <v>6883</v>
      </c>
      <c r="C251" s="2">
        <v>81</v>
      </c>
      <c r="D251" s="3">
        <v>3.65</v>
      </c>
      <c r="E251" s="3">
        <f t="shared" si="9"/>
        <v>295.64999999999998</v>
      </c>
      <c r="F251" s="3">
        <v>0</v>
      </c>
      <c r="G251" s="6"/>
      <c r="H251" s="4"/>
      <c r="I251" s="3">
        <f t="shared" si="10"/>
        <v>295.64999999999998</v>
      </c>
      <c r="J251" s="5">
        <f t="shared" si="11"/>
        <v>0</v>
      </c>
    </row>
    <row r="252" spans="1:10" ht="15.75">
      <c r="A252" s="1"/>
      <c r="B252" s="1"/>
      <c r="C252" s="2"/>
      <c r="D252" s="3"/>
      <c r="E252" s="3"/>
      <c r="F252" s="3"/>
      <c r="G252" s="6"/>
      <c r="H252" s="4"/>
      <c r="I252" s="3"/>
      <c r="J252" s="5"/>
    </row>
    <row r="253" spans="1:10" ht="15.75">
      <c r="A253" s="1">
        <v>65</v>
      </c>
      <c r="B253" s="1">
        <v>1709</v>
      </c>
      <c r="C253" s="2">
        <v>292</v>
      </c>
      <c r="D253" s="3">
        <v>3.65</v>
      </c>
      <c r="E253" s="3">
        <f t="shared" si="9"/>
        <v>1065.8</v>
      </c>
      <c r="F253" s="3">
        <v>544.5</v>
      </c>
      <c r="G253" s="6">
        <v>7205</v>
      </c>
      <c r="H253" s="4">
        <v>40646</v>
      </c>
      <c r="I253" s="3">
        <f t="shared" si="10"/>
        <v>521.29999999999995</v>
      </c>
      <c r="J253" s="5">
        <f t="shared" si="11"/>
        <v>0.5108838431225371</v>
      </c>
    </row>
    <row r="254" spans="1:10" ht="15.75">
      <c r="A254" s="1">
        <v>65</v>
      </c>
      <c r="B254" s="1">
        <v>4614</v>
      </c>
      <c r="C254" s="2">
        <v>67</v>
      </c>
      <c r="D254" s="3">
        <v>3.65</v>
      </c>
      <c r="E254" s="3">
        <f t="shared" si="9"/>
        <v>244.54999999999998</v>
      </c>
      <c r="F254" s="3">
        <v>176.9</v>
      </c>
      <c r="G254" s="6">
        <v>1479</v>
      </c>
      <c r="H254" s="4">
        <v>40415</v>
      </c>
      <c r="I254" s="3">
        <f t="shared" si="10"/>
        <v>67.649999999999977</v>
      </c>
      <c r="J254" s="5">
        <f t="shared" si="11"/>
        <v>0.72336945409936626</v>
      </c>
    </row>
    <row r="255" spans="1:10" ht="15.75">
      <c r="A255" s="1">
        <v>65</v>
      </c>
      <c r="B255" s="1">
        <v>6719</v>
      </c>
      <c r="C255" s="2">
        <v>49</v>
      </c>
      <c r="D255" s="3">
        <v>3.65</v>
      </c>
      <c r="E255" s="3">
        <f t="shared" si="9"/>
        <v>178.85</v>
      </c>
      <c r="F255" s="3">
        <v>178.85</v>
      </c>
      <c r="G255" s="6">
        <v>205</v>
      </c>
      <c r="H255" s="4">
        <v>40716</v>
      </c>
      <c r="I255" s="3">
        <f t="shared" si="10"/>
        <v>0</v>
      </c>
      <c r="J255" s="5">
        <f t="shared" si="11"/>
        <v>1</v>
      </c>
    </row>
    <row r="256" spans="1:10" ht="15.75">
      <c r="A256" s="1">
        <v>65</v>
      </c>
      <c r="B256" s="1">
        <v>13583</v>
      </c>
      <c r="C256" s="2">
        <v>74</v>
      </c>
      <c r="D256" s="3">
        <v>3.65</v>
      </c>
      <c r="E256" s="3">
        <f t="shared" si="9"/>
        <v>270.09999999999997</v>
      </c>
      <c r="F256" s="3">
        <v>131.4</v>
      </c>
      <c r="G256" s="6">
        <v>1064</v>
      </c>
      <c r="H256" s="4">
        <v>40667</v>
      </c>
      <c r="I256" s="3">
        <f t="shared" si="10"/>
        <v>138.69999999999996</v>
      </c>
      <c r="J256" s="5">
        <f t="shared" si="11"/>
        <v>0.48648648648648657</v>
      </c>
    </row>
    <row r="257" spans="1:10" ht="15.75">
      <c r="A257" s="1"/>
      <c r="B257" s="1"/>
      <c r="C257" s="2"/>
      <c r="D257" s="3"/>
      <c r="E257" s="3"/>
      <c r="F257" s="3"/>
      <c r="G257" s="6"/>
      <c r="H257" s="4"/>
      <c r="I257" s="3"/>
      <c r="J257" s="5"/>
    </row>
    <row r="258" spans="1:10" ht="15.75">
      <c r="A258" s="1">
        <v>66</v>
      </c>
      <c r="B258" s="1">
        <v>2689</v>
      </c>
      <c r="C258" s="2">
        <v>90</v>
      </c>
      <c r="D258" s="3">
        <v>3.65</v>
      </c>
      <c r="E258" s="3">
        <f t="shared" si="9"/>
        <v>328.5</v>
      </c>
      <c r="F258" s="3">
        <v>0</v>
      </c>
      <c r="G258" s="6" t="s">
        <v>325</v>
      </c>
      <c r="H258" s="4" t="s">
        <v>325</v>
      </c>
      <c r="I258" s="3">
        <f t="shared" si="10"/>
        <v>328.5</v>
      </c>
      <c r="J258" s="5">
        <f t="shared" si="11"/>
        <v>0</v>
      </c>
    </row>
    <row r="259" spans="1:10" ht="15.75">
      <c r="A259" s="1">
        <v>66</v>
      </c>
      <c r="B259" s="1">
        <v>7798</v>
      </c>
      <c r="C259" s="2">
        <v>81</v>
      </c>
      <c r="D259" s="3">
        <v>3.65</v>
      </c>
      <c r="E259" s="3">
        <f t="shared" si="9"/>
        <v>295.64999999999998</v>
      </c>
      <c r="F259" s="3">
        <v>0</v>
      </c>
      <c r="G259" s="6"/>
      <c r="H259" s="4"/>
      <c r="I259" s="3">
        <f t="shared" si="10"/>
        <v>295.64999999999998</v>
      </c>
      <c r="J259" s="5">
        <f t="shared" si="11"/>
        <v>0</v>
      </c>
    </row>
    <row r="260" spans="1:10" ht="15.75">
      <c r="A260" s="1">
        <v>66</v>
      </c>
      <c r="B260" s="1">
        <v>8817</v>
      </c>
      <c r="C260" s="2">
        <v>73</v>
      </c>
      <c r="D260" s="3">
        <v>3.65</v>
      </c>
      <c r="E260" s="3">
        <f t="shared" si="9"/>
        <v>266.45</v>
      </c>
      <c r="F260" s="3">
        <v>266.45</v>
      </c>
      <c r="G260" s="6">
        <v>1828</v>
      </c>
      <c r="H260" s="4">
        <v>40729</v>
      </c>
      <c r="I260" s="3">
        <f t="shared" si="10"/>
        <v>0</v>
      </c>
      <c r="J260" s="5">
        <f t="shared" si="11"/>
        <v>1</v>
      </c>
    </row>
    <row r="261" spans="1:10" ht="15.75">
      <c r="A261" s="1">
        <v>66</v>
      </c>
      <c r="B261" s="1">
        <v>12588</v>
      </c>
      <c r="C261" s="2">
        <v>66</v>
      </c>
      <c r="D261" s="3">
        <v>3.65</v>
      </c>
      <c r="E261" s="3">
        <f t="shared" si="9"/>
        <v>240.9</v>
      </c>
      <c r="F261" s="3">
        <v>240.9</v>
      </c>
      <c r="G261" s="6">
        <v>627</v>
      </c>
      <c r="H261" s="4">
        <v>40733</v>
      </c>
      <c r="I261" s="3">
        <f t="shared" si="10"/>
        <v>0</v>
      </c>
      <c r="J261" s="5">
        <f t="shared" si="11"/>
        <v>1</v>
      </c>
    </row>
    <row r="262" spans="1:10" ht="15.75">
      <c r="A262" s="1">
        <v>66</v>
      </c>
      <c r="B262" s="1">
        <v>12743</v>
      </c>
      <c r="C262" s="2">
        <v>35</v>
      </c>
      <c r="D262" s="3">
        <v>3.65</v>
      </c>
      <c r="E262" s="3">
        <f t="shared" si="9"/>
        <v>127.75</v>
      </c>
      <c r="F262" s="3">
        <v>0</v>
      </c>
      <c r="G262" s="6" t="s">
        <v>325</v>
      </c>
      <c r="H262" s="4" t="s">
        <v>325</v>
      </c>
      <c r="I262" s="3">
        <f t="shared" si="10"/>
        <v>127.75</v>
      </c>
      <c r="J262" s="5">
        <f t="shared" si="11"/>
        <v>0</v>
      </c>
    </row>
    <row r="263" spans="1:10" ht="15.75">
      <c r="A263" s="1"/>
      <c r="B263" s="1"/>
      <c r="C263" s="2"/>
      <c r="D263" s="3"/>
      <c r="E263" s="3"/>
      <c r="F263" s="3"/>
      <c r="G263" s="6"/>
      <c r="H263" s="4"/>
      <c r="I263" s="3"/>
      <c r="J263" s="5"/>
    </row>
    <row r="264" spans="1:10" ht="15.75">
      <c r="A264" s="1">
        <v>67</v>
      </c>
      <c r="B264" s="1">
        <v>697</v>
      </c>
      <c r="C264" s="2">
        <v>182</v>
      </c>
      <c r="D264" s="3">
        <v>3.65</v>
      </c>
      <c r="E264" s="3">
        <f t="shared" si="9"/>
        <v>664.3</v>
      </c>
      <c r="F264" s="3">
        <v>251.76</v>
      </c>
      <c r="G264" s="6" t="s">
        <v>552</v>
      </c>
      <c r="H264" s="4" t="s">
        <v>553</v>
      </c>
      <c r="I264" s="3">
        <f t="shared" si="10"/>
        <v>412.53999999999996</v>
      </c>
      <c r="J264" s="5">
        <f t="shared" si="11"/>
        <v>0.37898539816348037</v>
      </c>
    </row>
    <row r="265" spans="1:10" ht="15.75">
      <c r="A265" s="1">
        <v>67</v>
      </c>
      <c r="B265" s="1">
        <v>973</v>
      </c>
      <c r="C265" s="2">
        <v>206</v>
      </c>
      <c r="D265" s="3">
        <v>3.65</v>
      </c>
      <c r="E265" s="3">
        <f t="shared" si="9"/>
        <v>751.9</v>
      </c>
      <c r="F265" s="3">
        <v>222.65</v>
      </c>
      <c r="G265" s="6">
        <v>7883</v>
      </c>
      <c r="H265" s="4">
        <v>40718</v>
      </c>
      <c r="I265" s="3">
        <f t="shared" si="10"/>
        <v>529.25</v>
      </c>
      <c r="J265" s="5">
        <f t="shared" si="11"/>
        <v>0.29611650485436897</v>
      </c>
    </row>
    <row r="266" spans="1:10" ht="15.75">
      <c r="A266" s="1">
        <v>67</v>
      </c>
      <c r="B266" s="1">
        <v>4831</v>
      </c>
      <c r="C266" s="2">
        <v>57</v>
      </c>
      <c r="D266" s="3">
        <v>3.65</v>
      </c>
      <c r="E266" s="3">
        <f t="shared" si="9"/>
        <v>208.04999999999998</v>
      </c>
      <c r="F266" s="3">
        <v>0</v>
      </c>
      <c r="G266" s="6" t="s">
        <v>325</v>
      </c>
      <c r="H266" s="4"/>
      <c r="I266" s="3">
        <f t="shared" si="10"/>
        <v>208.04999999999998</v>
      </c>
      <c r="J266" s="5">
        <f t="shared" si="11"/>
        <v>0</v>
      </c>
    </row>
    <row r="267" spans="1:10" ht="15.75">
      <c r="A267" s="1">
        <v>67</v>
      </c>
      <c r="B267" s="1">
        <v>6554</v>
      </c>
      <c r="C267" s="2">
        <v>55</v>
      </c>
      <c r="D267" s="3">
        <v>3.65</v>
      </c>
      <c r="E267" s="3">
        <f t="shared" si="9"/>
        <v>200.75</v>
      </c>
      <c r="F267" s="3">
        <v>0</v>
      </c>
      <c r="G267" s="6" t="s">
        <v>554</v>
      </c>
      <c r="H267" s="4"/>
      <c r="I267" s="3">
        <f t="shared" si="10"/>
        <v>200.75</v>
      </c>
      <c r="J267" s="5">
        <f t="shared" si="11"/>
        <v>0</v>
      </c>
    </row>
    <row r="268" spans="1:10" ht="15.75">
      <c r="A268" s="7">
        <v>67</v>
      </c>
      <c r="B268" s="7">
        <v>8108</v>
      </c>
      <c r="C268" s="2">
        <v>68</v>
      </c>
      <c r="D268" s="3">
        <v>3.65</v>
      </c>
      <c r="E268" s="3">
        <f t="shared" si="9"/>
        <v>248.2</v>
      </c>
      <c r="F268" s="3">
        <v>98.55</v>
      </c>
      <c r="G268" s="6">
        <v>2754</v>
      </c>
      <c r="H268" s="4">
        <v>40372</v>
      </c>
      <c r="I268" s="3">
        <f t="shared" si="10"/>
        <v>149.64999999999998</v>
      </c>
      <c r="J268" s="5">
        <f t="shared" si="11"/>
        <v>0.3970588235294118</v>
      </c>
    </row>
    <row r="269" spans="1:10" ht="15.75">
      <c r="A269" s="7">
        <v>67</v>
      </c>
      <c r="B269" s="7">
        <v>14362</v>
      </c>
      <c r="C269" s="2">
        <v>47</v>
      </c>
      <c r="D269" s="3">
        <v>3.65</v>
      </c>
      <c r="E269" s="3">
        <f t="shared" si="9"/>
        <v>171.54999999999998</v>
      </c>
      <c r="F269" s="3">
        <v>94.75</v>
      </c>
      <c r="G269" s="6">
        <v>1127</v>
      </c>
      <c r="H269" s="4">
        <v>40710</v>
      </c>
      <c r="I269" s="3">
        <f t="shared" si="10"/>
        <v>76.799999999999983</v>
      </c>
      <c r="J269" s="5">
        <f t="shared" si="11"/>
        <v>0.55231710871466055</v>
      </c>
    </row>
    <row r="270" spans="1:10" ht="15.75">
      <c r="A270" s="7"/>
      <c r="B270" s="7"/>
      <c r="C270" s="2"/>
      <c r="D270" s="3"/>
      <c r="E270" s="3"/>
      <c r="F270" s="3"/>
      <c r="G270" s="6"/>
      <c r="H270" s="4"/>
      <c r="I270" s="3"/>
      <c r="J270" s="5"/>
    </row>
    <row r="271" spans="1:10" ht="15.75">
      <c r="A271" s="1">
        <v>68</v>
      </c>
      <c r="B271" s="1">
        <v>4106</v>
      </c>
      <c r="C271" s="2">
        <v>98</v>
      </c>
      <c r="D271" s="3">
        <v>3.65</v>
      </c>
      <c r="E271" s="3">
        <f t="shared" si="9"/>
        <v>357.7</v>
      </c>
      <c r="F271" s="3">
        <v>0</v>
      </c>
      <c r="G271" s="6" t="s">
        <v>325</v>
      </c>
      <c r="H271" s="4" t="s">
        <v>325</v>
      </c>
      <c r="I271" s="3">
        <f t="shared" si="10"/>
        <v>357.7</v>
      </c>
      <c r="J271" s="5">
        <f t="shared" si="11"/>
        <v>0</v>
      </c>
    </row>
    <row r="272" spans="1:10" ht="15.75">
      <c r="A272" s="1">
        <v>68</v>
      </c>
      <c r="B272" s="1">
        <v>4580</v>
      </c>
      <c r="C272" s="2">
        <v>215</v>
      </c>
      <c r="D272" s="3">
        <v>3.65</v>
      </c>
      <c r="E272" s="3">
        <f t="shared" si="9"/>
        <v>784.75</v>
      </c>
      <c r="F272" s="3">
        <v>0</v>
      </c>
      <c r="G272" s="6" t="s">
        <v>325</v>
      </c>
      <c r="H272" s="4" t="s">
        <v>325</v>
      </c>
      <c r="I272" s="3">
        <f t="shared" si="10"/>
        <v>784.75</v>
      </c>
      <c r="J272" s="5">
        <f t="shared" si="11"/>
        <v>0</v>
      </c>
    </row>
    <row r="273" spans="1:10" ht="15.75">
      <c r="A273" s="1">
        <v>68</v>
      </c>
      <c r="B273" s="1">
        <v>6448</v>
      </c>
      <c r="C273" s="2">
        <v>82</v>
      </c>
      <c r="D273" s="3">
        <v>3.65</v>
      </c>
      <c r="E273" s="3">
        <f t="shared" si="9"/>
        <v>299.3</v>
      </c>
      <c r="F273" s="3">
        <v>0</v>
      </c>
      <c r="G273" s="6" t="s">
        <v>325</v>
      </c>
      <c r="H273" s="4" t="s">
        <v>325</v>
      </c>
      <c r="I273" s="3">
        <f t="shared" si="10"/>
        <v>299.3</v>
      </c>
      <c r="J273" s="5">
        <f t="shared" si="11"/>
        <v>0</v>
      </c>
    </row>
    <row r="274" spans="1:10" ht="15.75">
      <c r="A274" s="1">
        <v>68</v>
      </c>
      <c r="B274" s="1">
        <v>7048</v>
      </c>
      <c r="C274" s="2">
        <v>189</v>
      </c>
      <c r="D274" s="3">
        <v>3.65</v>
      </c>
      <c r="E274" s="3">
        <f t="shared" si="9"/>
        <v>689.85</v>
      </c>
      <c r="F274" s="3">
        <v>700.8</v>
      </c>
      <c r="G274" s="6">
        <v>5565</v>
      </c>
      <c r="H274" s="4">
        <v>40708</v>
      </c>
      <c r="I274" s="3">
        <f t="shared" si="10"/>
        <v>-10.949999999999932</v>
      </c>
      <c r="J274" s="5">
        <f t="shared" si="11"/>
        <v>1.0158730158730158</v>
      </c>
    </row>
    <row r="275" spans="1:10" ht="15.75">
      <c r="A275" s="1">
        <v>68</v>
      </c>
      <c r="B275" s="1">
        <v>8172</v>
      </c>
      <c r="C275" s="2">
        <v>89</v>
      </c>
      <c r="D275" s="3">
        <v>3.65</v>
      </c>
      <c r="E275" s="3">
        <f t="shared" si="9"/>
        <v>324.84999999999997</v>
      </c>
      <c r="F275" s="3">
        <v>328.5</v>
      </c>
      <c r="G275" s="6">
        <v>2194</v>
      </c>
      <c r="H275" s="4">
        <v>40735</v>
      </c>
      <c r="I275" s="3">
        <f t="shared" si="10"/>
        <v>-3.6500000000000341</v>
      </c>
      <c r="J275" s="5">
        <f t="shared" si="11"/>
        <v>1.0112359550561798</v>
      </c>
    </row>
    <row r="276" spans="1:10" ht="15.75">
      <c r="A276" s="1">
        <v>68</v>
      </c>
      <c r="B276" s="1">
        <v>13733</v>
      </c>
      <c r="C276" s="2">
        <v>73</v>
      </c>
      <c r="D276" s="3">
        <v>3.65</v>
      </c>
      <c r="E276" s="3">
        <f t="shared" si="9"/>
        <v>266.45</v>
      </c>
      <c r="F276" s="3">
        <v>267</v>
      </c>
      <c r="G276" s="6" t="s">
        <v>555</v>
      </c>
      <c r="H276" s="4">
        <v>40722</v>
      </c>
      <c r="I276" s="3">
        <f t="shared" si="10"/>
        <v>-0.55000000000001137</v>
      </c>
      <c r="J276" s="5">
        <f t="shared" si="11"/>
        <v>1.0020641771439296</v>
      </c>
    </row>
    <row r="277" spans="1:10" ht="15.75">
      <c r="A277" s="1"/>
      <c r="B277" s="1"/>
      <c r="C277" s="2"/>
      <c r="D277" s="3"/>
      <c r="E277" s="3"/>
      <c r="F277" s="3"/>
      <c r="G277" s="6"/>
      <c r="H277" s="4"/>
      <c r="I277" s="3"/>
      <c r="J277" s="5"/>
    </row>
    <row r="278" spans="1:10" ht="15.75">
      <c r="A278" s="1">
        <v>69</v>
      </c>
      <c r="B278" s="1">
        <v>4520</v>
      </c>
      <c r="C278" s="2">
        <v>100</v>
      </c>
      <c r="D278" s="3">
        <v>3.65</v>
      </c>
      <c r="E278" s="3">
        <f t="shared" si="9"/>
        <v>365</v>
      </c>
      <c r="F278" s="3">
        <v>225.95</v>
      </c>
      <c r="G278" s="6" t="s">
        <v>556</v>
      </c>
      <c r="H278" s="4" t="s">
        <v>557</v>
      </c>
      <c r="I278" s="3">
        <f t="shared" si="10"/>
        <v>139.05000000000001</v>
      </c>
      <c r="J278" s="5">
        <f t="shared" si="11"/>
        <v>0.6190410958904109</v>
      </c>
    </row>
    <row r="279" spans="1:10" ht="15.75">
      <c r="A279" s="1">
        <v>69</v>
      </c>
      <c r="B279" s="1">
        <v>4706</v>
      </c>
      <c r="C279" s="2">
        <v>77</v>
      </c>
      <c r="D279" s="3">
        <v>3.65</v>
      </c>
      <c r="E279" s="3">
        <f t="shared" si="9"/>
        <v>281.05</v>
      </c>
      <c r="F279" s="3">
        <v>134.5</v>
      </c>
      <c r="G279" s="6">
        <v>3343</v>
      </c>
      <c r="H279" s="4">
        <v>40648</v>
      </c>
      <c r="I279" s="3">
        <f t="shared" si="10"/>
        <v>146.55000000000001</v>
      </c>
      <c r="J279" s="5">
        <f t="shared" si="11"/>
        <v>0.4785625333570539</v>
      </c>
    </row>
    <row r="280" spans="1:10" ht="15.75">
      <c r="A280" s="1">
        <v>69</v>
      </c>
      <c r="B280" s="1">
        <v>5438</v>
      </c>
      <c r="C280" s="2">
        <v>66</v>
      </c>
      <c r="D280" s="3">
        <v>3.65</v>
      </c>
      <c r="E280" s="3">
        <f t="shared" si="9"/>
        <v>240.9</v>
      </c>
      <c r="F280" s="3">
        <v>241</v>
      </c>
      <c r="G280" s="6">
        <v>1516</v>
      </c>
      <c r="H280" s="4">
        <v>40721</v>
      </c>
      <c r="I280" s="3">
        <f t="shared" si="10"/>
        <v>-9.9999999999994316E-2</v>
      </c>
      <c r="J280" s="5">
        <f t="shared" si="11"/>
        <v>1.0004151100041512</v>
      </c>
    </row>
    <row r="281" spans="1:10" ht="15.75">
      <c r="A281" s="1">
        <v>69</v>
      </c>
      <c r="B281" s="1">
        <v>6646</v>
      </c>
      <c r="C281" s="2">
        <v>136</v>
      </c>
      <c r="D281" s="3">
        <v>3.65</v>
      </c>
      <c r="E281" s="3">
        <f t="shared" si="9"/>
        <v>496.4</v>
      </c>
      <c r="F281" s="3">
        <v>550.78</v>
      </c>
      <c r="G281" s="6">
        <v>3190</v>
      </c>
      <c r="H281" s="4">
        <v>40722</v>
      </c>
      <c r="I281" s="3">
        <f t="shared" si="10"/>
        <v>-54.379999999999995</v>
      </c>
      <c r="J281" s="5">
        <f t="shared" si="11"/>
        <v>1.1095487510072521</v>
      </c>
    </row>
    <row r="282" spans="1:10" ht="15.75">
      <c r="A282" s="1"/>
      <c r="B282" s="1"/>
      <c r="C282" s="2"/>
      <c r="D282" s="3"/>
      <c r="E282" s="3"/>
      <c r="F282" s="3"/>
      <c r="G282" s="6"/>
      <c r="H282" s="4"/>
      <c r="I282" s="3"/>
      <c r="J282" s="5"/>
    </row>
    <row r="283" spans="1:10" ht="15.75">
      <c r="A283" s="1">
        <v>70</v>
      </c>
      <c r="B283" s="1">
        <v>1578</v>
      </c>
      <c r="C283" s="2">
        <v>154</v>
      </c>
      <c r="D283" s="3">
        <v>3.65</v>
      </c>
      <c r="E283" s="3">
        <f t="shared" si="9"/>
        <v>562.1</v>
      </c>
      <c r="F283" s="3">
        <v>0</v>
      </c>
      <c r="G283" s="6" t="s">
        <v>325</v>
      </c>
      <c r="H283" s="4" t="s">
        <v>325</v>
      </c>
      <c r="I283" s="3">
        <f t="shared" si="10"/>
        <v>562.1</v>
      </c>
      <c r="J283" s="5">
        <f t="shared" si="11"/>
        <v>0</v>
      </c>
    </row>
    <row r="284" spans="1:10" ht="15.75">
      <c r="A284" s="1">
        <v>70</v>
      </c>
      <c r="B284" s="1">
        <v>1612</v>
      </c>
      <c r="C284" s="2">
        <v>33</v>
      </c>
      <c r="D284" s="3">
        <v>3.65</v>
      </c>
      <c r="E284" s="3">
        <f t="shared" si="9"/>
        <v>120.45</v>
      </c>
      <c r="F284" s="3">
        <v>0</v>
      </c>
      <c r="G284" s="6"/>
      <c r="H284" s="4"/>
      <c r="I284" s="3">
        <f t="shared" si="10"/>
        <v>120.45</v>
      </c>
      <c r="J284" s="5">
        <f t="shared" si="11"/>
        <v>0</v>
      </c>
    </row>
    <row r="285" spans="1:10" ht="15.75">
      <c r="A285" s="1">
        <v>70</v>
      </c>
      <c r="B285" s="1">
        <v>1647</v>
      </c>
      <c r="C285" s="2">
        <v>67</v>
      </c>
      <c r="D285" s="3">
        <v>3.65</v>
      </c>
      <c r="E285" s="3">
        <f t="shared" si="9"/>
        <v>244.54999999999998</v>
      </c>
      <c r="F285" s="3">
        <v>244.55</v>
      </c>
      <c r="G285" s="6">
        <v>1227</v>
      </c>
      <c r="H285" s="4">
        <v>40708</v>
      </c>
      <c r="I285" s="3">
        <f t="shared" si="10"/>
        <v>0</v>
      </c>
      <c r="J285" s="5">
        <f t="shared" si="11"/>
        <v>1.0000000000000002</v>
      </c>
    </row>
    <row r="286" spans="1:10" ht="15.75">
      <c r="A286" s="1">
        <v>70</v>
      </c>
      <c r="B286" s="1">
        <v>3464</v>
      </c>
      <c r="C286" s="2">
        <v>142</v>
      </c>
      <c r="D286" s="3">
        <v>3.65</v>
      </c>
      <c r="E286" s="3">
        <f t="shared" si="9"/>
        <v>518.29999999999995</v>
      </c>
      <c r="F286" s="3">
        <v>0</v>
      </c>
      <c r="G286" s="6" t="s">
        <v>325</v>
      </c>
      <c r="H286" s="4" t="s">
        <v>325</v>
      </c>
      <c r="I286" s="3">
        <f t="shared" si="10"/>
        <v>518.29999999999995</v>
      </c>
      <c r="J286" s="5">
        <f t="shared" si="11"/>
        <v>0</v>
      </c>
    </row>
    <row r="287" spans="1:10" ht="15.75">
      <c r="A287" s="1">
        <v>70</v>
      </c>
      <c r="B287" s="1">
        <v>4579</v>
      </c>
      <c r="C287" s="2">
        <v>118</v>
      </c>
      <c r="D287" s="3">
        <v>3.65</v>
      </c>
      <c r="E287" s="3">
        <f t="shared" si="9"/>
        <v>430.7</v>
      </c>
      <c r="F287" s="3">
        <v>0</v>
      </c>
      <c r="G287" s="6"/>
      <c r="H287" s="4"/>
      <c r="I287" s="3">
        <f t="shared" si="10"/>
        <v>430.7</v>
      </c>
      <c r="J287" s="5">
        <f t="shared" si="11"/>
        <v>0</v>
      </c>
    </row>
    <row r="288" spans="1:10" ht="15.75">
      <c r="A288" s="1"/>
      <c r="B288" s="1"/>
      <c r="C288" s="2"/>
      <c r="D288" s="3"/>
      <c r="E288" s="3"/>
      <c r="F288" s="3"/>
      <c r="G288" s="6"/>
      <c r="H288" s="4"/>
      <c r="I288" s="3"/>
      <c r="J288" s="5"/>
    </row>
    <row r="289" spans="1:10" ht="15.75">
      <c r="A289" s="1">
        <v>71</v>
      </c>
      <c r="B289" s="1">
        <v>1837</v>
      </c>
      <c r="C289" s="2">
        <v>195</v>
      </c>
      <c r="D289" s="3">
        <v>3.65</v>
      </c>
      <c r="E289" s="3">
        <f t="shared" si="9"/>
        <v>711.75</v>
      </c>
      <c r="F289" s="3">
        <v>0</v>
      </c>
      <c r="G289" s="6" t="s">
        <v>325</v>
      </c>
      <c r="H289" s="4" t="s">
        <v>325</v>
      </c>
      <c r="I289" s="3">
        <f t="shared" si="10"/>
        <v>711.75</v>
      </c>
      <c r="J289" s="5">
        <f t="shared" si="11"/>
        <v>0</v>
      </c>
    </row>
    <row r="290" spans="1:10" ht="15.75">
      <c r="A290" s="1">
        <v>71</v>
      </c>
      <c r="B290" s="1">
        <v>4877</v>
      </c>
      <c r="C290" s="2">
        <v>149</v>
      </c>
      <c r="D290" s="3">
        <v>3.65</v>
      </c>
      <c r="E290" s="3">
        <f t="shared" si="9"/>
        <v>543.85</v>
      </c>
      <c r="F290" s="3">
        <v>566</v>
      </c>
      <c r="G290" s="6">
        <v>1174</v>
      </c>
      <c r="H290" s="4">
        <v>40584</v>
      </c>
      <c r="I290" s="3">
        <f t="shared" si="10"/>
        <v>-22.149999999999977</v>
      </c>
      <c r="J290" s="5">
        <f t="shared" si="11"/>
        <v>1.0407281419509056</v>
      </c>
    </row>
    <row r="291" spans="1:10" ht="15.75">
      <c r="A291" s="1">
        <v>71</v>
      </c>
      <c r="B291" s="1">
        <v>4897</v>
      </c>
      <c r="C291" s="2">
        <v>87</v>
      </c>
      <c r="D291" s="3">
        <v>3.65</v>
      </c>
      <c r="E291" s="3">
        <f t="shared" si="9"/>
        <v>317.55</v>
      </c>
      <c r="F291" s="3">
        <v>321.2</v>
      </c>
      <c r="G291" s="6">
        <v>2786</v>
      </c>
      <c r="H291" s="4">
        <v>40637</v>
      </c>
      <c r="I291" s="3">
        <f t="shared" si="10"/>
        <v>-3.6499999999999773</v>
      </c>
      <c r="J291" s="5">
        <f t="shared" si="11"/>
        <v>1.0114942528735631</v>
      </c>
    </row>
    <row r="292" spans="1:10" ht="15.75">
      <c r="A292" s="1">
        <v>71</v>
      </c>
      <c r="B292" s="1">
        <v>11301</v>
      </c>
      <c r="C292" s="2">
        <v>63</v>
      </c>
      <c r="D292" s="3">
        <v>3.65</v>
      </c>
      <c r="E292" s="3">
        <f t="shared" si="9"/>
        <v>229.95</v>
      </c>
      <c r="F292" s="3">
        <v>171.55</v>
      </c>
      <c r="G292" s="6">
        <v>3090</v>
      </c>
      <c r="H292" s="4">
        <v>40399</v>
      </c>
      <c r="I292" s="3">
        <f t="shared" si="10"/>
        <v>58.399999999999977</v>
      </c>
      <c r="J292" s="5">
        <f t="shared" si="11"/>
        <v>0.74603174603174616</v>
      </c>
    </row>
    <row r="293" spans="1:10" ht="15.75">
      <c r="A293" s="1">
        <v>71</v>
      </c>
      <c r="B293" s="1">
        <v>12677</v>
      </c>
      <c r="C293" s="2">
        <v>44</v>
      </c>
      <c r="D293" s="3">
        <v>3.65</v>
      </c>
      <c r="E293" s="3">
        <f t="shared" si="9"/>
        <v>160.6</v>
      </c>
      <c r="F293" s="3">
        <v>0</v>
      </c>
      <c r="G293" s="6" t="s">
        <v>325</v>
      </c>
      <c r="H293" s="4" t="s">
        <v>325</v>
      </c>
      <c r="I293" s="3">
        <f t="shared" si="10"/>
        <v>160.6</v>
      </c>
      <c r="J293" s="5">
        <f t="shared" si="11"/>
        <v>0</v>
      </c>
    </row>
    <row r="294" spans="1:10" ht="15.75">
      <c r="A294" s="1">
        <v>71</v>
      </c>
      <c r="B294" s="1">
        <v>14478</v>
      </c>
      <c r="C294" s="2">
        <v>46</v>
      </c>
      <c r="D294" s="3">
        <v>3.65</v>
      </c>
      <c r="E294" s="3">
        <f t="shared" si="9"/>
        <v>167.9</v>
      </c>
      <c r="F294" s="3">
        <v>171.55</v>
      </c>
      <c r="G294" s="6">
        <v>1124</v>
      </c>
      <c r="H294" s="4">
        <v>40680</v>
      </c>
      <c r="I294" s="3">
        <f t="shared" si="10"/>
        <v>-3.6500000000000057</v>
      </c>
      <c r="J294" s="5">
        <f t="shared" si="11"/>
        <v>1.0217391304347827</v>
      </c>
    </row>
    <row r="295" spans="1:10" ht="15.75">
      <c r="A295" s="1"/>
      <c r="B295" s="1"/>
      <c r="C295" s="2"/>
      <c r="D295" s="3"/>
      <c r="E295" s="3"/>
      <c r="F295" s="3"/>
      <c r="G295" s="6"/>
      <c r="H295" s="4"/>
      <c r="I295" s="3"/>
      <c r="J295" s="5"/>
    </row>
    <row r="296" spans="1:10" ht="15.75">
      <c r="A296" s="1">
        <v>80</v>
      </c>
      <c r="B296" s="1">
        <v>669</v>
      </c>
      <c r="C296" s="2">
        <v>64</v>
      </c>
      <c r="D296" s="3">
        <v>3.65</v>
      </c>
      <c r="E296" s="3">
        <f t="shared" si="9"/>
        <v>233.6</v>
      </c>
      <c r="F296" s="3">
        <v>0</v>
      </c>
      <c r="G296" s="6"/>
      <c r="H296" s="4"/>
      <c r="I296" s="3">
        <f t="shared" si="10"/>
        <v>233.6</v>
      </c>
      <c r="J296" s="5">
        <f t="shared" si="11"/>
        <v>0</v>
      </c>
    </row>
    <row r="297" spans="1:10" ht="15.75">
      <c r="A297" s="1">
        <v>80</v>
      </c>
      <c r="B297" s="1">
        <v>832</v>
      </c>
      <c r="C297" s="2">
        <v>147</v>
      </c>
      <c r="D297" s="3">
        <v>3.65</v>
      </c>
      <c r="E297" s="3">
        <f t="shared" si="9"/>
        <v>536.54999999999995</v>
      </c>
      <c r="F297" s="3">
        <v>0</v>
      </c>
      <c r="G297" s="6"/>
      <c r="H297" s="4"/>
      <c r="I297" s="3">
        <f t="shared" si="10"/>
        <v>536.54999999999995</v>
      </c>
      <c r="J297" s="5">
        <f t="shared" si="11"/>
        <v>0</v>
      </c>
    </row>
    <row r="298" spans="1:10" ht="15.75">
      <c r="A298" s="1">
        <v>80</v>
      </c>
      <c r="B298" s="1">
        <v>6702</v>
      </c>
      <c r="C298" s="2">
        <v>45</v>
      </c>
      <c r="D298" s="3">
        <v>3.65</v>
      </c>
      <c r="E298" s="3">
        <f t="shared" si="9"/>
        <v>164.25</v>
      </c>
      <c r="F298" s="3">
        <v>0</v>
      </c>
      <c r="G298" s="6"/>
      <c r="H298" s="4"/>
      <c r="I298" s="3">
        <f t="shared" si="10"/>
        <v>164.25</v>
      </c>
      <c r="J298" s="5">
        <f t="shared" si="11"/>
        <v>0</v>
      </c>
    </row>
    <row r="299" spans="1:10" ht="15.75">
      <c r="A299" s="1">
        <v>80</v>
      </c>
      <c r="B299" s="1">
        <v>6786</v>
      </c>
      <c r="C299" s="2">
        <v>31</v>
      </c>
      <c r="D299" s="3">
        <v>3.65</v>
      </c>
      <c r="E299" s="3">
        <f t="shared" si="9"/>
        <v>113.14999999999999</v>
      </c>
      <c r="F299" s="3">
        <v>0</v>
      </c>
      <c r="G299" s="6"/>
      <c r="H299" s="4"/>
      <c r="I299" s="3">
        <f t="shared" si="10"/>
        <v>113.14999999999999</v>
      </c>
      <c r="J299" s="5">
        <f t="shared" si="11"/>
        <v>0</v>
      </c>
    </row>
    <row r="300" spans="1:10" ht="15.75">
      <c r="A300" s="1"/>
      <c r="B300" s="1"/>
      <c r="C300" s="2"/>
      <c r="D300" s="3"/>
      <c r="E300" s="3"/>
      <c r="F300" s="3"/>
      <c r="G300" s="6"/>
      <c r="H300" s="4"/>
      <c r="I300" s="3"/>
      <c r="J300" s="5"/>
    </row>
    <row r="301" spans="1:10" ht="15.75">
      <c r="A301" s="1">
        <v>81</v>
      </c>
      <c r="B301" s="1">
        <v>1762</v>
      </c>
      <c r="C301" s="2">
        <v>304</v>
      </c>
      <c r="D301" s="3">
        <v>3.65</v>
      </c>
      <c r="E301" s="3">
        <f t="shared" si="9"/>
        <v>1109.5999999999999</v>
      </c>
      <c r="F301" s="3">
        <v>1793.2</v>
      </c>
      <c r="G301" s="6">
        <v>6646</v>
      </c>
      <c r="H301" s="4">
        <v>40704</v>
      </c>
      <c r="I301" s="3">
        <f t="shared" si="10"/>
        <v>-683.60000000000014</v>
      </c>
      <c r="J301" s="5">
        <f t="shared" si="11"/>
        <v>1.6160778658976209</v>
      </c>
    </row>
    <row r="302" spans="1:10" ht="15.75">
      <c r="A302" s="1">
        <v>81</v>
      </c>
      <c r="B302" s="1">
        <v>4902</v>
      </c>
      <c r="C302" s="2">
        <v>157</v>
      </c>
      <c r="D302" s="3">
        <v>3.65</v>
      </c>
      <c r="E302" s="3">
        <f t="shared" si="9"/>
        <v>573.04999999999995</v>
      </c>
      <c r="F302" s="3">
        <v>258.3</v>
      </c>
      <c r="G302" s="6">
        <v>6246</v>
      </c>
      <c r="H302" s="4">
        <v>40710</v>
      </c>
      <c r="I302" s="3">
        <f t="shared" si="10"/>
        <v>314.74999999999994</v>
      </c>
      <c r="J302" s="5">
        <f t="shared" si="11"/>
        <v>0.45074600820172767</v>
      </c>
    </row>
    <row r="303" spans="1:10" ht="15.75">
      <c r="A303" s="1">
        <v>81</v>
      </c>
      <c r="B303" s="1">
        <v>4954</v>
      </c>
      <c r="C303" s="2">
        <v>114</v>
      </c>
      <c r="D303" s="3">
        <v>3.65</v>
      </c>
      <c r="E303" s="3">
        <f t="shared" si="9"/>
        <v>416.09999999999997</v>
      </c>
      <c r="F303" s="3">
        <v>0</v>
      </c>
      <c r="G303" s="6"/>
      <c r="H303" s="4"/>
      <c r="I303" s="3">
        <f t="shared" si="10"/>
        <v>416.09999999999997</v>
      </c>
      <c r="J303" s="5">
        <f t="shared" si="11"/>
        <v>0</v>
      </c>
    </row>
    <row r="304" spans="1:10" ht="15.75">
      <c r="A304" s="1">
        <v>81</v>
      </c>
      <c r="B304" s="1">
        <v>7030</v>
      </c>
      <c r="C304" s="2">
        <v>91</v>
      </c>
      <c r="D304" s="3">
        <v>3.65</v>
      </c>
      <c r="E304" s="3">
        <f t="shared" si="9"/>
        <v>332.15</v>
      </c>
      <c r="F304" s="3">
        <v>0</v>
      </c>
      <c r="G304" s="6" t="s">
        <v>325</v>
      </c>
      <c r="H304" s="4" t="s">
        <v>325</v>
      </c>
      <c r="I304" s="3">
        <f t="shared" si="10"/>
        <v>332.15</v>
      </c>
      <c r="J304" s="5">
        <f t="shared" si="11"/>
        <v>0</v>
      </c>
    </row>
    <row r="305" spans="1:10" ht="15.75">
      <c r="A305" s="1"/>
      <c r="B305" s="1"/>
      <c r="C305" s="2"/>
      <c r="D305" s="3"/>
      <c r="E305" s="3"/>
      <c r="F305" s="3"/>
      <c r="G305" s="6"/>
      <c r="H305" s="4"/>
      <c r="I305" s="3"/>
      <c r="J305" s="5"/>
    </row>
    <row r="306" spans="1:10" ht="15.75">
      <c r="A306" s="1">
        <v>83</v>
      </c>
      <c r="B306" s="1">
        <v>2137</v>
      </c>
      <c r="C306" s="2">
        <v>167</v>
      </c>
      <c r="D306" s="3">
        <v>3.65</v>
      </c>
      <c r="E306" s="3">
        <f t="shared" si="9"/>
        <v>609.54999999999995</v>
      </c>
      <c r="F306" s="3">
        <v>0</v>
      </c>
      <c r="G306" s="6"/>
      <c r="H306" s="4"/>
      <c r="I306" s="3">
        <f t="shared" si="10"/>
        <v>609.54999999999995</v>
      </c>
      <c r="J306" s="5">
        <f t="shared" si="11"/>
        <v>0</v>
      </c>
    </row>
    <row r="307" spans="1:10" ht="15.75">
      <c r="A307" s="1">
        <v>83</v>
      </c>
      <c r="B307" s="1">
        <v>2481</v>
      </c>
      <c r="C307" s="2">
        <v>197</v>
      </c>
      <c r="D307" s="3">
        <v>3.65</v>
      </c>
      <c r="E307" s="3">
        <f t="shared" si="9"/>
        <v>719.05</v>
      </c>
      <c r="F307" s="3">
        <v>432</v>
      </c>
      <c r="G307" s="6">
        <v>2465</v>
      </c>
      <c r="H307" s="4">
        <v>40372</v>
      </c>
      <c r="I307" s="3">
        <f t="shared" si="10"/>
        <v>287.04999999999995</v>
      </c>
      <c r="J307" s="5">
        <f t="shared" si="11"/>
        <v>0.60079271260691192</v>
      </c>
    </row>
    <row r="308" spans="1:10" ht="15.75">
      <c r="A308" s="1">
        <v>83</v>
      </c>
      <c r="B308" s="1">
        <v>7319</v>
      </c>
      <c r="C308" s="2">
        <v>68</v>
      </c>
      <c r="D308" s="3">
        <v>3.65</v>
      </c>
      <c r="E308" s="3">
        <f t="shared" si="9"/>
        <v>248.2</v>
      </c>
      <c r="F308" s="3">
        <v>125</v>
      </c>
      <c r="G308" s="6">
        <v>1316</v>
      </c>
      <c r="H308" s="4">
        <v>40688</v>
      </c>
      <c r="I308" s="3">
        <f t="shared" si="10"/>
        <v>123.19999999999999</v>
      </c>
      <c r="J308" s="5">
        <f t="shared" si="11"/>
        <v>0.50362610797743756</v>
      </c>
    </row>
    <row r="309" spans="1:10" ht="15.75">
      <c r="A309" s="1">
        <v>83</v>
      </c>
      <c r="B309" s="1">
        <v>9546</v>
      </c>
      <c r="C309" s="2">
        <v>36</v>
      </c>
      <c r="D309" s="3">
        <v>3.65</v>
      </c>
      <c r="E309" s="3">
        <f t="shared" si="9"/>
        <v>131.4</v>
      </c>
      <c r="F309" s="3">
        <v>0</v>
      </c>
      <c r="G309" s="6"/>
      <c r="H309" s="4"/>
      <c r="I309" s="3">
        <f t="shared" si="10"/>
        <v>131.4</v>
      </c>
      <c r="J309" s="5">
        <f t="shared" si="11"/>
        <v>0</v>
      </c>
    </row>
    <row r="310" spans="1:10" ht="15.75">
      <c r="A310" s="1"/>
      <c r="B310" s="1"/>
      <c r="C310" s="2"/>
      <c r="D310" s="3"/>
      <c r="E310" s="3"/>
      <c r="F310" s="3"/>
      <c r="G310" s="6"/>
      <c r="H310" s="4"/>
      <c r="I310" s="3"/>
      <c r="J310" s="5"/>
    </row>
    <row r="311" spans="1:10" ht="15.75">
      <c r="A311" s="1">
        <v>85</v>
      </c>
      <c r="B311" s="1">
        <v>2032</v>
      </c>
      <c r="C311" s="2">
        <v>175</v>
      </c>
      <c r="D311" s="3">
        <v>3.65</v>
      </c>
      <c r="E311" s="3">
        <f t="shared" si="9"/>
        <v>638.75</v>
      </c>
      <c r="F311" s="3">
        <v>0</v>
      </c>
      <c r="G311" s="6" t="s">
        <v>325</v>
      </c>
      <c r="H311" s="4" t="s">
        <v>325</v>
      </c>
      <c r="I311" s="3">
        <f t="shared" si="10"/>
        <v>638.75</v>
      </c>
      <c r="J311" s="5">
        <f t="shared" si="11"/>
        <v>0</v>
      </c>
    </row>
    <row r="312" spans="1:10" ht="15.75">
      <c r="A312" s="1">
        <v>85</v>
      </c>
      <c r="B312" s="1">
        <v>2066</v>
      </c>
      <c r="C312" s="2">
        <v>90</v>
      </c>
      <c r="D312" s="3">
        <v>3.65</v>
      </c>
      <c r="E312" s="3">
        <f t="shared" si="9"/>
        <v>328.5</v>
      </c>
      <c r="F312" s="3">
        <v>0</v>
      </c>
      <c r="G312" s="6"/>
      <c r="H312" s="4" t="s">
        <v>325</v>
      </c>
      <c r="I312" s="3">
        <f t="shared" si="10"/>
        <v>328.5</v>
      </c>
      <c r="J312" s="5">
        <f t="shared" si="11"/>
        <v>0</v>
      </c>
    </row>
    <row r="313" spans="1:10" ht="15.75">
      <c r="A313" s="1">
        <v>85</v>
      </c>
      <c r="B313" s="1">
        <v>3557</v>
      </c>
      <c r="C313" s="2">
        <v>37</v>
      </c>
      <c r="D313" s="3">
        <v>3.65</v>
      </c>
      <c r="E313" s="3">
        <f t="shared" si="9"/>
        <v>135.04999999999998</v>
      </c>
      <c r="F313" s="3">
        <v>73.400000000000006</v>
      </c>
      <c r="G313" s="6">
        <v>1060</v>
      </c>
      <c r="H313" s="4">
        <v>40499</v>
      </c>
      <c r="I313" s="3">
        <f t="shared" si="10"/>
        <v>61.649999999999977</v>
      </c>
      <c r="J313" s="5">
        <f t="shared" si="11"/>
        <v>0.54350240651610526</v>
      </c>
    </row>
    <row r="314" spans="1:10" ht="15.75">
      <c r="A314" s="1">
        <v>85</v>
      </c>
      <c r="B314" s="1">
        <v>5415</v>
      </c>
      <c r="C314" s="2">
        <v>59</v>
      </c>
      <c r="D314" s="3">
        <v>3.65</v>
      </c>
      <c r="E314" s="3">
        <f t="shared" ref="E314:E348" si="12">C314*D314</f>
        <v>215.35</v>
      </c>
      <c r="F314" s="3">
        <v>0</v>
      </c>
      <c r="G314" s="6"/>
      <c r="H314" s="4"/>
      <c r="I314" s="3">
        <f t="shared" ref="I314:I348" si="13">E314-F314</f>
        <v>215.35</v>
      </c>
      <c r="J314" s="5">
        <f t="shared" ref="J314:J348" si="14">F314/E314</f>
        <v>0</v>
      </c>
    </row>
    <row r="315" spans="1:10" ht="15.75">
      <c r="A315" s="1">
        <v>85</v>
      </c>
      <c r="B315" s="1">
        <v>7228</v>
      </c>
      <c r="C315" s="2">
        <v>28</v>
      </c>
      <c r="D315" s="3">
        <v>3.65</v>
      </c>
      <c r="E315" s="3">
        <f t="shared" si="12"/>
        <v>102.2</v>
      </c>
      <c r="F315" s="3">
        <v>0</v>
      </c>
      <c r="G315" s="6"/>
      <c r="H315" s="4"/>
      <c r="I315" s="3">
        <f t="shared" si="13"/>
        <v>102.2</v>
      </c>
      <c r="J315" s="5">
        <f t="shared" si="14"/>
        <v>0</v>
      </c>
    </row>
    <row r="316" spans="1:10" ht="15.75">
      <c r="A316" s="1">
        <v>85</v>
      </c>
      <c r="B316" s="1">
        <v>7827</v>
      </c>
      <c r="C316" s="2">
        <v>135</v>
      </c>
      <c r="D316" s="3">
        <v>3.65</v>
      </c>
      <c r="E316" s="3">
        <f t="shared" si="12"/>
        <v>492.75</v>
      </c>
      <c r="F316" s="3">
        <v>492.75</v>
      </c>
      <c r="G316" s="6">
        <v>1954</v>
      </c>
      <c r="H316" s="4">
        <v>40707</v>
      </c>
      <c r="I316" s="3">
        <f t="shared" si="13"/>
        <v>0</v>
      </c>
      <c r="J316" s="5">
        <f t="shared" si="14"/>
        <v>1</v>
      </c>
    </row>
    <row r="317" spans="1:10" ht="15.75">
      <c r="A317" s="1"/>
      <c r="B317" s="1"/>
      <c r="C317" s="2"/>
      <c r="D317" s="3"/>
      <c r="E317" s="3"/>
      <c r="F317" s="3"/>
      <c r="G317" s="6"/>
      <c r="H317" s="4"/>
      <c r="I317" s="3"/>
      <c r="J317" s="5"/>
    </row>
    <row r="318" spans="1:10" ht="15.75">
      <c r="A318" s="1">
        <v>86</v>
      </c>
      <c r="B318" s="1">
        <v>2639</v>
      </c>
      <c r="C318" s="2">
        <v>120</v>
      </c>
      <c r="D318" s="3">
        <v>3.65</v>
      </c>
      <c r="E318" s="3">
        <f t="shared" si="12"/>
        <v>438</v>
      </c>
      <c r="F318" s="3">
        <v>194.35</v>
      </c>
      <c r="G318" s="6">
        <v>2872</v>
      </c>
      <c r="H318" s="4">
        <v>40686</v>
      </c>
      <c r="I318" s="3">
        <f t="shared" si="13"/>
        <v>243.65</v>
      </c>
      <c r="J318" s="5">
        <f t="shared" si="14"/>
        <v>0.44372146118721462</v>
      </c>
    </row>
    <row r="319" spans="1:10" ht="15.75">
      <c r="A319" s="1">
        <v>86</v>
      </c>
      <c r="B319" s="1">
        <v>2963</v>
      </c>
      <c r="C319" s="2">
        <v>112</v>
      </c>
      <c r="D319" s="3">
        <v>3.65</v>
      </c>
      <c r="E319" s="3">
        <f t="shared" si="12"/>
        <v>408.8</v>
      </c>
      <c r="F319" s="3">
        <v>263.75</v>
      </c>
      <c r="G319" s="6">
        <v>2033</v>
      </c>
      <c r="H319" s="4">
        <v>40721</v>
      </c>
      <c r="I319" s="3">
        <f t="shared" si="13"/>
        <v>145.05000000000001</v>
      </c>
      <c r="J319" s="5">
        <f t="shared" si="14"/>
        <v>0.64518101761252444</v>
      </c>
    </row>
    <row r="320" spans="1:10" ht="15.75">
      <c r="A320" s="1">
        <v>86</v>
      </c>
      <c r="B320" s="1">
        <v>7132</v>
      </c>
      <c r="C320" s="2">
        <v>90</v>
      </c>
      <c r="D320" s="3">
        <v>3.65</v>
      </c>
      <c r="E320" s="3">
        <f t="shared" si="12"/>
        <v>328.5</v>
      </c>
      <c r="F320" s="3">
        <v>0</v>
      </c>
      <c r="G320" s="6"/>
      <c r="H320" s="4"/>
      <c r="I320" s="3">
        <f t="shared" si="13"/>
        <v>328.5</v>
      </c>
      <c r="J320" s="5">
        <f t="shared" si="14"/>
        <v>0</v>
      </c>
    </row>
    <row r="321" spans="1:10" ht="15.75">
      <c r="A321" s="1"/>
      <c r="B321" s="1"/>
      <c r="C321" s="2"/>
      <c r="D321" s="3"/>
      <c r="E321" s="3"/>
      <c r="F321" s="3"/>
      <c r="G321" s="6"/>
      <c r="H321" s="4"/>
      <c r="I321" s="3"/>
      <c r="J321" s="5"/>
    </row>
    <row r="322" spans="1:10" ht="15.75">
      <c r="A322" s="1">
        <v>87</v>
      </c>
      <c r="B322" s="1">
        <v>5397</v>
      </c>
      <c r="C322" s="2">
        <v>155</v>
      </c>
      <c r="D322" s="3">
        <v>3.65</v>
      </c>
      <c r="E322" s="3">
        <f t="shared" si="12"/>
        <v>565.75</v>
      </c>
      <c r="F322" s="3">
        <v>565.75</v>
      </c>
      <c r="G322" s="6">
        <v>4638</v>
      </c>
      <c r="H322" s="4">
        <v>40722</v>
      </c>
      <c r="I322" s="3">
        <f t="shared" si="13"/>
        <v>0</v>
      </c>
      <c r="J322" s="5">
        <f t="shared" si="14"/>
        <v>1</v>
      </c>
    </row>
    <row r="323" spans="1:10" ht="15.75">
      <c r="A323" s="1">
        <v>87</v>
      </c>
      <c r="B323" s="1">
        <v>6370</v>
      </c>
      <c r="C323" s="2">
        <v>77</v>
      </c>
      <c r="D323" s="3">
        <v>3.65</v>
      </c>
      <c r="E323" s="3">
        <f t="shared" si="12"/>
        <v>281.05</v>
      </c>
      <c r="F323" s="3">
        <v>295.64999999999998</v>
      </c>
      <c r="G323" s="6">
        <v>2018</v>
      </c>
      <c r="H323" s="4">
        <v>40584</v>
      </c>
      <c r="I323" s="3">
        <f t="shared" si="13"/>
        <v>-14.599999999999966</v>
      </c>
      <c r="J323" s="5">
        <f t="shared" si="14"/>
        <v>1.0519480519480517</v>
      </c>
    </row>
    <row r="324" spans="1:10" ht="15.75">
      <c r="A324" s="1">
        <v>87</v>
      </c>
      <c r="B324" s="1">
        <v>8985</v>
      </c>
      <c r="C324" s="2">
        <v>53</v>
      </c>
      <c r="D324" s="3">
        <v>3.65</v>
      </c>
      <c r="E324" s="3">
        <f t="shared" si="12"/>
        <v>193.45</v>
      </c>
      <c r="F324" s="3">
        <v>0</v>
      </c>
      <c r="G324" s="6" t="s">
        <v>325</v>
      </c>
      <c r="H324" s="4" t="s">
        <v>325</v>
      </c>
      <c r="I324" s="3">
        <f t="shared" si="13"/>
        <v>193.45</v>
      </c>
      <c r="J324" s="5">
        <f t="shared" si="14"/>
        <v>0</v>
      </c>
    </row>
    <row r="325" spans="1:10" ht="15.75">
      <c r="A325" s="1">
        <v>87</v>
      </c>
      <c r="B325" s="1">
        <v>12609</v>
      </c>
      <c r="C325" s="2">
        <v>90</v>
      </c>
      <c r="D325" s="3">
        <v>3.65</v>
      </c>
      <c r="E325" s="3">
        <f t="shared" si="12"/>
        <v>328.5</v>
      </c>
      <c r="F325" s="3">
        <v>0</v>
      </c>
      <c r="G325" s="6" t="s">
        <v>325</v>
      </c>
      <c r="H325" s="4" t="s">
        <v>325</v>
      </c>
      <c r="I325" s="3">
        <f t="shared" si="13"/>
        <v>328.5</v>
      </c>
      <c r="J325" s="5">
        <f t="shared" si="14"/>
        <v>0</v>
      </c>
    </row>
    <row r="326" spans="1:10" ht="15.75">
      <c r="A326" s="1"/>
      <c r="B326" s="1"/>
      <c r="C326" s="2"/>
      <c r="D326" s="3"/>
      <c r="E326" s="3"/>
      <c r="F326" s="3"/>
      <c r="G326" s="6"/>
      <c r="H326" s="4"/>
      <c r="I326" s="3"/>
      <c r="J326" s="5"/>
    </row>
    <row r="327" spans="1:10" ht="15.75">
      <c r="A327" s="1">
        <v>88</v>
      </c>
      <c r="B327" s="1">
        <v>2845</v>
      </c>
      <c r="C327" s="2">
        <v>318</v>
      </c>
      <c r="D327" s="3">
        <v>3.65</v>
      </c>
      <c r="E327" s="3">
        <f t="shared" si="12"/>
        <v>1160.7</v>
      </c>
      <c r="F327" s="3">
        <v>0</v>
      </c>
      <c r="G327" s="6" t="s">
        <v>325</v>
      </c>
      <c r="H327" s="4" t="s">
        <v>325</v>
      </c>
      <c r="I327" s="3">
        <f t="shared" si="13"/>
        <v>1160.7</v>
      </c>
      <c r="J327" s="5">
        <f t="shared" si="14"/>
        <v>0</v>
      </c>
    </row>
    <row r="328" spans="1:10" ht="15.75">
      <c r="A328" s="1">
        <v>88</v>
      </c>
      <c r="B328" s="1">
        <v>6450</v>
      </c>
      <c r="C328" s="2">
        <v>83</v>
      </c>
      <c r="D328" s="8">
        <v>3.65</v>
      </c>
      <c r="E328" s="3">
        <f t="shared" si="12"/>
        <v>302.95</v>
      </c>
      <c r="F328" s="3">
        <v>0</v>
      </c>
      <c r="G328" s="6"/>
      <c r="H328" s="4"/>
      <c r="I328" s="3">
        <f t="shared" si="13"/>
        <v>302.95</v>
      </c>
      <c r="J328" s="5">
        <f t="shared" si="14"/>
        <v>0</v>
      </c>
    </row>
    <row r="329" spans="1:10" ht="15.75">
      <c r="A329" s="1">
        <v>88</v>
      </c>
      <c r="B329" s="1">
        <v>6567</v>
      </c>
      <c r="C329" s="2">
        <v>88</v>
      </c>
      <c r="D329" s="3">
        <v>3.65</v>
      </c>
      <c r="E329" s="3">
        <f t="shared" si="12"/>
        <v>321.2</v>
      </c>
      <c r="F329" s="3">
        <v>0</v>
      </c>
      <c r="G329" s="6" t="s">
        <v>325</v>
      </c>
      <c r="H329" s="4" t="s">
        <v>325</v>
      </c>
      <c r="I329" s="3">
        <f t="shared" si="13"/>
        <v>321.2</v>
      </c>
      <c r="J329" s="5">
        <f t="shared" si="14"/>
        <v>0</v>
      </c>
    </row>
    <row r="330" spans="1:10" ht="15.75">
      <c r="A330" s="1">
        <v>88</v>
      </c>
      <c r="B330" s="1">
        <v>6759</v>
      </c>
      <c r="C330" s="2">
        <v>157</v>
      </c>
      <c r="D330" s="3">
        <v>3.65</v>
      </c>
      <c r="E330" s="3">
        <f t="shared" si="12"/>
        <v>573.04999999999995</v>
      </c>
      <c r="F330" s="3">
        <v>0</v>
      </c>
      <c r="G330" s="6"/>
      <c r="H330" s="4"/>
      <c r="I330" s="3">
        <f t="shared" si="13"/>
        <v>573.04999999999995</v>
      </c>
      <c r="J330" s="5">
        <f t="shared" si="14"/>
        <v>0</v>
      </c>
    </row>
    <row r="331" spans="1:10" ht="15.75">
      <c r="A331" s="1"/>
      <c r="B331" s="1"/>
      <c r="C331" s="2"/>
      <c r="D331" s="3"/>
      <c r="E331" s="3"/>
      <c r="F331" s="3"/>
      <c r="G331" s="6"/>
      <c r="H331" s="4"/>
      <c r="I331" s="3"/>
      <c r="J331" s="5"/>
    </row>
    <row r="332" spans="1:10" ht="15.75">
      <c r="A332" s="1">
        <v>89</v>
      </c>
      <c r="B332" s="1">
        <v>6051</v>
      </c>
      <c r="C332" s="2">
        <v>134</v>
      </c>
      <c r="D332" s="3">
        <v>3.65</v>
      </c>
      <c r="E332" s="3">
        <f t="shared" si="12"/>
        <v>489.09999999999997</v>
      </c>
      <c r="F332" s="3">
        <v>0</v>
      </c>
      <c r="G332" s="6" t="s">
        <v>325</v>
      </c>
      <c r="H332" s="4" t="s">
        <v>325</v>
      </c>
      <c r="I332" s="3">
        <f t="shared" si="13"/>
        <v>489.09999999999997</v>
      </c>
      <c r="J332" s="5">
        <f t="shared" si="14"/>
        <v>0</v>
      </c>
    </row>
    <row r="333" spans="1:10" ht="15.75">
      <c r="A333" s="1">
        <v>89</v>
      </c>
      <c r="B333" s="1">
        <v>6754</v>
      </c>
      <c r="C333" s="2">
        <v>48</v>
      </c>
      <c r="D333" s="3">
        <v>3.65</v>
      </c>
      <c r="E333" s="3">
        <f t="shared" si="12"/>
        <v>175.2</v>
      </c>
      <c r="F333" s="3">
        <v>0</v>
      </c>
      <c r="G333" s="6" t="s">
        <v>325</v>
      </c>
      <c r="H333" s="4" t="s">
        <v>325</v>
      </c>
      <c r="I333" s="3">
        <f t="shared" si="13"/>
        <v>175.2</v>
      </c>
      <c r="J333" s="5">
        <f t="shared" si="14"/>
        <v>0</v>
      </c>
    </row>
    <row r="334" spans="1:10" ht="15.75">
      <c r="A334" s="1">
        <v>89</v>
      </c>
      <c r="B334" s="1">
        <v>7022</v>
      </c>
      <c r="C334" s="2">
        <v>45</v>
      </c>
      <c r="D334" s="3">
        <v>3.65</v>
      </c>
      <c r="E334" s="3">
        <f t="shared" si="12"/>
        <v>164.25</v>
      </c>
      <c r="F334" s="3">
        <v>0</v>
      </c>
      <c r="G334" s="6"/>
      <c r="H334" s="4"/>
      <c r="I334" s="3">
        <f t="shared" si="13"/>
        <v>164.25</v>
      </c>
      <c r="J334" s="5">
        <f t="shared" si="14"/>
        <v>0</v>
      </c>
    </row>
    <row r="335" spans="1:10" ht="15.75">
      <c r="A335" s="1">
        <v>89</v>
      </c>
      <c r="B335" s="1">
        <v>7848</v>
      </c>
      <c r="C335" s="2">
        <v>55</v>
      </c>
      <c r="D335" s="3">
        <v>3.65</v>
      </c>
      <c r="E335" s="3">
        <f t="shared" si="12"/>
        <v>200.75</v>
      </c>
      <c r="F335" s="3">
        <v>537.04999999999995</v>
      </c>
      <c r="G335" s="6">
        <v>7205</v>
      </c>
      <c r="H335" s="4">
        <v>40646</v>
      </c>
      <c r="I335" s="3">
        <f t="shared" si="13"/>
        <v>-336.29999999999995</v>
      </c>
      <c r="J335" s="5">
        <f t="shared" si="14"/>
        <v>2.675217932752179</v>
      </c>
    </row>
    <row r="336" spans="1:10" ht="15.75">
      <c r="A336" s="1">
        <v>89</v>
      </c>
      <c r="B336" s="1">
        <v>9371</v>
      </c>
      <c r="C336" s="2">
        <v>34</v>
      </c>
      <c r="D336" s="3">
        <v>3.65</v>
      </c>
      <c r="E336" s="3">
        <f t="shared" si="12"/>
        <v>124.1</v>
      </c>
      <c r="F336" s="3">
        <v>0</v>
      </c>
      <c r="G336" s="6"/>
      <c r="H336" s="4"/>
      <c r="I336" s="3">
        <f t="shared" si="13"/>
        <v>124.1</v>
      </c>
      <c r="J336" s="5">
        <f t="shared" si="14"/>
        <v>0</v>
      </c>
    </row>
    <row r="337" spans="1:10" ht="15.75">
      <c r="A337" s="1"/>
      <c r="B337" s="1"/>
      <c r="C337" s="2"/>
      <c r="D337" s="3"/>
      <c r="E337" s="3"/>
      <c r="F337" s="3"/>
      <c r="G337" s="6"/>
      <c r="H337" s="4"/>
      <c r="I337" s="3"/>
      <c r="J337" s="5"/>
    </row>
    <row r="338" spans="1:10" ht="15.75">
      <c r="A338" s="1">
        <v>90</v>
      </c>
      <c r="B338" s="1">
        <v>1133</v>
      </c>
      <c r="C338" s="2">
        <v>133</v>
      </c>
      <c r="D338" s="3">
        <v>3.65</v>
      </c>
      <c r="E338" s="3">
        <f t="shared" si="12"/>
        <v>485.45</v>
      </c>
      <c r="F338" s="3">
        <v>500</v>
      </c>
      <c r="G338" s="6">
        <v>1988</v>
      </c>
      <c r="H338" s="4">
        <v>40651</v>
      </c>
      <c r="I338" s="3">
        <f t="shared" si="13"/>
        <v>-14.550000000000011</v>
      </c>
      <c r="J338" s="5">
        <f t="shared" si="14"/>
        <v>1.0299721907508497</v>
      </c>
    </row>
    <row r="339" spans="1:10" ht="15.75">
      <c r="A339" s="1">
        <v>90</v>
      </c>
      <c r="B339" s="1">
        <v>1744</v>
      </c>
      <c r="C339" s="2">
        <v>190</v>
      </c>
      <c r="D339" s="3">
        <v>3.65</v>
      </c>
      <c r="E339" s="3">
        <f t="shared" si="12"/>
        <v>693.5</v>
      </c>
      <c r="F339" s="3">
        <v>159.65</v>
      </c>
      <c r="G339" s="6">
        <v>1303</v>
      </c>
      <c r="H339" s="4">
        <v>40714</v>
      </c>
      <c r="I339" s="3">
        <f t="shared" si="13"/>
        <v>533.85</v>
      </c>
      <c r="J339" s="5">
        <f t="shared" si="14"/>
        <v>0.23020908435472243</v>
      </c>
    </row>
    <row r="340" spans="1:10" ht="15.75">
      <c r="A340" s="1">
        <v>90</v>
      </c>
      <c r="B340" s="1">
        <v>6560</v>
      </c>
      <c r="C340" s="2">
        <v>80</v>
      </c>
      <c r="D340" s="3">
        <v>3.65</v>
      </c>
      <c r="E340" s="3">
        <f t="shared" si="12"/>
        <v>292</v>
      </c>
      <c r="F340" s="3">
        <v>0</v>
      </c>
      <c r="G340" s="6"/>
      <c r="H340" s="4"/>
      <c r="I340" s="3">
        <f t="shared" si="13"/>
        <v>292</v>
      </c>
      <c r="J340" s="5">
        <f t="shared" si="14"/>
        <v>0</v>
      </c>
    </row>
    <row r="341" spans="1:10" ht="15.75">
      <c r="A341" s="1">
        <v>90</v>
      </c>
      <c r="B341" s="1">
        <v>9608</v>
      </c>
      <c r="C341" s="2">
        <v>70</v>
      </c>
      <c r="D341" s="3">
        <v>3.65</v>
      </c>
      <c r="E341" s="3">
        <f t="shared" si="12"/>
        <v>255.5</v>
      </c>
      <c r="F341" s="3">
        <v>0</v>
      </c>
      <c r="G341" s="6"/>
      <c r="H341" s="4"/>
      <c r="I341" s="3">
        <f t="shared" si="13"/>
        <v>255.5</v>
      </c>
      <c r="J341" s="5">
        <f t="shared" si="14"/>
        <v>0</v>
      </c>
    </row>
    <row r="342" spans="1:10" ht="15.75">
      <c r="A342" s="1">
        <v>90</v>
      </c>
      <c r="B342" s="1">
        <v>10675</v>
      </c>
      <c r="C342" s="2">
        <v>37</v>
      </c>
      <c r="D342" s="3">
        <v>3.65</v>
      </c>
      <c r="E342" s="3">
        <f t="shared" si="12"/>
        <v>135.04999999999998</v>
      </c>
      <c r="F342" s="3">
        <v>0</v>
      </c>
      <c r="G342" s="6"/>
      <c r="H342" s="4"/>
      <c r="I342" s="3">
        <f t="shared" si="13"/>
        <v>135.04999999999998</v>
      </c>
      <c r="J342" s="5">
        <f t="shared" si="14"/>
        <v>0</v>
      </c>
    </row>
    <row r="343" spans="1:10" ht="15.75">
      <c r="A343" s="1"/>
      <c r="B343" s="1"/>
      <c r="C343" s="2"/>
      <c r="D343" s="3"/>
      <c r="E343" s="3"/>
      <c r="F343" s="3"/>
      <c r="G343" s="6"/>
      <c r="H343" s="4"/>
      <c r="I343" s="3"/>
      <c r="J343" s="5"/>
    </row>
    <row r="344" spans="1:10" ht="15.75">
      <c r="A344" s="1">
        <v>91</v>
      </c>
      <c r="B344" s="1">
        <v>499</v>
      </c>
      <c r="C344" s="2">
        <v>124</v>
      </c>
      <c r="D344" s="3">
        <v>3.65</v>
      </c>
      <c r="E344" s="3">
        <f t="shared" si="12"/>
        <v>452.59999999999997</v>
      </c>
      <c r="F344" s="3">
        <v>598.20000000000005</v>
      </c>
      <c r="G344" s="6">
        <v>1525</v>
      </c>
      <c r="H344" s="4">
        <v>40646</v>
      </c>
      <c r="I344" s="3">
        <f t="shared" si="13"/>
        <v>-145.60000000000008</v>
      </c>
      <c r="J344" s="5">
        <f t="shared" si="14"/>
        <v>1.3216968625718075</v>
      </c>
    </row>
    <row r="345" spans="1:10" ht="15.75">
      <c r="A345" s="1">
        <v>91</v>
      </c>
      <c r="B345" s="1">
        <v>6586</v>
      </c>
      <c r="C345" s="2">
        <v>20</v>
      </c>
      <c r="D345" s="3">
        <v>3.65</v>
      </c>
      <c r="E345" s="3">
        <f t="shared" si="12"/>
        <v>73</v>
      </c>
      <c r="F345" s="3">
        <v>0</v>
      </c>
      <c r="G345" s="2" t="s">
        <v>325</v>
      </c>
      <c r="H345" s="4" t="s">
        <v>325</v>
      </c>
      <c r="I345" s="3">
        <v>0</v>
      </c>
      <c r="J345" s="5">
        <f t="shared" si="14"/>
        <v>0</v>
      </c>
    </row>
    <row r="346" spans="1:10" ht="15.75">
      <c r="A346" s="1">
        <v>91</v>
      </c>
      <c r="B346" s="1">
        <v>6587</v>
      </c>
      <c r="C346" s="2">
        <v>81</v>
      </c>
      <c r="D346" s="3">
        <v>3.65</v>
      </c>
      <c r="E346" s="3">
        <f t="shared" si="12"/>
        <v>295.64999999999998</v>
      </c>
      <c r="F346" s="3">
        <v>189.3</v>
      </c>
      <c r="G346" s="6">
        <v>1412</v>
      </c>
      <c r="H346" s="4">
        <v>40382</v>
      </c>
      <c r="I346" s="3">
        <f t="shared" si="13"/>
        <v>106.34999999999997</v>
      </c>
      <c r="J346" s="5">
        <f t="shared" si="14"/>
        <v>0.64028411973617461</v>
      </c>
    </row>
    <row r="347" spans="1:10" ht="15.75">
      <c r="A347" s="1">
        <v>91</v>
      </c>
      <c r="B347" s="1">
        <v>7106</v>
      </c>
      <c r="C347" s="2">
        <v>58</v>
      </c>
      <c r="D347" s="3">
        <v>3.65</v>
      </c>
      <c r="E347" s="3">
        <f t="shared" si="12"/>
        <v>211.7</v>
      </c>
      <c r="F347" s="3">
        <v>0</v>
      </c>
      <c r="G347" s="6"/>
      <c r="H347" s="4"/>
      <c r="I347" s="3">
        <f t="shared" si="13"/>
        <v>211.7</v>
      </c>
      <c r="J347" s="5">
        <f t="shared" si="14"/>
        <v>0</v>
      </c>
    </row>
    <row r="348" spans="1:10" ht="15.75">
      <c r="A348" s="1">
        <v>91</v>
      </c>
      <c r="B348" s="1">
        <v>12738</v>
      </c>
      <c r="C348" s="2">
        <v>39</v>
      </c>
      <c r="D348" s="3">
        <v>3.65</v>
      </c>
      <c r="E348" s="3">
        <f t="shared" si="12"/>
        <v>142.35</v>
      </c>
      <c r="F348" s="3">
        <v>311.05</v>
      </c>
      <c r="G348" s="6" t="s">
        <v>558</v>
      </c>
      <c r="H348" s="4" t="s">
        <v>559</v>
      </c>
      <c r="I348" s="3">
        <f t="shared" si="13"/>
        <v>-168.70000000000002</v>
      </c>
      <c r="J348" s="5">
        <f t="shared" si="14"/>
        <v>2.1851071303126099</v>
      </c>
    </row>
    <row r="349" spans="1:10" ht="15.75">
      <c r="A349" s="1"/>
      <c r="B349" s="1"/>
      <c r="C349" s="2"/>
      <c r="D349" s="3"/>
      <c r="E349" s="3"/>
      <c r="F349" s="3"/>
      <c r="G349" s="6"/>
      <c r="H349" s="4"/>
      <c r="I349" s="3"/>
      <c r="J349" s="5"/>
    </row>
    <row r="350" spans="1:10" ht="15.75">
      <c r="A350" s="1"/>
      <c r="B350" s="1"/>
      <c r="C350" s="2"/>
      <c r="D350" s="3"/>
      <c r="E350" s="3"/>
      <c r="F350" s="3">
        <f>SUM(F5:F349)</f>
        <v>48354.750000000022</v>
      </c>
      <c r="G350" s="6"/>
      <c r="H350" s="4"/>
      <c r="I350" s="3"/>
      <c r="J350" s="5"/>
    </row>
    <row r="351" spans="1:10" ht="15.75">
      <c r="A351" s="1"/>
      <c r="B351" s="1"/>
      <c r="C351" s="2"/>
      <c r="D351" s="3"/>
      <c r="E351" s="3"/>
      <c r="F351" s="53" t="s">
        <v>325</v>
      </c>
      <c r="G351" s="6"/>
      <c r="H351" s="4"/>
      <c r="I351" s="3"/>
      <c r="J351" s="5"/>
    </row>
    <row r="352" spans="1:10" ht="15.75">
      <c r="A352" s="1"/>
      <c r="B352" s="1"/>
      <c r="C352" s="2"/>
      <c r="D352" s="3"/>
      <c r="E352" s="3"/>
      <c r="F352" s="3">
        <f>SUM(F350)</f>
        <v>48354.750000000022</v>
      </c>
      <c r="G352" s="6"/>
      <c r="H352" s="4"/>
      <c r="I352" s="3"/>
      <c r="J352" s="5"/>
    </row>
    <row r="358" spans="1:11">
      <c r="B358" t="s">
        <v>1</v>
      </c>
      <c r="D358" t="s">
        <v>560</v>
      </c>
      <c r="E358" t="s">
        <v>320</v>
      </c>
      <c r="F358" t="s">
        <v>321</v>
      </c>
      <c r="H358" t="s">
        <v>322</v>
      </c>
      <c r="I358" t="s">
        <v>323</v>
      </c>
      <c r="J358" t="s">
        <v>561</v>
      </c>
    </row>
    <row r="359" spans="1:11">
      <c r="K359">
        <v>49225.1</v>
      </c>
    </row>
    <row r="360" spans="1:11">
      <c r="B360" t="s">
        <v>562</v>
      </c>
      <c r="D360">
        <v>0.21</v>
      </c>
      <c r="E360">
        <v>0.2</v>
      </c>
      <c r="F360">
        <v>0.2</v>
      </c>
      <c r="H360">
        <v>0.25</v>
      </c>
      <c r="I360">
        <v>0.14000000000000001</v>
      </c>
      <c r="J360">
        <v>1</v>
      </c>
      <c r="K360" t="s">
        <v>325</v>
      </c>
    </row>
    <row r="361" spans="1:11">
      <c r="B361" t="s">
        <v>563</v>
      </c>
      <c r="D361">
        <v>10671.97</v>
      </c>
      <c r="E361">
        <v>9302.17</v>
      </c>
      <c r="F361">
        <v>9301.65</v>
      </c>
      <c r="H361">
        <v>12248.62</v>
      </c>
      <c r="I361">
        <v>6789.4</v>
      </c>
      <c r="J361">
        <v>48313.810000000005</v>
      </c>
      <c r="K361">
        <v>-1207.8499999999999</v>
      </c>
    </row>
    <row r="362" spans="1:11">
      <c r="B362">
        <v>2.5000000000000001E-2</v>
      </c>
      <c r="D362">
        <v>-253.64</v>
      </c>
      <c r="E362">
        <v>-241.57</v>
      </c>
      <c r="F362">
        <v>-241.57</v>
      </c>
      <c r="H362">
        <v>-301.97000000000003</v>
      </c>
      <c r="I362">
        <v>-169.1</v>
      </c>
      <c r="J362">
        <v>-1207.8499999999999</v>
      </c>
      <c r="K362">
        <v>-10609.7</v>
      </c>
    </row>
    <row r="363" spans="1:11">
      <c r="K363">
        <v>-9242.84</v>
      </c>
    </row>
    <row r="364" spans="1:11">
      <c r="B364" t="s">
        <v>564</v>
      </c>
      <c r="D364">
        <v>-17.22</v>
      </c>
      <c r="E364">
        <v>-16.399999999999999</v>
      </c>
      <c r="F364">
        <v>-16.399999999999999</v>
      </c>
      <c r="H364">
        <v>-20.5</v>
      </c>
      <c r="I364">
        <v>-11.48</v>
      </c>
      <c r="J364">
        <v>-82</v>
      </c>
      <c r="K364">
        <v>-9242.34</v>
      </c>
    </row>
    <row r="365" spans="1:11">
      <c r="B365" t="s">
        <v>565</v>
      </c>
      <c r="D365">
        <v>208.56</v>
      </c>
      <c r="E365">
        <v>198.63</v>
      </c>
      <c r="F365">
        <v>198.63</v>
      </c>
      <c r="H365">
        <v>248.29</v>
      </c>
      <c r="I365">
        <v>139.04</v>
      </c>
      <c r="J365">
        <v>993.14999999999986</v>
      </c>
      <c r="K365">
        <v>-12174.46</v>
      </c>
    </row>
    <row r="366" spans="1:11">
      <c r="D366">
        <v>10609.67</v>
      </c>
      <c r="E366">
        <v>9242.83</v>
      </c>
      <c r="F366">
        <v>9242.31</v>
      </c>
      <c r="H366">
        <v>12174.440000000002</v>
      </c>
      <c r="I366">
        <v>6747.86</v>
      </c>
      <c r="J366">
        <v>48017.110000000008</v>
      </c>
      <c r="K366">
        <v>-6747.91</v>
      </c>
    </row>
    <row r="367" spans="1:11">
      <c r="H367" t="s">
        <v>325</v>
      </c>
    </row>
    <row r="368" spans="1:11">
      <c r="A368" t="s">
        <v>566</v>
      </c>
      <c r="H368" t="s">
        <v>325</v>
      </c>
    </row>
  </sheetData>
  <mergeCells count="1">
    <mergeCell ref="A1:J1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53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5" width="16.140625" customWidth="1"/>
    <col min="6" max="6" width="16.85546875" customWidth="1"/>
    <col min="7" max="8" width="0" hidden="1" customWidth="1"/>
    <col min="9" max="10" width="16.140625" customWidth="1"/>
  </cols>
  <sheetData>
    <row r="1" spans="1:10" ht="18.75">
      <c r="A1" s="481" t="s">
        <v>567</v>
      </c>
      <c r="B1" s="480"/>
      <c r="C1" s="480"/>
      <c r="D1" s="480"/>
      <c r="E1" s="480"/>
      <c r="F1" s="480"/>
      <c r="G1" s="480"/>
      <c r="H1" s="480"/>
      <c r="I1" s="480"/>
      <c r="J1" s="480"/>
    </row>
    <row r="2" spans="1:10" ht="18.75">
      <c r="A2" s="478"/>
      <c r="B2" s="477"/>
      <c r="C2" s="477"/>
      <c r="D2" s="477"/>
      <c r="E2" s="477"/>
      <c r="F2" s="477"/>
      <c r="G2" s="477"/>
      <c r="H2" s="477"/>
      <c r="I2" s="477"/>
      <c r="J2" s="477"/>
    </row>
    <row r="3" spans="1:10">
      <c r="A3" s="10"/>
      <c r="B3" s="10"/>
      <c r="C3" s="10" t="s">
        <v>305</v>
      </c>
      <c r="D3" s="10" t="s">
        <v>306</v>
      </c>
      <c r="E3" s="10"/>
      <c r="F3" s="13">
        <v>40367</v>
      </c>
      <c r="G3" s="10"/>
      <c r="H3" s="10"/>
      <c r="I3" s="10"/>
      <c r="J3" s="10"/>
    </row>
    <row r="4" spans="1:10">
      <c r="A4" s="10" t="s">
        <v>568</v>
      </c>
      <c r="B4" s="10" t="s">
        <v>3</v>
      </c>
      <c r="C4" s="25">
        <v>39995</v>
      </c>
      <c r="D4" s="12"/>
      <c r="E4" s="11">
        <v>1</v>
      </c>
      <c r="F4" s="22" t="s">
        <v>308</v>
      </c>
      <c r="G4" s="12" t="s">
        <v>569</v>
      </c>
      <c r="H4" s="12" t="s">
        <v>310</v>
      </c>
      <c r="I4" s="12" t="s">
        <v>311</v>
      </c>
      <c r="J4" s="12" t="s">
        <v>312</v>
      </c>
    </row>
    <row r="5" spans="1:10" ht="15.75">
      <c r="A5" s="1">
        <v>1</v>
      </c>
      <c r="B5" s="1">
        <v>2847</v>
      </c>
      <c r="C5" s="2">
        <v>51</v>
      </c>
      <c r="D5" s="3">
        <v>3.65</v>
      </c>
      <c r="E5" s="3">
        <f t="shared" ref="E5:E80" si="0">C5*D5</f>
        <v>186.15</v>
      </c>
      <c r="F5" s="3">
        <v>0</v>
      </c>
      <c r="G5" s="2" t="s">
        <v>325</v>
      </c>
      <c r="H5" s="4"/>
      <c r="I5" s="3">
        <f t="shared" ref="I5:I80" si="1">E5-F5</f>
        <v>186.15</v>
      </c>
      <c r="J5" s="5">
        <f t="shared" ref="J5:J80" si="2">F5/E5</f>
        <v>0</v>
      </c>
    </row>
    <row r="6" spans="1:10" ht="15.75">
      <c r="A6" s="1">
        <v>1</v>
      </c>
      <c r="B6" s="1">
        <v>4932</v>
      </c>
      <c r="C6" s="2">
        <v>40</v>
      </c>
      <c r="D6" s="3">
        <v>3.65</v>
      </c>
      <c r="E6" s="3">
        <f t="shared" si="0"/>
        <v>146</v>
      </c>
      <c r="F6" s="3">
        <v>116.8</v>
      </c>
      <c r="G6" s="2">
        <v>2477</v>
      </c>
      <c r="H6" s="4">
        <v>40058</v>
      </c>
      <c r="I6" s="3">
        <f t="shared" si="1"/>
        <v>29.200000000000003</v>
      </c>
      <c r="J6" s="5">
        <f t="shared" si="2"/>
        <v>0.79999999999999993</v>
      </c>
    </row>
    <row r="7" spans="1:10" ht="15.75">
      <c r="A7" s="1">
        <v>1</v>
      </c>
      <c r="B7" s="1">
        <v>9406</v>
      </c>
      <c r="C7" s="2">
        <v>35</v>
      </c>
      <c r="D7" s="3">
        <v>3.65</v>
      </c>
      <c r="E7" s="3">
        <f t="shared" si="0"/>
        <v>127.75</v>
      </c>
      <c r="F7" s="3">
        <v>115.5</v>
      </c>
      <c r="G7" s="6">
        <v>2045</v>
      </c>
      <c r="H7" s="4">
        <v>40277</v>
      </c>
      <c r="I7" s="3">
        <f t="shared" si="1"/>
        <v>12.25</v>
      </c>
      <c r="J7" s="5">
        <f t="shared" si="2"/>
        <v>0.90410958904109584</v>
      </c>
    </row>
    <row r="8" spans="1:10" ht="15.75">
      <c r="A8" s="1"/>
      <c r="B8" s="1"/>
      <c r="C8" s="2"/>
      <c r="D8" s="3"/>
      <c r="E8" s="3"/>
      <c r="F8" s="3"/>
      <c r="G8" s="6"/>
      <c r="H8" s="4"/>
      <c r="I8" s="3"/>
      <c r="J8" s="5"/>
    </row>
    <row r="9" spans="1:10" ht="15.75">
      <c r="A9" s="1">
        <v>2</v>
      </c>
      <c r="B9" s="1">
        <v>719</v>
      </c>
      <c r="C9" s="2">
        <v>178</v>
      </c>
      <c r="D9" s="3">
        <v>3.65</v>
      </c>
      <c r="E9" s="3">
        <f t="shared" si="0"/>
        <v>649.69999999999993</v>
      </c>
      <c r="F9" s="3">
        <v>750</v>
      </c>
      <c r="G9" s="6">
        <v>4910</v>
      </c>
      <c r="H9" s="4">
        <v>40360</v>
      </c>
      <c r="I9" s="3">
        <f t="shared" si="1"/>
        <v>-100.30000000000007</v>
      </c>
      <c r="J9" s="5">
        <f t="shared" si="2"/>
        <v>1.1543789441280592</v>
      </c>
    </row>
    <row r="10" spans="1:10" ht="15.75">
      <c r="A10" s="1">
        <v>2</v>
      </c>
      <c r="B10" s="1">
        <v>1475</v>
      </c>
      <c r="C10" s="2">
        <v>111</v>
      </c>
      <c r="D10" s="3">
        <v>3.65</v>
      </c>
      <c r="E10" s="3">
        <f t="shared" si="0"/>
        <v>405.15</v>
      </c>
      <c r="F10" s="3">
        <v>156.35</v>
      </c>
      <c r="G10" s="6">
        <v>2856</v>
      </c>
      <c r="H10" s="4">
        <v>40350</v>
      </c>
      <c r="I10" s="3">
        <f t="shared" si="1"/>
        <v>248.79999999999998</v>
      </c>
      <c r="J10" s="5">
        <f t="shared" si="2"/>
        <v>0.38590645439960508</v>
      </c>
    </row>
    <row r="11" spans="1:10" ht="15.75">
      <c r="A11" s="1">
        <v>2</v>
      </c>
      <c r="B11" s="1">
        <v>4671</v>
      </c>
      <c r="C11" s="2">
        <v>96</v>
      </c>
      <c r="D11" s="3">
        <v>3.65</v>
      </c>
      <c r="E11" s="3">
        <f t="shared" si="0"/>
        <v>350.4</v>
      </c>
      <c r="F11" s="3">
        <v>0</v>
      </c>
      <c r="G11" s="6"/>
      <c r="H11" s="4"/>
      <c r="I11" s="3">
        <f t="shared" si="1"/>
        <v>350.4</v>
      </c>
      <c r="J11" s="5">
        <f t="shared" si="2"/>
        <v>0</v>
      </c>
    </row>
    <row r="12" spans="1:10" ht="15.75">
      <c r="A12" s="1">
        <v>2</v>
      </c>
      <c r="B12" s="1">
        <v>6689</v>
      </c>
      <c r="C12" s="2">
        <v>84</v>
      </c>
      <c r="D12" s="3">
        <v>3.65</v>
      </c>
      <c r="E12" s="3">
        <f t="shared" si="0"/>
        <v>306.59999999999997</v>
      </c>
      <c r="F12" s="3">
        <v>120.9</v>
      </c>
      <c r="G12" s="6">
        <v>1680</v>
      </c>
      <c r="H12" s="4">
        <v>40283</v>
      </c>
      <c r="I12" s="3">
        <f t="shared" si="1"/>
        <v>185.69999999999996</v>
      </c>
      <c r="J12" s="5">
        <f t="shared" si="2"/>
        <v>0.39432485322896288</v>
      </c>
    </row>
    <row r="13" spans="1:10" ht="15.75">
      <c r="A13" s="1">
        <v>2</v>
      </c>
      <c r="B13" s="1">
        <v>6926</v>
      </c>
      <c r="C13" s="2">
        <v>81</v>
      </c>
      <c r="D13" s="3">
        <v>3.65</v>
      </c>
      <c r="E13" s="3">
        <v>1</v>
      </c>
      <c r="F13" s="3">
        <v>70</v>
      </c>
      <c r="G13" s="6"/>
      <c r="H13" s="4"/>
      <c r="I13" s="3">
        <f t="shared" si="1"/>
        <v>-69</v>
      </c>
      <c r="J13" s="5">
        <f t="shared" si="2"/>
        <v>70</v>
      </c>
    </row>
    <row r="14" spans="1:10" ht="15.75">
      <c r="A14" s="1"/>
      <c r="B14" s="1"/>
      <c r="C14" s="2"/>
      <c r="D14" s="3"/>
      <c r="E14" s="3"/>
      <c r="F14" s="3"/>
      <c r="G14" s="6"/>
      <c r="H14" s="4"/>
      <c r="I14" s="3"/>
      <c r="J14" s="5"/>
    </row>
    <row r="15" spans="1:10" ht="15.75">
      <c r="A15" s="1">
        <v>3</v>
      </c>
      <c r="B15" s="1">
        <v>1002</v>
      </c>
      <c r="C15" s="2">
        <v>220</v>
      </c>
      <c r="D15" s="3">
        <v>3.65</v>
      </c>
      <c r="E15" s="3">
        <f t="shared" si="0"/>
        <v>803</v>
      </c>
      <c r="F15" s="3">
        <v>0</v>
      </c>
      <c r="G15" s="6"/>
      <c r="H15" s="4"/>
      <c r="I15" s="3">
        <f t="shared" si="1"/>
        <v>803</v>
      </c>
      <c r="J15" s="5">
        <f t="shared" si="2"/>
        <v>0</v>
      </c>
    </row>
    <row r="16" spans="1:10" ht="15.75">
      <c r="A16" s="1">
        <v>3</v>
      </c>
      <c r="B16" s="1">
        <v>1922</v>
      </c>
      <c r="C16" s="2">
        <v>68</v>
      </c>
      <c r="D16" s="3">
        <v>3.65</v>
      </c>
      <c r="E16" s="3">
        <f t="shared" si="0"/>
        <v>248.2</v>
      </c>
      <c r="F16" s="3">
        <v>0</v>
      </c>
      <c r="G16" s="6"/>
      <c r="H16" s="4"/>
      <c r="I16" s="3">
        <f t="shared" si="1"/>
        <v>248.2</v>
      </c>
      <c r="J16" s="5">
        <f t="shared" si="2"/>
        <v>0</v>
      </c>
    </row>
    <row r="17" spans="1:10" ht="15.75">
      <c r="A17" s="1">
        <v>3</v>
      </c>
      <c r="B17" s="1">
        <v>2836</v>
      </c>
      <c r="C17" s="2">
        <v>122</v>
      </c>
      <c r="D17" s="3">
        <v>3.65</v>
      </c>
      <c r="E17" s="3">
        <f t="shared" si="0"/>
        <v>445.3</v>
      </c>
      <c r="F17" s="3">
        <v>0</v>
      </c>
      <c r="G17" s="6"/>
      <c r="H17" s="4"/>
      <c r="I17" s="3">
        <f t="shared" si="1"/>
        <v>445.3</v>
      </c>
      <c r="J17" s="5">
        <f t="shared" si="2"/>
        <v>0</v>
      </c>
    </row>
    <row r="18" spans="1:10" ht="15.75">
      <c r="A18" s="1">
        <v>3</v>
      </c>
      <c r="B18" s="1">
        <v>5008</v>
      </c>
      <c r="C18" s="2">
        <v>78</v>
      </c>
      <c r="D18" s="3">
        <v>3.65</v>
      </c>
      <c r="E18" s="3">
        <f t="shared" si="0"/>
        <v>284.7</v>
      </c>
      <c r="F18" s="3">
        <v>0</v>
      </c>
      <c r="G18" s="6"/>
      <c r="H18" s="4"/>
      <c r="I18" s="3">
        <f t="shared" si="1"/>
        <v>284.7</v>
      </c>
      <c r="J18" s="5">
        <f t="shared" si="2"/>
        <v>0</v>
      </c>
    </row>
    <row r="19" spans="1:10" ht="15.75">
      <c r="A19" s="1">
        <v>3</v>
      </c>
      <c r="B19" s="1">
        <v>12185</v>
      </c>
      <c r="C19" s="2">
        <v>46</v>
      </c>
      <c r="D19" s="3">
        <v>3.65</v>
      </c>
      <c r="E19" s="3">
        <f t="shared" si="0"/>
        <v>167.9</v>
      </c>
      <c r="F19" s="3">
        <v>0</v>
      </c>
      <c r="G19" s="6"/>
      <c r="H19" s="4"/>
      <c r="I19" s="3">
        <f t="shared" si="1"/>
        <v>167.9</v>
      </c>
      <c r="J19" s="5">
        <f t="shared" si="2"/>
        <v>0</v>
      </c>
    </row>
    <row r="20" spans="1:10" ht="15.75">
      <c r="A20" s="1"/>
      <c r="B20" s="1"/>
      <c r="C20" s="2"/>
      <c r="D20" s="3"/>
      <c r="E20" s="3"/>
      <c r="F20" s="3"/>
      <c r="G20" s="6"/>
      <c r="H20" s="4"/>
      <c r="I20" s="3"/>
      <c r="J20" s="5"/>
    </row>
    <row r="21" spans="1:10" ht="15.75">
      <c r="A21" s="1">
        <v>4</v>
      </c>
      <c r="B21" s="1">
        <v>2210</v>
      </c>
      <c r="C21" s="2">
        <v>81</v>
      </c>
      <c r="D21" s="3">
        <v>3.65</v>
      </c>
      <c r="E21" s="3">
        <f t="shared" si="0"/>
        <v>295.64999999999998</v>
      </c>
      <c r="F21" s="3">
        <v>314</v>
      </c>
      <c r="G21" s="6">
        <v>1168</v>
      </c>
      <c r="H21" s="4">
        <v>40326</v>
      </c>
      <c r="I21" s="3">
        <f t="shared" si="1"/>
        <v>-18.350000000000023</v>
      </c>
      <c r="J21" s="5">
        <f t="shared" si="2"/>
        <v>1.0620666328428887</v>
      </c>
    </row>
    <row r="22" spans="1:10" ht="15.75">
      <c r="A22" s="1">
        <v>4</v>
      </c>
      <c r="B22" s="1">
        <v>2478</v>
      </c>
      <c r="C22" s="2">
        <v>128</v>
      </c>
      <c r="D22" s="3">
        <v>3.65</v>
      </c>
      <c r="E22" s="3">
        <f t="shared" si="0"/>
        <v>467.2</v>
      </c>
      <c r="F22" s="3">
        <v>500</v>
      </c>
      <c r="G22" s="6">
        <v>3543</v>
      </c>
      <c r="H22" s="4">
        <v>40330</v>
      </c>
      <c r="I22" s="3">
        <f t="shared" si="1"/>
        <v>-32.800000000000011</v>
      </c>
      <c r="J22" s="5">
        <f t="shared" si="2"/>
        <v>1.0702054794520548</v>
      </c>
    </row>
    <row r="23" spans="1:10" ht="15.75">
      <c r="A23" s="1">
        <v>4</v>
      </c>
      <c r="B23" s="1">
        <v>2984</v>
      </c>
      <c r="C23" s="2">
        <v>110</v>
      </c>
      <c r="D23" s="3">
        <v>3.65</v>
      </c>
      <c r="E23" s="3">
        <f t="shared" si="0"/>
        <v>401.5</v>
      </c>
      <c r="F23" s="3">
        <v>0</v>
      </c>
      <c r="G23" s="6"/>
      <c r="H23" s="4"/>
      <c r="I23" s="3">
        <f t="shared" si="1"/>
        <v>401.5</v>
      </c>
      <c r="J23" s="5">
        <f t="shared" si="2"/>
        <v>0</v>
      </c>
    </row>
    <row r="24" spans="1:10" ht="15.75">
      <c r="A24" s="1">
        <v>4</v>
      </c>
      <c r="B24" s="1">
        <v>4896</v>
      </c>
      <c r="C24" s="2">
        <v>64</v>
      </c>
      <c r="D24" s="3">
        <v>3.65</v>
      </c>
      <c r="E24" s="3">
        <f t="shared" si="0"/>
        <v>233.6</v>
      </c>
      <c r="F24" s="3">
        <v>100</v>
      </c>
      <c r="G24" s="6">
        <v>2530</v>
      </c>
      <c r="H24" s="4">
        <v>40305</v>
      </c>
      <c r="I24" s="3">
        <f t="shared" si="1"/>
        <v>133.6</v>
      </c>
      <c r="J24" s="5">
        <f t="shared" si="2"/>
        <v>0.42808219178082191</v>
      </c>
    </row>
    <row r="25" spans="1:10" ht="15.75">
      <c r="A25" s="1">
        <v>4</v>
      </c>
      <c r="B25" s="1">
        <v>6444</v>
      </c>
      <c r="C25" s="2">
        <v>46</v>
      </c>
      <c r="D25" s="3">
        <v>3.65</v>
      </c>
      <c r="E25" s="3">
        <f t="shared" si="0"/>
        <v>167.9</v>
      </c>
      <c r="F25" s="3">
        <v>0</v>
      </c>
      <c r="G25" s="6"/>
      <c r="H25" s="4"/>
      <c r="I25" s="3">
        <f t="shared" si="1"/>
        <v>167.9</v>
      </c>
      <c r="J25" s="5">
        <f t="shared" si="2"/>
        <v>0</v>
      </c>
    </row>
    <row r="26" spans="1:10" ht="15.75">
      <c r="A26" s="1"/>
      <c r="B26" s="1"/>
      <c r="C26" s="2"/>
      <c r="D26" s="3"/>
      <c r="E26" s="3"/>
      <c r="F26" s="3"/>
      <c r="G26" s="6"/>
      <c r="H26" s="4"/>
      <c r="I26" s="3"/>
      <c r="J26" s="5"/>
    </row>
    <row r="27" spans="1:10" ht="15.75">
      <c r="A27" s="1">
        <v>5</v>
      </c>
      <c r="B27" s="1">
        <v>1797</v>
      </c>
      <c r="C27" s="2">
        <v>155</v>
      </c>
      <c r="D27" s="3">
        <v>3.65</v>
      </c>
      <c r="E27" s="3">
        <f t="shared" si="0"/>
        <v>565.75</v>
      </c>
      <c r="F27" s="3">
        <v>285.2</v>
      </c>
      <c r="G27" s="6">
        <v>7006</v>
      </c>
      <c r="H27" s="4">
        <v>40225</v>
      </c>
      <c r="I27" s="3">
        <f t="shared" si="1"/>
        <v>280.55</v>
      </c>
      <c r="J27" s="5">
        <f t="shared" si="2"/>
        <v>0.50410958904109582</v>
      </c>
    </row>
    <row r="28" spans="1:10" ht="15.75">
      <c r="A28" s="1">
        <v>5</v>
      </c>
      <c r="B28" s="1">
        <v>3432</v>
      </c>
      <c r="C28" s="2">
        <v>132</v>
      </c>
      <c r="D28" s="3">
        <v>3.65</v>
      </c>
      <c r="E28" s="3">
        <f t="shared" si="0"/>
        <v>481.8</v>
      </c>
      <c r="F28" s="3">
        <v>0</v>
      </c>
      <c r="G28" s="6"/>
      <c r="H28" s="4"/>
      <c r="I28" s="3">
        <f t="shared" si="1"/>
        <v>481.8</v>
      </c>
      <c r="J28" s="5">
        <f t="shared" si="2"/>
        <v>0</v>
      </c>
    </row>
    <row r="29" spans="1:10" ht="15.75">
      <c r="A29" s="1">
        <v>5</v>
      </c>
      <c r="B29" s="1">
        <v>6228</v>
      </c>
      <c r="C29" s="2">
        <v>89</v>
      </c>
      <c r="D29" s="3">
        <v>3.65</v>
      </c>
      <c r="E29" s="3">
        <f t="shared" si="0"/>
        <v>324.84999999999997</v>
      </c>
      <c r="F29" s="3">
        <v>303.75</v>
      </c>
      <c r="G29" s="2">
        <v>1983</v>
      </c>
      <c r="H29" s="4">
        <v>40058</v>
      </c>
      <c r="I29" s="3">
        <f t="shared" si="1"/>
        <v>21.099999999999966</v>
      </c>
      <c r="J29" s="5">
        <f t="shared" si="2"/>
        <v>0.93504694474372796</v>
      </c>
    </row>
    <row r="30" spans="1:10" ht="15.75">
      <c r="A30" s="1">
        <v>5</v>
      </c>
      <c r="B30" s="1">
        <v>7895</v>
      </c>
      <c r="C30" s="2">
        <v>114</v>
      </c>
      <c r="D30" s="3">
        <v>3.65</v>
      </c>
      <c r="E30" s="3">
        <f t="shared" si="0"/>
        <v>416.09999999999997</v>
      </c>
      <c r="F30" s="3">
        <v>692.65</v>
      </c>
      <c r="G30" s="6" t="s">
        <v>570</v>
      </c>
      <c r="H30" s="4">
        <v>40353</v>
      </c>
      <c r="I30" s="3">
        <f t="shared" si="1"/>
        <v>-276.55</v>
      </c>
      <c r="J30" s="5">
        <f t="shared" si="2"/>
        <v>1.6646238884883442</v>
      </c>
    </row>
    <row r="31" spans="1:10" ht="15.75">
      <c r="A31" s="1">
        <v>5</v>
      </c>
      <c r="B31" s="1">
        <v>12793</v>
      </c>
      <c r="C31" s="2">
        <v>47</v>
      </c>
      <c r="D31" s="3">
        <v>3.65</v>
      </c>
      <c r="E31" s="3">
        <f t="shared" si="0"/>
        <v>171.54999999999998</v>
      </c>
      <c r="F31" s="3">
        <v>149.65</v>
      </c>
      <c r="G31" s="6">
        <v>1456</v>
      </c>
      <c r="H31" s="4">
        <v>40308</v>
      </c>
      <c r="I31" s="3">
        <f t="shared" si="1"/>
        <v>21.899999999999977</v>
      </c>
      <c r="J31" s="5">
        <f t="shared" si="2"/>
        <v>0.87234042553191504</v>
      </c>
    </row>
    <row r="32" spans="1:10" ht="15.75">
      <c r="A32" s="1">
        <v>5</v>
      </c>
      <c r="B32" s="1">
        <v>13702</v>
      </c>
      <c r="C32" s="2">
        <v>46</v>
      </c>
      <c r="D32" s="3">
        <v>3.65</v>
      </c>
      <c r="E32" s="3">
        <f t="shared" si="0"/>
        <v>167.9</v>
      </c>
      <c r="F32" s="3">
        <v>0</v>
      </c>
      <c r="G32" s="6"/>
      <c r="H32" s="4"/>
      <c r="I32" s="3">
        <f t="shared" si="1"/>
        <v>167.9</v>
      </c>
      <c r="J32" s="5">
        <f t="shared" si="2"/>
        <v>0</v>
      </c>
    </row>
    <row r="33" spans="1:10" ht="15.75">
      <c r="A33" s="1"/>
      <c r="B33" s="1"/>
      <c r="C33" s="2"/>
      <c r="D33" s="3"/>
      <c r="E33" s="3"/>
      <c r="F33" s="3"/>
      <c r="G33" s="6"/>
      <c r="H33" s="4"/>
      <c r="I33" s="3"/>
      <c r="J33" s="5"/>
    </row>
    <row r="34" spans="1:10" ht="15.75">
      <c r="A34" s="1">
        <v>6</v>
      </c>
      <c r="B34" s="1">
        <v>2990</v>
      </c>
      <c r="C34" s="2">
        <v>93</v>
      </c>
      <c r="D34" s="3">
        <v>3.65</v>
      </c>
      <c r="E34" s="3">
        <f t="shared" si="0"/>
        <v>339.45</v>
      </c>
      <c r="F34" s="3">
        <v>0</v>
      </c>
      <c r="G34" s="6"/>
      <c r="H34" s="4"/>
      <c r="I34" s="3">
        <f t="shared" si="1"/>
        <v>339.45</v>
      </c>
      <c r="J34" s="5">
        <f t="shared" si="2"/>
        <v>0</v>
      </c>
    </row>
    <row r="35" spans="1:10" ht="15.75">
      <c r="A35" s="1">
        <v>6</v>
      </c>
      <c r="B35" s="1">
        <v>4439</v>
      </c>
      <c r="C35" s="2">
        <v>268</v>
      </c>
      <c r="D35" s="3">
        <v>3.65</v>
      </c>
      <c r="E35" s="3">
        <f t="shared" si="0"/>
        <v>978.19999999999993</v>
      </c>
      <c r="F35" s="3">
        <v>463.25</v>
      </c>
      <c r="G35" s="6" t="s">
        <v>571</v>
      </c>
      <c r="H35" s="4">
        <v>40350</v>
      </c>
      <c r="I35" s="3">
        <f t="shared" si="1"/>
        <v>514.94999999999993</v>
      </c>
      <c r="J35" s="5">
        <f t="shared" si="2"/>
        <v>0.4735739112655899</v>
      </c>
    </row>
    <row r="36" spans="1:10" ht="15.75">
      <c r="A36" s="1">
        <v>6</v>
      </c>
      <c r="B36" s="1">
        <v>4869</v>
      </c>
      <c r="C36" s="2">
        <v>88</v>
      </c>
      <c r="D36" s="3">
        <v>3.65</v>
      </c>
      <c r="E36" s="3">
        <f t="shared" si="0"/>
        <v>321.2</v>
      </c>
      <c r="F36" s="3">
        <v>0</v>
      </c>
      <c r="G36" s="6"/>
      <c r="H36" s="4"/>
      <c r="I36" s="3">
        <f t="shared" si="1"/>
        <v>321.2</v>
      </c>
      <c r="J36" s="5">
        <f t="shared" si="2"/>
        <v>0</v>
      </c>
    </row>
    <row r="37" spans="1:10" ht="15.75">
      <c r="A37" s="1">
        <v>6</v>
      </c>
      <c r="B37" s="1">
        <v>6764</v>
      </c>
      <c r="C37" s="2">
        <v>74</v>
      </c>
      <c r="D37" s="3">
        <v>3.65</v>
      </c>
      <c r="E37" s="3">
        <f t="shared" si="0"/>
        <v>270.09999999999997</v>
      </c>
      <c r="F37" s="3">
        <v>0</v>
      </c>
      <c r="G37" s="6"/>
      <c r="H37" s="4"/>
      <c r="I37" s="3">
        <f t="shared" si="1"/>
        <v>270.09999999999997</v>
      </c>
      <c r="J37" s="5">
        <f t="shared" si="2"/>
        <v>0</v>
      </c>
    </row>
    <row r="38" spans="1:10" ht="15.75">
      <c r="A38" s="1">
        <v>6</v>
      </c>
      <c r="B38" s="1">
        <v>10260</v>
      </c>
      <c r="C38" s="2">
        <v>69</v>
      </c>
      <c r="D38" s="3">
        <v>3.65</v>
      </c>
      <c r="E38" s="3">
        <f t="shared" si="0"/>
        <v>251.85</v>
      </c>
      <c r="F38" s="3">
        <v>0</v>
      </c>
      <c r="G38" s="6"/>
      <c r="H38" s="4"/>
      <c r="I38" s="3">
        <f t="shared" si="1"/>
        <v>251.85</v>
      </c>
      <c r="J38" s="5">
        <f t="shared" si="2"/>
        <v>0</v>
      </c>
    </row>
    <row r="39" spans="1:10" ht="15.75">
      <c r="A39" s="1"/>
      <c r="B39" s="1"/>
      <c r="C39" s="2"/>
      <c r="D39" s="3"/>
      <c r="E39" s="3"/>
      <c r="F39" s="3"/>
      <c r="G39" s="6"/>
      <c r="H39" s="4"/>
      <c r="I39" s="3"/>
      <c r="J39" s="5"/>
    </row>
    <row r="40" spans="1:10" ht="15.75">
      <c r="A40" s="1">
        <v>7</v>
      </c>
      <c r="B40" s="1">
        <v>617</v>
      </c>
      <c r="C40" s="2">
        <v>156</v>
      </c>
      <c r="D40" s="3">
        <v>3.65</v>
      </c>
      <c r="E40" s="3">
        <f t="shared" si="0"/>
        <v>569.4</v>
      </c>
      <c r="F40" s="3">
        <v>0</v>
      </c>
      <c r="G40" s="6"/>
      <c r="H40" s="4"/>
      <c r="I40" s="3">
        <f t="shared" si="1"/>
        <v>569.4</v>
      </c>
      <c r="J40" s="5">
        <f t="shared" si="2"/>
        <v>0</v>
      </c>
    </row>
    <row r="41" spans="1:10" ht="15.75">
      <c r="A41" s="1">
        <v>7</v>
      </c>
      <c r="B41" s="1">
        <v>5382</v>
      </c>
      <c r="C41" s="2">
        <v>96</v>
      </c>
      <c r="D41" s="3">
        <v>3.65</v>
      </c>
      <c r="E41" s="3">
        <f t="shared" si="0"/>
        <v>350.4</v>
      </c>
      <c r="F41" s="3">
        <v>0</v>
      </c>
      <c r="G41" s="6"/>
      <c r="H41" s="4"/>
      <c r="I41" s="3">
        <f t="shared" si="1"/>
        <v>350.4</v>
      </c>
      <c r="J41" s="5">
        <f t="shared" si="2"/>
        <v>0</v>
      </c>
    </row>
    <row r="42" spans="1:10" ht="15.75">
      <c r="A42" s="1">
        <v>7</v>
      </c>
      <c r="B42" s="1">
        <v>6279</v>
      </c>
      <c r="C42" s="2">
        <v>136</v>
      </c>
      <c r="D42" s="3">
        <v>3.65</v>
      </c>
      <c r="E42" s="3">
        <f t="shared" si="0"/>
        <v>496.4</v>
      </c>
      <c r="F42" s="3">
        <v>207.2</v>
      </c>
      <c r="G42" s="6"/>
      <c r="H42" s="4"/>
      <c r="I42" s="3">
        <f t="shared" si="1"/>
        <v>289.2</v>
      </c>
      <c r="J42" s="5">
        <f t="shared" si="2"/>
        <v>0.41740531829170024</v>
      </c>
    </row>
    <row r="43" spans="1:10" ht="15.75">
      <c r="A43" s="1">
        <v>7</v>
      </c>
      <c r="B43" s="1">
        <v>10714</v>
      </c>
      <c r="C43" s="2">
        <v>66</v>
      </c>
      <c r="D43" s="3">
        <v>3.65</v>
      </c>
      <c r="E43" s="3">
        <f t="shared" si="0"/>
        <v>240.9</v>
      </c>
      <c r="F43" s="3">
        <v>178.85</v>
      </c>
      <c r="G43" s="6">
        <v>1410</v>
      </c>
      <c r="H43" s="4">
        <v>40165</v>
      </c>
      <c r="I43" s="3">
        <f t="shared" si="1"/>
        <v>62.050000000000011</v>
      </c>
      <c r="J43" s="5">
        <f t="shared" si="2"/>
        <v>0.74242424242424243</v>
      </c>
    </row>
    <row r="44" spans="1:10" ht="15.75">
      <c r="A44" s="1">
        <v>7</v>
      </c>
      <c r="B44" s="1">
        <v>11834</v>
      </c>
      <c r="C44" s="2">
        <v>91</v>
      </c>
      <c r="D44" s="3">
        <v>3.65</v>
      </c>
      <c r="E44" s="3">
        <f t="shared" si="0"/>
        <v>332.15</v>
      </c>
      <c r="F44" s="3">
        <v>0</v>
      </c>
      <c r="G44" s="6"/>
      <c r="H44" s="4"/>
      <c r="I44" s="3">
        <f t="shared" si="1"/>
        <v>332.15</v>
      </c>
      <c r="J44" s="5">
        <f t="shared" si="2"/>
        <v>0</v>
      </c>
    </row>
    <row r="45" spans="1:10" ht="15.75">
      <c r="A45" s="1"/>
      <c r="B45" s="1"/>
      <c r="C45" s="2"/>
      <c r="D45" s="3"/>
      <c r="E45" s="3"/>
      <c r="F45" s="3"/>
      <c r="G45" s="6"/>
      <c r="H45" s="4"/>
      <c r="I45" s="3"/>
      <c r="J45" s="5"/>
    </row>
    <row r="46" spans="1:10" ht="15.75">
      <c r="A46" s="1">
        <v>8</v>
      </c>
      <c r="B46" s="1">
        <v>3955</v>
      </c>
      <c r="C46" s="2">
        <v>439</v>
      </c>
      <c r="D46" s="3">
        <v>3.65</v>
      </c>
      <c r="E46" s="3">
        <f t="shared" si="0"/>
        <v>1602.35</v>
      </c>
      <c r="F46" s="3">
        <v>1602.35</v>
      </c>
      <c r="G46" s="6">
        <v>7668</v>
      </c>
      <c r="H46" s="4">
        <v>40277</v>
      </c>
      <c r="I46" s="3">
        <f t="shared" si="1"/>
        <v>0</v>
      </c>
      <c r="J46" s="5">
        <f t="shared" si="2"/>
        <v>1</v>
      </c>
    </row>
    <row r="47" spans="1:10" ht="15.75">
      <c r="A47" s="1">
        <v>8</v>
      </c>
      <c r="B47" s="1">
        <v>4692</v>
      </c>
      <c r="C47" s="2">
        <v>95</v>
      </c>
      <c r="D47" s="3">
        <v>3.65</v>
      </c>
      <c r="E47" s="3">
        <f t="shared" si="0"/>
        <v>346.75</v>
      </c>
      <c r="F47" s="3">
        <v>0</v>
      </c>
      <c r="G47" s="6"/>
      <c r="H47" s="4"/>
      <c r="I47" s="3">
        <f t="shared" si="1"/>
        <v>346.75</v>
      </c>
      <c r="J47" s="5">
        <f t="shared" si="2"/>
        <v>0</v>
      </c>
    </row>
    <row r="48" spans="1:10" ht="15.75">
      <c r="A48" s="1">
        <v>8</v>
      </c>
      <c r="B48" s="1">
        <v>6464</v>
      </c>
      <c r="C48" s="2">
        <v>111</v>
      </c>
      <c r="D48" s="3">
        <v>3.65</v>
      </c>
      <c r="E48" s="3">
        <f t="shared" si="0"/>
        <v>405.15</v>
      </c>
      <c r="F48" s="3">
        <v>0</v>
      </c>
      <c r="G48" s="6"/>
      <c r="H48" s="4"/>
      <c r="I48" s="3">
        <f t="shared" si="1"/>
        <v>405.15</v>
      </c>
      <c r="J48" s="5">
        <f t="shared" si="2"/>
        <v>0</v>
      </c>
    </row>
    <row r="49" spans="1:10" ht="15.75">
      <c r="A49" s="1">
        <v>8</v>
      </c>
      <c r="B49" s="1">
        <v>7498</v>
      </c>
      <c r="C49" s="2">
        <v>145</v>
      </c>
      <c r="D49" s="3">
        <v>3.65</v>
      </c>
      <c r="E49" s="3">
        <f t="shared" si="0"/>
        <v>529.25</v>
      </c>
      <c r="F49" s="3">
        <v>0</v>
      </c>
      <c r="G49" s="6"/>
      <c r="H49" s="4"/>
      <c r="I49" s="3">
        <f t="shared" si="1"/>
        <v>529.25</v>
      </c>
      <c r="J49" s="5">
        <f t="shared" si="2"/>
        <v>0</v>
      </c>
    </row>
    <row r="50" spans="1:10" ht="15.75">
      <c r="A50" s="1">
        <v>8</v>
      </c>
      <c r="B50" s="1">
        <v>8061</v>
      </c>
      <c r="C50" s="2">
        <v>67</v>
      </c>
      <c r="D50" s="3">
        <v>3.65</v>
      </c>
      <c r="E50" s="3">
        <f t="shared" si="0"/>
        <v>244.54999999999998</v>
      </c>
      <c r="F50" s="3">
        <v>0</v>
      </c>
      <c r="G50" s="6"/>
      <c r="H50" s="4"/>
      <c r="I50" s="3">
        <f t="shared" si="1"/>
        <v>244.54999999999998</v>
      </c>
      <c r="J50" s="5">
        <f t="shared" si="2"/>
        <v>0</v>
      </c>
    </row>
    <row r="51" spans="1:10" ht="15.75">
      <c r="A51" s="1">
        <v>8</v>
      </c>
      <c r="B51" s="1">
        <v>14677</v>
      </c>
      <c r="C51" s="63">
        <v>33</v>
      </c>
      <c r="D51" s="3">
        <v>3.65</v>
      </c>
      <c r="E51" s="3">
        <f t="shared" si="0"/>
        <v>120.45</v>
      </c>
      <c r="F51" s="3">
        <v>0</v>
      </c>
      <c r="G51" s="6"/>
      <c r="H51" s="4"/>
      <c r="I51" s="3">
        <f t="shared" si="1"/>
        <v>120.45</v>
      </c>
      <c r="J51" s="5">
        <f t="shared" si="2"/>
        <v>0</v>
      </c>
    </row>
    <row r="52" spans="1:10" ht="15.75">
      <c r="A52" s="1"/>
      <c r="B52" s="1"/>
      <c r="C52" s="63"/>
      <c r="D52" s="3"/>
      <c r="E52" s="3"/>
      <c r="F52" s="3"/>
      <c r="G52" s="6"/>
      <c r="H52" s="4"/>
      <c r="I52" s="3"/>
      <c r="J52" s="5"/>
    </row>
    <row r="53" spans="1:10" ht="15.75">
      <c r="A53" s="1">
        <v>9</v>
      </c>
      <c r="B53" s="1">
        <v>607</v>
      </c>
      <c r="C53" s="2">
        <v>308</v>
      </c>
      <c r="D53" s="3">
        <v>3.65</v>
      </c>
      <c r="E53" s="3">
        <f t="shared" si="0"/>
        <v>1124.2</v>
      </c>
      <c r="F53" s="3">
        <v>1020.62</v>
      </c>
      <c r="G53" s="6">
        <v>2382</v>
      </c>
      <c r="H53" s="4">
        <v>40093</v>
      </c>
      <c r="I53" s="3">
        <f t="shared" si="1"/>
        <v>103.58000000000004</v>
      </c>
      <c r="J53" s="5">
        <f t="shared" si="2"/>
        <v>0.90786336950720514</v>
      </c>
    </row>
    <row r="54" spans="1:10" ht="15.75">
      <c r="A54" s="1">
        <v>9</v>
      </c>
      <c r="B54" s="1">
        <v>1033</v>
      </c>
      <c r="C54" s="2">
        <v>164</v>
      </c>
      <c r="D54" s="3">
        <v>3.65</v>
      </c>
      <c r="E54" s="3">
        <f t="shared" si="0"/>
        <v>598.6</v>
      </c>
      <c r="F54" s="3">
        <v>0</v>
      </c>
      <c r="G54" s="6"/>
      <c r="H54" s="4"/>
      <c r="I54" s="3">
        <f t="shared" si="1"/>
        <v>598.6</v>
      </c>
      <c r="J54" s="5">
        <f t="shared" si="2"/>
        <v>0</v>
      </c>
    </row>
    <row r="55" spans="1:10" ht="15.75">
      <c r="A55" s="1">
        <v>9</v>
      </c>
      <c r="B55" s="1">
        <v>4489</v>
      </c>
      <c r="C55" s="2">
        <v>143</v>
      </c>
      <c r="D55" s="3">
        <v>3.65</v>
      </c>
      <c r="E55" s="3">
        <f t="shared" si="0"/>
        <v>521.94999999999993</v>
      </c>
      <c r="F55" s="3">
        <v>0</v>
      </c>
      <c r="G55" s="6"/>
      <c r="H55" s="4"/>
      <c r="I55" s="3">
        <f t="shared" si="1"/>
        <v>521.94999999999993</v>
      </c>
      <c r="J55" s="5">
        <f t="shared" si="2"/>
        <v>0</v>
      </c>
    </row>
    <row r="56" spans="1:10" ht="15.75">
      <c r="A56" s="1">
        <v>9</v>
      </c>
      <c r="B56" s="1">
        <v>10919</v>
      </c>
      <c r="C56" s="2">
        <v>79</v>
      </c>
      <c r="D56" s="3">
        <v>3.65</v>
      </c>
      <c r="E56" s="3">
        <f t="shared" si="0"/>
        <v>288.34999999999997</v>
      </c>
      <c r="F56" s="3">
        <v>299.3</v>
      </c>
      <c r="G56" s="6">
        <v>1416</v>
      </c>
      <c r="H56" s="4">
        <v>40365</v>
      </c>
      <c r="I56" s="3">
        <f t="shared" si="1"/>
        <v>-10.950000000000045</v>
      </c>
      <c r="J56" s="5">
        <f t="shared" si="2"/>
        <v>1.037974683544304</v>
      </c>
    </row>
    <row r="57" spans="1:10" ht="15.75">
      <c r="A57" s="1">
        <v>9</v>
      </c>
      <c r="B57" s="1">
        <v>12269</v>
      </c>
      <c r="C57" s="2">
        <v>71</v>
      </c>
      <c r="D57" s="3">
        <v>3.65</v>
      </c>
      <c r="E57" s="3">
        <f t="shared" si="0"/>
        <v>259.14999999999998</v>
      </c>
      <c r="F57" s="3">
        <v>369</v>
      </c>
      <c r="G57" s="6">
        <v>2543</v>
      </c>
      <c r="H57" s="4">
        <v>40288</v>
      </c>
      <c r="I57" s="3">
        <f t="shared" si="1"/>
        <v>-109.85000000000002</v>
      </c>
      <c r="J57" s="5">
        <f t="shared" si="2"/>
        <v>1.423885780436041</v>
      </c>
    </row>
    <row r="58" spans="1:10" ht="15.75">
      <c r="A58" s="1">
        <v>9</v>
      </c>
      <c r="B58" s="1">
        <v>12596</v>
      </c>
      <c r="C58" s="2">
        <v>44</v>
      </c>
      <c r="D58" s="3">
        <v>3.65</v>
      </c>
      <c r="E58" s="3">
        <f t="shared" si="0"/>
        <v>160.6</v>
      </c>
      <c r="F58" s="3">
        <v>0</v>
      </c>
      <c r="G58" s="6"/>
      <c r="H58" s="4"/>
      <c r="I58" s="3">
        <f t="shared" si="1"/>
        <v>160.6</v>
      </c>
      <c r="J58" s="5">
        <f t="shared" si="2"/>
        <v>0</v>
      </c>
    </row>
    <row r="59" spans="1:10" ht="15.75">
      <c r="A59" s="1"/>
      <c r="B59" s="1"/>
      <c r="C59" s="2"/>
      <c r="D59" s="3"/>
      <c r="E59" s="3"/>
      <c r="F59" s="3"/>
      <c r="G59" s="6"/>
      <c r="H59" s="4"/>
      <c r="I59" s="3"/>
      <c r="J59" s="5"/>
    </row>
    <row r="60" spans="1:10" ht="15.75">
      <c r="A60" s="1">
        <v>10</v>
      </c>
      <c r="B60" s="1">
        <v>614</v>
      </c>
      <c r="C60" s="2">
        <v>193</v>
      </c>
      <c r="D60" s="3">
        <v>3.65</v>
      </c>
      <c r="E60" s="3">
        <f t="shared" si="0"/>
        <v>704.44999999999993</v>
      </c>
      <c r="F60" s="3">
        <v>0</v>
      </c>
      <c r="G60" s="6"/>
      <c r="H60" s="4"/>
      <c r="I60" s="3">
        <f t="shared" si="1"/>
        <v>704.44999999999993</v>
      </c>
      <c r="J60" s="5">
        <f t="shared" si="2"/>
        <v>0</v>
      </c>
    </row>
    <row r="61" spans="1:10" ht="15.75">
      <c r="A61" s="1">
        <v>10</v>
      </c>
      <c r="B61" s="1">
        <v>1838</v>
      </c>
      <c r="C61" s="2">
        <v>257</v>
      </c>
      <c r="D61" s="3">
        <v>3.65</v>
      </c>
      <c r="E61" s="3">
        <f t="shared" si="0"/>
        <v>938.05</v>
      </c>
      <c r="F61" s="3">
        <v>0</v>
      </c>
      <c r="G61" s="6"/>
      <c r="H61" s="4"/>
      <c r="I61" s="3">
        <f t="shared" si="1"/>
        <v>938.05</v>
      </c>
      <c r="J61" s="5">
        <f t="shared" si="2"/>
        <v>0</v>
      </c>
    </row>
    <row r="62" spans="1:10" ht="15.75">
      <c r="A62" s="1">
        <v>10</v>
      </c>
      <c r="B62" s="1">
        <v>5514</v>
      </c>
      <c r="C62" s="2">
        <v>150</v>
      </c>
      <c r="D62" s="3">
        <v>3.65</v>
      </c>
      <c r="E62" s="3">
        <f t="shared" si="0"/>
        <v>547.5</v>
      </c>
      <c r="F62" s="3">
        <v>547.5</v>
      </c>
      <c r="G62" s="6">
        <v>6285</v>
      </c>
      <c r="H62" s="4">
        <v>40301</v>
      </c>
      <c r="I62" s="3">
        <f t="shared" si="1"/>
        <v>0</v>
      </c>
      <c r="J62" s="5">
        <f t="shared" si="2"/>
        <v>1</v>
      </c>
    </row>
    <row r="63" spans="1:10" ht="15.75">
      <c r="A63" s="1">
        <v>10</v>
      </c>
      <c r="B63" s="1">
        <v>8810</v>
      </c>
      <c r="C63" s="63">
        <v>7</v>
      </c>
      <c r="D63" s="3">
        <v>3.65</v>
      </c>
      <c r="E63" s="3">
        <f t="shared" si="0"/>
        <v>25.55</v>
      </c>
      <c r="F63" s="3">
        <v>456.25</v>
      </c>
      <c r="G63" s="6">
        <v>854</v>
      </c>
      <c r="H63" s="4"/>
      <c r="I63" s="3">
        <f t="shared" si="1"/>
        <v>-430.7</v>
      </c>
      <c r="J63" s="5">
        <f t="shared" si="2"/>
        <v>17.857142857142858</v>
      </c>
    </row>
    <row r="64" spans="1:10" ht="15.75">
      <c r="A64" s="1">
        <v>10</v>
      </c>
      <c r="B64" s="1">
        <v>11305</v>
      </c>
      <c r="C64" s="2">
        <v>141</v>
      </c>
      <c r="D64" s="3">
        <v>3.65</v>
      </c>
      <c r="E64" s="3">
        <f t="shared" si="0"/>
        <v>514.65</v>
      </c>
      <c r="F64" s="3">
        <v>518.29999999999995</v>
      </c>
      <c r="G64" s="6">
        <v>1364</v>
      </c>
      <c r="H64" s="4">
        <v>40350</v>
      </c>
      <c r="I64" s="3">
        <f t="shared" si="1"/>
        <v>-3.6499999999999773</v>
      </c>
      <c r="J64" s="5">
        <f t="shared" si="2"/>
        <v>1.0070921985815602</v>
      </c>
    </row>
    <row r="65" spans="1:10" ht="15.75">
      <c r="A65" s="1">
        <v>10</v>
      </c>
      <c r="B65" s="1">
        <v>13083</v>
      </c>
      <c r="C65" s="2">
        <v>35</v>
      </c>
      <c r="D65" s="3">
        <v>3.65</v>
      </c>
      <c r="E65" s="3">
        <f t="shared" si="0"/>
        <v>127.75</v>
      </c>
      <c r="F65" s="3">
        <v>0</v>
      </c>
      <c r="G65" s="6"/>
      <c r="H65" s="4"/>
      <c r="I65" s="3">
        <f t="shared" si="1"/>
        <v>127.75</v>
      </c>
      <c r="J65" s="5">
        <f t="shared" si="2"/>
        <v>0</v>
      </c>
    </row>
    <row r="66" spans="1:10" ht="15.75">
      <c r="A66" s="1"/>
      <c r="B66" s="1"/>
      <c r="C66" s="2"/>
      <c r="D66" s="3"/>
      <c r="E66" s="3"/>
      <c r="F66" s="3"/>
      <c r="G66" s="6"/>
      <c r="H66" s="4"/>
      <c r="I66" s="3"/>
      <c r="J66" s="5"/>
    </row>
    <row r="67" spans="1:10" ht="15.75">
      <c r="A67" s="1">
        <v>11</v>
      </c>
      <c r="B67" s="1">
        <v>2556</v>
      </c>
      <c r="C67" s="2">
        <v>171</v>
      </c>
      <c r="D67" s="3">
        <v>3.65</v>
      </c>
      <c r="E67" s="3">
        <f t="shared" si="0"/>
        <v>624.15</v>
      </c>
      <c r="F67" s="3">
        <v>337.65</v>
      </c>
      <c r="G67" s="6">
        <v>8459</v>
      </c>
      <c r="H67" s="4">
        <v>40357</v>
      </c>
      <c r="I67" s="3">
        <f t="shared" si="1"/>
        <v>286.5</v>
      </c>
      <c r="J67" s="5">
        <f t="shared" si="2"/>
        <v>0.54097572698870466</v>
      </c>
    </row>
    <row r="68" spans="1:10" ht="15.75">
      <c r="A68" s="1">
        <v>11</v>
      </c>
      <c r="B68" s="1">
        <v>5539</v>
      </c>
      <c r="C68" s="2">
        <v>90</v>
      </c>
      <c r="D68" s="3">
        <v>3.65</v>
      </c>
      <c r="E68" s="3">
        <f t="shared" si="0"/>
        <v>328.5</v>
      </c>
      <c r="F68" s="3">
        <v>0</v>
      </c>
      <c r="G68" s="6"/>
      <c r="H68" s="4"/>
      <c r="I68" s="3">
        <f t="shared" si="1"/>
        <v>328.5</v>
      </c>
      <c r="J68" s="5">
        <f t="shared" si="2"/>
        <v>0</v>
      </c>
    </row>
    <row r="69" spans="1:10" ht="15.75">
      <c r="A69" s="1">
        <v>11</v>
      </c>
      <c r="B69" s="1">
        <v>7732</v>
      </c>
      <c r="C69" s="2">
        <v>95</v>
      </c>
      <c r="D69" s="3">
        <v>3.65</v>
      </c>
      <c r="E69" s="3">
        <f t="shared" si="0"/>
        <v>346.75</v>
      </c>
      <c r="F69" s="3">
        <v>357.7</v>
      </c>
      <c r="G69" s="6">
        <v>2561</v>
      </c>
      <c r="H69" s="4">
        <v>40275</v>
      </c>
      <c r="I69" s="3">
        <f t="shared" si="1"/>
        <v>-10.949999999999989</v>
      </c>
      <c r="J69" s="5">
        <f t="shared" si="2"/>
        <v>1.0315789473684209</v>
      </c>
    </row>
    <row r="70" spans="1:10" ht="15.75">
      <c r="A70" s="1">
        <v>11</v>
      </c>
      <c r="B70" s="1">
        <v>12079</v>
      </c>
      <c r="D70" s="3">
        <v>3.65</v>
      </c>
      <c r="E70" s="3">
        <f t="shared" si="0"/>
        <v>0</v>
      </c>
      <c r="F70" s="3">
        <v>0</v>
      </c>
      <c r="G70" s="6"/>
      <c r="H70" s="4"/>
      <c r="I70" s="3">
        <f t="shared" si="1"/>
        <v>0</v>
      </c>
      <c r="J70" s="5" t="e">
        <f t="shared" si="2"/>
        <v>#DIV/0!</v>
      </c>
    </row>
    <row r="71" spans="1:10" ht="15.75">
      <c r="A71" s="1">
        <v>11</v>
      </c>
      <c r="B71" s="1">
        <v>12393</v>
      </c>
      <c r="C71" s="2">
        <v>40</v>
      </c>
      <c r="D71" s="3">
        <v>3.65</v>
      </c>
      <c r="E71" s="3">
        <f t="shared" si="0"/>
        <v>146</v>
      </c>
      <c r="F71" s="3">
        <v>0</v>
      </c>
      <c r="G71" s="6"/>
      <c r="H71" s="4"/>
      <c r="I71" s="3">
        <f t="shared" si="1"/>
        <v>146</v>
      </c>
      <c r="J71" s="5">
        <f t="shared" si="2"/>
        <v>0</v>
      </c>
    </row>
    <row r="72" spans="1:10" ht="15.75">
      <c r="A72" s="1"/>
      <c r="B72" s="1"/>
      <c r="C72" s="2"/>
      <c r="D72" s="3"/>
      <c r="E72" s="3"/>
      <c r="F72" s="3"/>
      <c r="G72" s="6"/>
      <c r="H72" s="4"/>
      <c r="I72" s="3"/>
      <c r="J72" s="5"/>
    </row>
    <row r="73" spans="1:10" ht="15.75">
      <c r="A73" s="1">
        <v>12</v>
      </c>
      <c r="B73" s="1">
        <v>710</v>
      </c>
      <c r="C73" s="2">
        <v>186</v>
      </c>
      <c r="D73" s="3">
        <v>3.65</v>
      </c>
      <c r="E73" s="3">
        <f t="shared" si="0"/>
        <v>678.9</v>
      </c>
      <c r="F73" s="3">
        <v>0</v>
      </c>
      <c r="G73" s="6"/>
      <c r="H73" s="4"/>
      <c r="I73" s="3">
        <f t="shared" si="1"/>
        <v>678.9</v>
      </c>
      <c r="J73" s="5">
        <f t="shared" si="2"/>
        <v>0</v>
      </c>
    </row>
    <row r="74" spans="1:10" ht="15.75">
      <c r="A74" s="1">
        <v>12</v>
      </c>
      <c r="B74" s="1">
        <v>1957</v>
      </c>
      <c r="C74" s="2">
        <v>168</v>
      </c>
      <c r="D74" s="3">
        <v>3.65</v>
      </c>
      <c r="E74" s="3">
        <f t="shared" si="0"/>
        <v>613.19999999999993</v>
      </c>
      <c r="F74" s="3">
        <v>0</v>
      </c>
      <c r="G74" s="6"/>
      <c r="H74" s="4"/>
      <c r="I74" s="3">
        <f t="shared" si="1"/>
        <v>613.19999999999993</v>
      </c>
      <c r="J74" s="5">
        <f t="shared" si="2"/>
        <v>0</v>
      </c>
    </row>
    <row r="75" spans="1:10" ht="15.75">
      <c r="A75" s="1">
        <v>12</v>
      </c>
      <c r="B75" s="1">
        <v>4807</v>
      </c>
      <c r="C75" s="2">
        <v>107</v>
      </c>
      <c r="D75" s="3">
        <v>3.65</v>
      </c>
      <c r="E75" s="3">
        <f t="shared" si="0"/>
        <v>390.55</v>
      </c>
      <c r="F75" s="3">
        <v>197</v>
      </c>
      <c r="G75" s="6">
        <v>2487</v>
      </c>
      <c r="H75" s="4">
        <v>40357</v>
      </c>
      <c r="I75" s="3">
        <f t="shared" si="1"/>
        <v>193.55</v>
      </c>
      <c r="J75" s="5">
        <f t="shared" si="2"/>
        <v>0.50441684803482267</v>
      </c>
    </row>
    <row r="76" spans="1:10" ht="15.75">
      <c r="A76" s="1">
        <v>12</v>
      </c>
      <c r="B76" s="1">
        <v>5798</v>
      </c>
      <c r="C76" s="2">
        <v>134</v>
      </c>
      <c r="D76" s="3">
        <v>3.65</v>
      </c>
      <c r="E76" s="3">
        <f t="shared" si="0"/>
        <v>489.09999999999997</v>
      </c>
      <c r="F76" s="3">
        <v>0</v>
      </c>
      <c r="G76" s="6"/>
      <c r="H76" s="4"/>
      <c r="I76" s="3">
        <f t="shared" si="1"/>
        <v>489.09999999999997</v>
      </c>
      <c r="J76" s="5">
        <f t="shared" si="2"/>
        <v>0</v>
      </c>
    </row>
    <row r="77" spans="1:10" ht="15.75">
      <c r="A77" s="1"/>
      <c r="B77" s="1"/>
      <c r="C77" s="2"/>
      <c r="D77" s="3"/>
      <c r="E77" s="3"/>
      <c r="F77" s="3"/>
      <c r="G77" s="6"/>
      <c r="H77" s="4"/>
      <c r="I77" s="3"/>
      <c r="J77" s="5"/>
    </row>
    <row r="78" spans="1:10" ht="15.75">
      <c r="A78" s="1">
        <v>13</v>
      </c>
      <c r="B78" s="1">
        <v>4505</v>
      </c>
      <c r="C78" s="2">
        <v>93</v>
      </c>
      <c r="D78" s="3">
        <v>3.65</v>
      </c>
      <c r="E78" s="3">
        <f t="shared" si="0"/>
        <v>339.45</v>
      </c>
      <c r="F78" s="3">
        <v>339.45</v>
      </c>
      <c r="G78" s="6" t="s">
        <v>572</v>
      </c>
      <c r="H78" s="4">
        <v>40315</v>
      </c>
      <c r="I78" s="3">
        <f t="shared" si="1"/>
        <v>0</v>
      </c>
      <c r="J78" s="5">
        <f t="shared" si="2"/>
        <v>1</v>
      </c>
    </row>
    <row r="79" spans="1:10" ht="15.75">
      <c r="A79" s="1">
        <v>13</v>
      </c>
      <c r="B79" s="1">
        <v>4735</v>
      </c>
      <c r="C79" s="2">
        <v>171</v>
      </c>
      <c r="D79" s="3">
        <v>3.65</v>
      </c>
      <c r="E79" s="3">
        <f t="shared" si="0"/>
        <v>624.15</v>
      </c>
      <c r="F79" s="3">
        <v>295.5</v>
      </c>
      <c r="G79" s="6">
        <v>2070</v>
      </c>
      <c r="H79" s="4">
        <v>40221</v>
      </c>
      <c r="I79" s="3">
        <f t="shared" si="1"/>
        <v>328.65</v>
      </c>
      <c r="J79" s="5">
        <f t="shared" si="2"/>
        <v>0.47344388368180729</v>
      </c>
    </row>
    <row r="80" spans="1:10" ht="15.75">
      <c r="A80" s="1">
        <v>13</v>
      </c>
      <c r="B80" s="1">
        <v>5844</v>
      </c>
      <c r="C80" s="2">
        <v>117</v>
      </c>
      <c r="D80" s="3">
        <v>3.65</v>
      </c>
      <c r="E80" s="3">
        <f t="shared" si="0"/>
        <v>427.05</v>
      </c>
      <c r="F80" s="3">
        <v>0</v>
      </c>
      <c r="G80" s="6"/>
      <c r="H80" s="4"/>
      <c r="I80" s="3">
        <f t="shared" si="1"/>
        <v>427.05</v>
      </c>
      <c r="J80" s="5">
        <f t="shared" si="2"/>
        <v>0</v>
      </c>
    </row>
    <row r="81" spans="1:10" ht="15.75">
      <c r="A81" s="1">
        <v>13</v>
      </c>
      <c r="B81" s="1">
        <v>10243</v>
      </c>
      <c r="C81" s="2">
        <v>130</v>
      </c>
      <c r="D81" s="3">
        <v>3.65</v>
      </c>
      <c r="E81" s="3">
        <f t="shared" ref="E81:E158" si="3">C81*D81</f>
        <v>474.5</v>
      </c>
      <c r="F81" s="3">
        <v>795.7</v>
      </c>
      <c r="G81" s="6" t="s">
        <v>573</v>
      </c>
      <c r="H81" s="4">
        <v>40350</v>
      </c>
      <c r="I81" s="3">
        <f t="shared" ref="I81:I158" si="4">E81-F81</f>
        <v>-321.20000000000005</v>
      </c>
      <c r="J81" s="5">
        <f t="shared" ref="J81:J158" si="5">F81/E81</f>
        <v>1.676923076923077</v>
      </c>
    </row>
    <row r="82" spans="1:10" ht="15.75">
      <c r="A82" s="1">
        <v>13</v>
      </c>
      <c r="B82" s="1">
        <v>10552</v>
      </c>
      <c r="C82" s="2">
        <v>98</v>
      </c>
      <c r="D82" s="3">
        <v>3.65</v>
      </c>
      <c r="E82" s="3">
        <f t="shared" si="3"/>
        <v>357.7</v>
      </c>
      <c r="F82" s="3">
        <v>0</v>
      </c>
      <c r="G82" s="6"/>
      <c r="H82" s="4"/>
      <c r="I82" s="3">
        <f t="shared" si="4"/>
        <v>357.7</v>
      </c>
      <c r="J82" s="5">
        <f t="shared" si="5"/>
        <v>0</v>
      </c>
    </row>
    <row r="83" spans="1:10" ht="15.75">
      <c r="A83" s="1"/>
      <c r="B83" s="1"/>
      <c r="C83" s="2"/>
      <c r="D83" s="3"/>
      <c r="E83" s="3"/>
      <c r="F83" s="3">
        <f>SUM(F5:F82)</f>
        <v>11660.420000000002</v>
      </c>
      <c r="G83" s="6"/>
      <c r="H83" s="4"/>
      <c r="I83" s="3"/>
      <c r="J83" s="5"/>
    </row>
    <row r="84" spans="1:10" ht="15.75">
      <c r="A84" s="7">
        <v>20</v>
      </c>
      <c r="B84" s="7">
        <v>2770</v>
      </c>
      <c r="C84" s="63">
        <v>126</v>
      </c>
      <c r="D84" s="3">
        <v>3.65</v>
      </c>
      <c r="E84" s="3">
        <f t="shared" si="3"/>
        <v>459.9</v>
      </c>
      <c r="F84" s="3">
        <v>0</v>
      </c>
      <c r="G84" s="6"/>
      <c r="H84" s="4"/>
      <c r="I84" s="3">
        <f t="shared" si="4"/>
        <v>459.9</v>
      </c>
      <c r="J84" s="5">
        <f t="shared" si="5"/>
        <v>0</v>
      </c>
    </row>
    <row r="85" spans="1:10" ht="15.75">
      <c r="A85" s="1">
        <v>20</v>
      </c>
      <c r="B85" s="1">
        <v>4295</v>
      </c>
      <c r="C85" s="2">
        <v>95</v>
      </c>
      <c r="D85" s="3">
        <v>3.65</v>
      </c>
      <c r="E85" s="3">
        <f t="shared" si="3"/>
        <v>346.75</v>
      </c>
      <c r="F85" s="3">
        <v>0</v>
      </c>
      <c r="G85" s="6"/>
      <c r="H85" s="4"/>
      <c r="I85" s="3">
        <f t="shared" si="4"/>
        <v>346.75</v>
      </c>
      <c r="J85" s="5">
        <f t="shared" si="5"/>
        <v>0</v>
      </c>
    </row>
    <row r="86" spans="1:10" ht="15.75">
      <c r="A86" s="1">
        <v>20</v>
      </c>
      <c r="B86" s="1">
        <v>8946</v>
      </c>
      <c r="C86" s="2">
        <v>73</v>
      </c>
      <c r="D86" s="3">
        <v>3.65</v>
      </c>
      <c r="E86" s="3">
        <f t="shared" si="3"/>
        <v>266.45</v>
      </c>
      <c r="F86" s="3">
        <v>0</v>
      </c>
      <c r="G86" s="6"/>
      <c r="H86" s="4"/>
      <c r="I86" s="3">
        <f t="shared" si="4"/>
        <v>266.45</v>
      </c>
      <c r="J86" s="5">
        <f t="shared" si="5"/>
        <v>0</v>
      </c>
    </row>
    <row r="87" spans="1:10" ht="15.75">
      <c r="A87" s="1">
        <v>20</v>
      </c>
      <c r="B87" s="1">
        <v>9070</v>
      </c>
      <c r="C87" s="2">
        <v>90</v>
      </c>
      <c r="D87" s="3">
        <v>3.65</v>
      </c>
      <c r="E87" s="3">
        <f t="shared" si="3"/>
        <v>328.5</v>
      </c>
      <c r="F87" s="3">
        <v>0</v>
      </c>
      <c r="G87" s="6"/>
      <c r="H87" s="4"/>
      <c r="I87" s="3">
        <f t="shared" si="4"/>
        <v>328.5</v>
      </c>
      <c r="J87" s="5">
        <f t="shared" si="5"/>
        <v>0</v>
      </c>
    </row>
    <row r="88" spans="1:10" ht="15.75">
      <c r="A88" s="1">
        <v>20</v>
      </c>
      <c r="B88" s="1">
        <v>10158</v>
      </c>
      <c r="C88" s="2">
        <v>48</v>
      </c>
      <c r="D88" s="3">
        <v>3.65</v>
      </c>
      <c r="E88" s="3">
        <f t="shared" si="3"/>
        <v>175.2</v>
      </c>
      <c r="F88" s="3">
        <v>0</v>
      </c>
      <c r="G88" s="6"/>
      <c r="H88" s="4"/>
      <c r="I88" s="3">
        <f t="shared" si="4"/>
        <v>175.2</v>
      </c>
      <c r="J88" s="5">
        <f t="shared" si="5"/>
        <v>0</v>
      </c>
    </row>
    <row r="89" spans="1:10" ht="15.75">
      <c r="A89" s="1"/>
      <c r="B89" s="1"/>
      <c r="C89" s="2"/>
      <c r="D89" s="3"/>
      <c r="E89" s="3"/>
      <c r="F89" s="3"/>
      <c r="G89" s="6"/>
      <c r="H89" s="4"/>
      <c r="I89" s="3"/>
      <c r="J89" s="5"/>
    </row>
    <row r="90" spans="1:10" ht="15.75">
      <c r="A90" s="1">
        <v>21</v>
      </c>
      <c r="B90" s="1">
        <v>2055</v>
      </c>
      <c r="C90" s="2">
        <v>192</v>
      </c>
      <c r="D90" s="3">
        <v>3.65</v>
      </c>
      <c r="E90" s="3">
        <f t="shared" si="3"/>
        <v>700.8</v>
      </c>
      <c r="F90" s="3">
        <v>0</v>
      </c>
      <c r="G90" s="6"/>
      <c r="H90" s="4"/>
      <c r="I90" s="3">
        <f t="shared" si="4"/>
        <v>700.8</v>
      </c>
      <c r="J90" s="5">
        <f t="shared" si="5"/>
        <v>0</v>
      </c>
    </row>
    <row r="91" spans="1:10" ht="15.75">
      <c r="A91" s="1">
        <v>21</v>
      </c>
      <c r="B91" s="1">
        <v>2422</v>
      </c>
      <c r="C91" s="2">
        <v>246</v>
      </c>
      <c r="D91" s="3">
        <v>3.65</v>
      </c>
      <c r="E91" s="3">
        <f t="shared" si="3"/>
        <v>897.9</v>
      </c>
      <c r="F91" s="3">
        <v>803.65</v>
      </c>
      <c r="G91" s="2" t="s">
        <v>574</v>
      </c>
      <c r="H91" s="4">
        <v>40360</v>
      </c>
      <c r="I91" s="3">
        <f t="shared" si="4"/>
        <v>94.25</v>
      </c>
      <c r="J91" s="5">
        <f t="shared" si="5"/>
        <v>0.89503285443813341</v>
      </c>
    </row>
    <row r="92" spans="1:10" ht="15.75">
      <c r="A92" s="1">
        <v>21</v>
      </c>
      <c r="B92" s="1">
        <v>5193</v>
      </c>
      <c r="C92" s="2">
        <v>57</v>
      </c>
      <c r="D92" s="3">
        <v>3.65</v>
      </c>
      <c r="E92" s="3">
        <f t="shared" si="3"/>
        <v>208.04999999999998</v>
      </c>
      <c r="F92" s="3">
        <v>0</v>
      </c>
      <c r="G92" s="6"/>
      <c r="H92" s="4"/>
      <c r="I92" s="3">
        <f t="shared" si="4"/>
        <v>208.04999999999998</v>
      </c>
      <c r="J92" s="5">
        <f t="shared" si="5"/>
        <v>0</v>
      </c>
    </row>
    <row r="93" spans="1:10" ht="15.75">
      <c r="A93" s="1">
        <v>21</v>
      </c>
      <c r="B93" s="1">
        <v>5456</v>
      </c>
      <c r="C93" s="2">
        <v>70</v>
      </c>
      <c r="D93" s="3">
        <v>3.65</v>
      </c>
      <c r="E93" s="3">
        <f t="shared" si="3"/>
        <v>255.5</v>
      </c>
      <c r="F93" s="3">
        <v>0</v>
      </c>
      <c r="G93" s="6"/>
      <c r="H93" s="4"/>
      <c r="I93" s="3">
        <f t="shared" si="4"/>
        <v>255.5</v>
      </c>
      <c r="J93" s="5">
        <f t="shared" si="5"/>
        <v>0</v>
      </c>
    </row>
    <row r="94" spans="1:10" ht="15.75">
      <c r="A94" s="1">
        <v>21</v>
      </c>
      <c r="B94" s="1">
        <v>6599</v>
      </c>
      <c r="C94" s="2">
        <v>61</v>
      </c>
      <c r="D94" s="3">
        <v>3.65</v>
      </c>
      <c r="E94" s="3">
        <f t="shared" si="3"/>
        <v>222.65</v>
      </c>
      <c r="F94" s="3">
        <v>0</v>
      </c>
      <c r="G94" s="6"/>
      <c r="H94" s="4"/>
      <c r="I94" s="3">
        <f t="shared" si="4"/>
        <v>222.65</v>
      </c>
      <c r="J94" s="5">
        <f t="shared" si="5"/>
        <v>0</v>
      </c>
    </row>
    <row r="95" spans="1:10" ht="15.75">
      <c r="A95" s="1">
        <v>21</v>
      </c>
      <c r="B95" s="1">
        <v>7342</v>
      </c>
      <c r="C95" s="2">
        <v>84</v>
      </c>
      <c r="D95" s="3">
        <v>3.65</v>
      </c>
      <c r="E95" s="3">
        <f t="shared" si="3"/>
        <v>306.59999999999997</v>
      </c>
      <c r="F95" s="3">
        <v>0</v>
      </c>
      <c r="G95" s="6"/>
      <c r="H95" s="4"/>
      <c r="I95" s="3">
        <f t="shared" si="4"/>
        <v>306.59999999999997</v>
      </c>
      <c r="J95" s="5">
        <f t="shared" si="5"/>
        <v>0</v>
      </c>
    </row>
    <row r="96" spans="1:10" ht="15.75">
      <c r="A96" s="1"/>
      <c r="B96" s="1"/>
      <c r="C96" s="2"/>
      <c r="D96" s="3"/>
      <c r="E96" s="3"/>
      <c r="F96" s="3"/>
      <c r="G96" s="6"/>
      <c r="H96" s="4"/>
      <c r="I96" s="3"/>
      <c r="J96" s="5"/>
    </row>
    <row r="97" spans="1:10" ht="15.75">
      <c r="A97" s="1">
        <v>22</v>
      </c>
      <c r="B97" s="1">
        <v>974</v>
      </c>
      <c r="C97" s="2">
        <v>457</v>
      </c>
      <c r="D97" s="3">
        <v>3.65</v>
      </c>
      <c r="E97" s="3">
        <f t="shared" si="3"/>
        <v>1668.05</v>
      </c>
      <c r="F97" s="3">
        <v>0</v>
      </c>
      <c r="G97" s="6"/>
      <c r="H97" s="4"/>
      <c r="I97" s="3">
        <f t="shared" si="4"/>
        <v>1668.05</v>
      </c>
      <c r="J97" s="5">
        <f t="shared" si="5"/>
        <v>0</v>
      </c>
    </row>
    <row r="98" spans="1:10" ht="15.75">
      <c r="A98" s="65">
        <v>22</v>
      </c>
      <c r="B98" s="1">
        <v>1257</v>
      </c>
      <c r="C98" s="2">
        <v>291</v>
      </c>
      <c r="D98" s="3">
        <v>3.65</v>
      </c>
      <c r="E98" s="3">
        <f t="shared" si="3"/>
        <v>1062.1499999999999</v>
      </c>
      <c r="F98" s="3">
        <v>596.79999999999995</v>
      </c>
      <c r="G98" s="6">
        <v>9384</v>
      </c>
      <c r="H98" s="4">
        <v>40358</v>
      </c>
      <c r="I98" s="3">
        <f t="shared" si="4"/>
        <v>465.34999999999991</v>
      </c>
      <c r="J98" s="5">
        <f t="shared" si="5"/>
        <v>0.56187920726827667</v>
      </c>
    </row>
    <row r="99" spans="1:10" ht="15.75">
      <c r="A99" s="1">
        <v>22</v>
      </c>
      <c r="B99" s="1">
        <v>4948</v>
      </c>
      <c r="C99" s="2">
        <v>79</v>
      </c>
      <c r="D99" s="3">
        <v>3.65</v>
      </c>
      <c r="E99" s="3">
        <f t="shared" si="3"/>
        <v>288.34999999999997</v>
      </c>
      <c r="F99" s="3">
        <v>0</v>
      </c>
      <c r="G99" s="6"/>
      <c r="H99" s="4"/>
      <c r="I99" s="3">
        <f t="shared" si="4"/>
        <v>288.34999999999997</v>
      </c>
      <c r="J99" s="5">
        <f t="shared" si="5"/>
        <v>0</v>
      </c>
    </row>
    <row r="100" spans="1:10" ht="15.75">
      <c r="A100" s="1">
        <v>22</v>
      </c>
      <c r="B100" s="1">
        <v>6585</v>
      </c>
      <c r="C100" s="2">
        <v>99</v>
      </c>
      <c r="D100" s="3">
        <v>3.65</v>
      </c>
      <c r="E100" s="3">
        <f t="shared" si="3"/>
        <v>361.34999999999997</v>
      </c>
      <c r="F100" s="3">
        <v>0</v>
      </c>
      <c r="G100" s="6"/>
      <c r="H100" s="4"/>
      <c r="I100" s="3">
        <f t="shared" si="4"/>
        <v>361.34999999999997</v>
      </c>
      <c r="J100" s="5">
        <f t="shared" si="5"/>
        <v>0</v>
      </c>
    </row>
    <row r="101" spans="1:10" ht="15.75">
      <c r="A101" s="1">
        <v>22</v>
      </c>
      <c r="B101" s="1">
        <v>10774</v>
      </c>
      <c r="C101" s="2">
        <v>82</v>
      </c>
      <c r="D101" s="3">
        <v>3.65</v>
      </c>
      <c r="E101" s="3">
        <f t="shared" si="3"/>
        <v>299.3</v>
      </c>
      <c r="F101" s="3">
        <v>388.8</v>
      </c>
      <c r="G101" s="6">
        <v>1793</v>
      </c>
      <c r="H101" s="4">
        <v>40322</v>
      </c>
      <c r="I101" s="3">
        <f t="shared" si="4"/>
        <v>-89.5</v>
      </c>
      <c r="J101" s="5">
        <f t="shared" si="5"/>
        <v>1.2990310725025058</v>
      </c>
    </row>
    <row r="102" spans="1:10" ht="15.75">
      <c r="A102" s="1">
        <v>22</v>
      </c>
      <c r="B102" s="1">
        <v>12468</v>
      </c>
      <c r="C102" s="2">
        <v>90</v>
      </c>
      <c r="D102" s="3">
        <v>3.65</v>
      </c>
      <c r="E102" s="3">
        <f t="shared" si="3"/>
        <v>328.5</v>
      </c>
      <c r="F102" s="3">
        <v>0</v>
      </c>
      <c r="G102" s="6"/>
      <c r="H102" s="4"/>
      <c r="I102" s="3">
        <f t="shared" si="4"/>
        <v>328.5</v>
      </c>
      <c r="J102" s="5">
        <f t="shared" si="5"/>
        <v>0</v>
      </c>
    </row>
    <row r="103" spans="1:10" ht="15.75">
      <c r="A103" s="1"/>
      <c r="B103" s="1"/>
      <c r="C103" s="2"/>
      <c r="D103" s="3"/>
      <c r="E103" s="3"/>
      <c r="F103" s="3"/>
      <c r="G103" s="6"/>
      <c r="H103" s="4"/>
      <c r="I103" s="3"/>
      <c r="J103" s="5"/>
    </row>
    <row r="104" spans="1:10" ht="15.75">
      <c r="A104" s="1">
        <v>23</v>
      </c>
      <c r="B104" s="1">
        <v>4125</v>
      </c>
      <c r="C104" s="2">
        <v>325</v>
      </c>
      <c r="D104" s="3">
        <v>3.65</v>
      </c>
      <c r="E104" s="3">
        <f t="shared" si="3"/>
        <v>1186.25</v>
      </c>
      <c r="F104" s="3">
        <v>661.2</v>
      </c>
      <c r="G104" s="6">
        <v>1791</v>
      </c>
      <c r="H104" s="4">
        <v>40350</v>
      </c>
      <c r="I104" s="3">
        <f t="shared" si="4"/>
        <v>525.04999999999995</v>
      </c>
      <c r="J104" s="5">
        <f t="shared" si="5"/>
        <v>0.55738672286617497</v>
      </c>
    </row>
    <row r="105" spans="1:10" ht="15.75">
      <c r="A105" s="1">
        <v>23</v>
      </c>
      <c r="B105" s="1">
        <v>4592</v>
      </c>
      <c r="C105" s="2">
        <v>141</v>
      </c>
      <c r="D105" s="3">
        <v>3.65</v>
      </c>
      <c r="E105" s="3">
        <f t="shared" si="3"/>
        <v>514.65</v>
      </c>
      <c r="F105" s="3">
        <v>0</v>
      </c>
      <c r="G105" s="6"/>
      <c r="H105" s="4"/>
      <c r="I105" s="3">
        <f t="shared" si="4"/>
        <v>514.65</v>
      </c>
      <c r="J105" s="5">
        <f t="shared" si="5"/>
        <v>0</v>
      </c>
    </row>
    <row r="106" spans="1:10" ht="15.75">
      <c r="A106" s="1">
        <v>23</v>
      </c>
      <c r="B106" s="1">
        <v>4697</v>
      </c>
      <c r="C106" s="2">
        <v>80</v>
      </c>
      <c r="D106" s="3">
        <v>3.65</v>
      </c>
      <c r="E106" s="3">
        <f t="shared" si="3"/>
        <v>292</v>
      </c>
      <c r="F106" s="3">
        <v>0</v>
      </c>
      <c r="G106" s="6"/>
      <c r="H106" s="4"/>
      <c r="I106" s="3">
        <f t="shared" si="4"/>
        <v>292</v>
      </c>
      <c r="J106" s="5">
        <f t="shared" si="5"/>
        <v>0</v>
      </c>
    </row>
    <row r="107" spans="1:10" ht="15.75">
      <c r="A107" s="1">
        <v>23</v>
      </c>
      <c r="B107" s="1">
        <v>7096</v>
      </c>
      <c r="C107" s="2">
        <v>73</v>
      </c>
      <c r="D107" s="3">
        <v>3.65</v>
      </c>
      <c r="E107" s="3">
        <f t="shared" si="3"/>
        <v>266.45</v>
      </c>
      <c r="F107" s="3">
        <v>0</v>
      </c>
      <c r="G107" s="6"/>
      <c r="H107" s="4"/>
      <c r="I107" s="3">
        <f t="shared" si="4"/>
        <v>266.45</v>
      </c>
      <c r="J107" s="5">
        <f t="shared" si="5"/>
        <v>0</v>
      </c>
    </row>
    <row r="108" spans="1:10" ht="15.75">
      <c r="A108" s="1"/>
      <c r="B108" s="1"/>
      <c r="C108" s="2"/>
      <c r="D108" s="3"/>
      <c r="E108" s="3"/>
      <c r="F108" s="3"/>
      <c r="G108" s="6"/>
      <c r="H108" s="4"/>
      <c r="I108" s="3"/>
      <c r="J108" s="5"/>
    </row>
    <row r="109" spans="1:10" ht="15.75">
      <c r="A109" s="1">
        <v>24</v>
      </c>
      <c r="B109" s="1">
        <v>3249</v>
      </c>
      <c r="C109" s="2">
        <v>149</v>
      </c>
      <c r="D109" s="3">
        <v>3.65</v>
      </c>
      <c r="E109" s="3">
        <f t="shared" si="3"/>
        <v>543.85</v>
      </c>
      <c r="F109" s="3">
        <v>587.65</v>
      </c>
      <c r="G109" s="6"/>
      <c r="H109" s="4"/>
      <c r="I109" s="3">
        <f t="shared" si="4"/>
        <v>-43.799999999999955</v>
      </c>
      <c r="J109" s="5">
        <f t="shared" si="5"/>
        <v>1.0805369127516777</v>
      </c>
    </row>
    <row r="110" spans="1:10" ht="15.75">
      <c r="A110" s="1">
        <v>24</v>
      </c>
      <c r="B110" s="1">
        <v>4634</v>
      </c>
      <c r="C110" s="2">
        <v>111</v>
      </c>
      <c r="D110" s="3">
        <v>3.65</v>
      </c>
      <c r="E110" s="3">
        <f t="shared" si="3"/>
        <v>405.15</v>
      </c>
      <c r="F110" s="3">
        <v>0</v>
      </c>
      <c r="G110" s="6"/>
      <c r="H110" s="4"/>
      <c r="I110" s="3">
        <f t="shared" si="4"/>
        <v>405.15</v>
      </c>
      <c r="J110" s="5">
        <f t="shared" si="5"/>
        <v>0</v>
      </c>
    </row>
    <row r="111" spans="1:10" ht="15.75">
      <c r="A111" s="1">
        <v>24</v>
      </c>
      <c r="B111" s="1">
        <v>4963</v>
      </c>
      <c r="C111" s="2">
        <v>113</v>
      </c>
      <c r="D111" s="3">
        <v>3.65</v>
      </c>
      <c r="E111" s="3">
        <f t="shared" si="3"/>
        <v>412.45</v>
      </c>
      <c r="F111" s="3">
        <v>295.39999999999998</v>
      </c>
      <c r="G111" s="6">
        <v>2249</v>
      </c>
      <c r="H111" s="4">
        <v>40333</v>
      </c>
      <c r="I111" s="3">
        <f t="shared" si="4"/>
        <v>117.05000000000001</v>
      </c>
      <c r="J111" s="5">
        <f t="shared" si="5"/>
        <v>0.71620802521517757</v>
      </c>
    </row>
    <row r="112" spans="1:10" ht="15.75">
      <c r="A112" s="1">
        <v>24</v>
      </c>
      <c r="B112" s="1">
        <v>5127</v>
      </c>
      <c r="C112" s="2">
        <v>70</v>
      </c>
      <c r="D112" s="3">
        <v>3.65</v>
      </c>
      <c r="E112" s="3">
        <f t="shared" si="3"/>
        <v>255.5</v>
      </c>
      <c r="F112" s="3">
        <v>0</v>
      </c>
      <c r="G112" s="6"/>
      <c r="H112" s="4"/>
      <c r="I112" s="3">
        <f t="shared" si="4"/>
        <v>255.5</v>
      </c>
      <c r="J112" s="5">
        <f t="shared" si="5"/>
        <v>0</v>
      </c>
    </row>
    <row r="113" spans="1:10" ht="15.75">
      <c r="A113" s="1">
        <v>24</v>
      </c>
      <c r="B113" s="1">
        <v>7894</v>
      </c>
      <c r="C113" s="2">
        <v>46</v>
      </c>
      <c r="D113" s="3">
        <v>3.65</v>
      </c>
      <c r="E113" s="3">
        <f t="shared" si="3"/>
        <v>167.9</v>
      </c>
      <c r="F113" s="3">
        <v>0</v>
      </c>
      <c r="G113" s="6"/>
      <c r="H113" s="4"/>
      <c r="I113" s="3">
        <f t="shared" si="4"/>
        <v>167.9</v>
      </c>
      <c r="J113" s="5">
        <f t="shared" si="5"/>
        <v>0</v>
      </c>
    </row>
    <row r="114" spans="1:10" ht="15.75">
      <c r="A114" s="1"/>
      <c r="B114" s="1"/>
      <c r="C114" s="2"/>
      <c r="D114" s="3"/>
      <c r="E114" s="3"/>
      <c r="F114" s="3"/>
      <c r="G114" s="6"/>
      <c r="H114" s="4"/>
      <c r="I114" s="3"/>
      <c r="J114" s="5"/>
    </row>
    <row r="115" spans="1:10" ht="15.75">
      <c r="A115" s="1">
        <v>25</v>
      </c>
      <c r="B115" s="1">
        <v>839</v>
      </c>
      <c r="C115" s="2">
        <v>311</v>
      </c>
      <c r="D115" s="3">
        <v>3.65</v>
      </c>
      <c r="E115" s="3">
        <f t="shared" si="3"/>
        <v>1135.1499999999999</v>
      </c>
      <c r="F115" s="3">
        <v>0</v>
      </c>
      <c r="G115" s="6"/>
      <c r="H115" s="4"/>
      <c r="I115" s="3">
        <f t="shared" si="4"/>
        <v>1135.1499999999999</v>
      </c>
      <c r="J115" s="5">
        <f t="shared" si="5"/>
        <v>0</v>
      </c>
    </row>
    <row r="116" spans="1:10" ht="15.75">
      <c r="A116" s="1">
        <v>25</v>
      </c>
      <c r="B116" s="1">
        <v>6487</v>
      </c>
      <c r="C116" s="2">
        <v>57</v>
      </c>
      <c r="D116" s="3">
        <v>3.65</v>
      </c>
      <c r="E116" s="3">
        <f t="shared" si="3"/>
        <v>208.04999999999998</v>
      </c>
      <c r="F116" s="3">
        <v>222.65</v>
      </c>
      <c r="G116" s="6">
        <v>2002</v>
      </c>
      <c r="H116" s="4">
        <v>40336</v>
      </c>
      <c r="I116" s="3">
        <f t="shared" si="4"/>
        <v>-14.600000000000023</v>
      </c>
      <c r="J116" s="5">
        <f t="shared" si="5"/>
        <v>1.0701754385964914</v>
      </c>
    </row>
    <row r="117" spans="1:10" ht="15.75">
      <c r="A117" s="1">
        <v>25</v>
      </c>
      <c r="B117" s="1">
        <v>9385</v>
      </c>
      <c r="C117" s="2">
        <v>154</v>
      </c>
      <c r="D117" s="3">
        <v>3.65</v>
      </c>
      <c r="E117" s="3">
        <f t="shared" si="3"/>
        <v>562.1</v>
      </c>
      <c r="F117" s="3">
        <v>576.70000000000005</v>
      </c>
      <c r="G117" s="6">
        <v>3053</v>
      </c>
      <c r="H117" s="4">
        <v>40058</v>
      </c>
      <c r="I117" s="3">
        <f t="shared" si="4"/>
        <v>-14.600000000000023</v>
      </c>
      <c r="J117" s="5">
        <f t="shared" si="5"/>
        <v>1.025974025974026</v>
      </c>
    </row>
    <row r="118" spans="1:10" ht="15.75">
      <c r="A118" s="1">
        <v>25</v>
      </c>
      <c r="B118" s="1">
        <v>9438</v>
      </c>
      <c r="C118" s="2">
        <v>66</v>
      </c>
      <c r="D118" s="3">
        <v>3.65</v>
      </c>
      <c r="E118" s="3">
        <f t="shared" si="3"/>
        <v>240.9</v>
      </c>
      <c r="F118" s="3">
        <v>0</v>
      </c>
      <c r="G118" s="6"/>
      <c r="H118" s="4"/>
      <c r="I118" s="3">
        <f t="shared" si="4"/>
        <v>240.9</v>
      </c>
      <c r="J118" s="5">
        <f t="shared" si="5"/>
        <v>0</v>
      </c>
    </row>
    <row r="119" spans="1:10" ht="15.75">
      <c r="A119" s="1">
        <v>25</v>
      </c>
      <c r="B119" s="1">
        <v>10914</v>
      </c>
      <c r="C119" s="2">
        <v>143</v>
      </c>
      <c r="D119" s="3">
        <v>3.65</v>
      </c>
      <c r="E119" s="3">
        <f t="shared" si="3"/>
        <v>521.94999999999993</v>
      </c>
      <c r="F119" s="3">
        <v>165.8</v>
      </c>
      <c r="G119" s="6">
        <v>1497</v>
      </c>
      <c r="H119" s="4">
        <v>40358</v>
      </c>
      <c r="I119" s="3">
        <f t="shared" si="4"/>
        <v>356.14999999999992</v>
      </c>
      <c r="J119" s="5">
        <f t="shared" si="5"/>
        <v>0.31765494779193415</v>
      </c>
    </row>
    <row r="120" spans="1:10" ht="15.75">
      <c r="A120" s="1"/>
      <c r="B120" s="1"/>
      <c r="C120" s="2"/>
      <c r="D120" s="3"/>
      <c r="E120" s="3"/>
      <c r="F120" s="3"/>
      <c r="G120" s="6"/>
      <c r="H120" s="4"/>
      <c r="I120" s="3"/>
      <c r="J120" s="5"/>
    </row>
    <row r="121" spans="1:10" ht="15.75">
      <c r="A121" s="1">
        <v>26</v>
      </c>
      <c r="B121" s="1">
        <v>1840</v>
      </c>
      <c r="C121" s="2">
        <v>88</v>
      </c>
      <c r="D121" s="3">
        <v>3.65</v>
      </c>
      <c r="E121" s="3">
        <f t="shared" si="3"/>
        <v>321.2</v>
      </c>
      <c r="F121" s="3">
        <v>104.65</v>
      </c>
      <c r="G121" s="6">
        <v>3157</v>
      </c>
      <c r="H121" s="4">
        <v>40128</v>
      </c>
      <c r="I121" s="3">
        <f t="shared" si="4"/>
        <v>216.54999999999998</v>
      </c>
      <c r="J121" s="5">
        <f t="shared" si="5"/>
        <v>0.32580946450809467</v>
      </c>
    </row>
    <row r="122" spans="1:10" ht="15.75">
      <c r="A122" s="1">
        <v>26</v>
      </c>
      <c r="B122" s="1">
        <v>3492</v>
      </c>
      <c r="C122" s="2">
        <v>144</v>
      </c>
      <c r="D122" s="3">
        <v>3.65</v>
      </c>
      <c r="E122" s="3">
        <f t="shared" si="3"/>
        <v>525.6</v>
      </c>
      <c r="F122" s="3">
        <v>478.15</v>
      </c>
      <c r="G122" s="6"/>
      <c r="H122" s="4"/>
      <c r="I122" s="3">
        <f t="shared" si="4"/>
        <v>47.450000000000045</v>
      </c>
      <c r="J122" s="5">
        <f t="shared" si="5"/>
        <v>0.9097222222222221</v>
      </c>
    </row>
    <row r="123" spans="1:10" ht="15.75">
      <c r="A123" s="1">
        <v>26</v>
      </c>
      <c r="B123" s="1">
        <v>12183</v>
      </c>
      <c r="C123" s="2">
        <v>48</v>
      </c>
      <c r="D123" s="3">
        <v>3.65</v>
      </c>
      <c r="E123" s="3">
        <f t="shared" si="3"/>
        <v>175.2</v>
      </c>
      <c r="F123" s="3">
        <v>134.44999999999999</v>
      </c>
      <c r="G123" s="6">
        <v>297</v>
      </c>
      <c r="H123" s="4">
        <v>40343</v>
      </c>
      <c r="I123" s="3">
        <f t="shared" si="4"/>
        <v>40.75</v>
      </c>
      <c r="J123" s="5">
        <f t="shared" si="5"/>
        <v>0.76740867579908678</v>
      </c>
    </row>
    <row r="124" spans="1:10" ht="15.75">
      <c r="A124" s="1">
        <v>26</v>
      </c>
      <c r="B124" s="1">
        <v>12606</v>
      </c>
      <c r="C124" s="2">
        <v>38</v>
      </c>
      <c r="D124" s="3">
        <v>3.65</v>
      </c>
      <c r="E124" s="3">
        <f t="shared" si="3"/>
        <v>138.69999999999999</v>
      </c>
      <c r="F124" s="3">
        <v>0</v>
      </c>
      <c r="G124" s="6"/>
      <c r="H124" s="4"/>
      <c r="I124" s="3">
        <f t="shared" si="4"/>
        <v>138.69999999999999</v>
      </c>
      <c r="J124" s="5">
        <f t="shared" si="5"/>
        <v>0</v>
      </c>
    </row>
    <row r="125" spans="1:10" ht="15.75">
      <c r="A125" s="1"/>
      <c r="B125" s="1"/>
      <c r="C125" s="2"/>
      <c r="D125" s="3"/>
      <c r="E125" s="3"/>
      <c r="F125" s="3"/>
      <c r="G125" s="6"/>
      <c r="H125" s="4"/>
      <c r="I125" s="3"/>
      <c r="J125" s="5"/>
    </row>
    <row r="126" spans="1:10" ht="15.75">
      <c r="A126" s="1">
        <v>27</v>
      </c>
      <c r="B126" s="1">
        <v>1170</v>
      </c>
      <c r="C126" s="2">
        <v>636</v>
      </c>
      <c r="D126" s="3">
        <v>3.65</v>
      </c>
      <c r="E126" s="3">
        <f t="shared" si="3"/>
        <v>2321.4</v>
      </c>
      <c r="F126" s="3">
        <v>0</v>
      </c>
      <c r="G126" s="6"/>
      <c r="H126" s="4"/>
      <c r="I126" s="3">
        <f t="shared" si="4"/>
        <v>2321.4</v>
      </c>
      <c r="J126" s="5">
        <f t="shared" si="5"/>
        <v>0</v>
      </c>
    </row>
    <row r="127" spans="1:10" ht="15.75">
      <c r="A127" s="64">
        <v>27</v>
      </c>
      <c r="B127" s="1">
        <v>1558</v>
      </c>
      <c r="C127" s="2">
        <v>344</v>
      </c>
      <c r="D127" s="3">
        <v>3.65</v>
      </c>
      <c r="E127" s="3">
        <f t="shared" si="3"/>
        <v>1255.5999999999999</v>
      </c>
      <c r="F127" s="3">
        <v>1360</v>
      </c>
      <c r="G127" s="6">
        <v>2597</v>
      </c>
      <c r="H127" s="4">
        <v>40350</v>
      </c>
      <c r="I127" s="3">
        <f t="shared" si="4"/>
        <v>-104.40000000000009</v>
      </c>
      <c r="J127" s="5">
        <f t="shared" si="5"/>
        <v>1.0831474992035681</v>
      </c>
    </row>
    <row r="128" spans="1:10" ht="15.75">
      <c r="A128" s="1">
        <v>27</v>
      </c>
      <c r="B128" s="1">
        <v>4646</v>
      </c>
      <c r="C128" s="2">
        <v>72</v>
      </c>
      <c r="D128" s="3">
        <v>3.65</v>
      </c>
      <c r="E128" s="3">
        <f t="shared" si="3"/>
        <v>262.8</v>
      </c>
      <c r="F128" s="3">
        <v>0</v>
      </c>
      <c r="G128" s="6"/>
      <c r="H128" s="4"/>
      <c r="I128" s="3">
        <f t="shared" si="4"/>
        <v>262.8</v>
      </c>
      <c r="J128" s="5">
        <f t="shared" si="5"/>
        <v>0</v>
      </c>
    </row>
    <row r="129" spans="1:10" ht="15.75">
      <c r="A129" s="1">
        <v>27</v>
      </c>
      <c r="B129" s="1">
        <v>6718</v>
      </c>
      <c r="C129" s="2">
        <v>79</v>
      </c>
      <c r="D129" s="3">
        <v>3.65</v>
      </c>
      <c r="E129" s="3">
        <f t="shared" si="3"/>
        <v>288.34999999999997</v>
      </c>
      <c r="F129" s="3">
        <v>0</v>
      </c>
      <c r="G129" s="6"/>
      <c r="H129" s="4"/>
      <c r="I129" s="3">
        <f t="shared" si="4"/>
        <v>288.34999999999997</v>
      </c>
      <c r="J129" s="5">
        <f t="shared" si="5"/>
        <v>0</v>
      </c>
    </row>
    <row r="130" spans="1:10" ht="15.75">
      <c r="A130" s="1">
        <v>27</v>
      </c>
      <c r="B130" s="1">
        <v>13880</v>
      </c>
      <c r="C130" s="2">
        <v>108</v>
      </c>
      <c r="D130" s="3">
        <v>3.65</v>
      </c>
      <c r="E130" s="3">
        <f t="shared" si="3"/>
        <v>394.2</v>
      </c>
      <c r="F130" s="3">
        <v>0</v>
      </c>
      <c r="G130" s="6"/>
      <c r="H130" s="4"/>
      <c r="I130" s="3">
        <f t="shared" si="4"/>
        <v>394.2</v>
      </c>
      <c r="J130" s="5">
        <f t="shared" si="5"/>
        <v>0</v>
      </c>
    </row>
    <row r="131" spans="1:10" ht="15.75">
      <c r="A131" s="1"/>
      <c r="B131" s="1"/>
      <c r="C131" s="2"/>
      <c r="D131" s="3"/>
      <c r="E131" s="3"/>
      <c r="F131" s="3"/>
      <c r="G131" s="6"/>
      <c r="H131" s="4"/>
      <c r="I131" s="3"/>
      <c r="J131" s="5"/>
    </row>
    <row r="132" spans="1:10" ht="15.75">
      <c r="A132" s="1">
        <v>28</v>
      </c>
      <c r="B132" s="1">
        <v>1069</v>
      </c>
      <c r="C132" s="2">
        <v>281</v>
      </c>
      <c r="D132" s="3">
        <v>3.65</v>
      </c>
      <c r="E132" s="3">
        <f t="shared" si="3"/>
        <v>1025.6499999999999</v>
      </c>
      <c r="F132" s="3">
        <v>552.65</v>
      </c>
      <c r="G132" s="2">
        <v>2000</v>
      </c>
      <c r="H132" s="4">
        <v>40058</v>
      </c>
      <c r="I132" s="3">
        <f t="shared" si="4"/>
        <v>472.99999999999989</v>
      </c>
      <c r="J132" s="5">
        <f t="shared" si="5"/>
        <v>0.53882903524594161</v>
      </c>
    </row>
    <row r="133" spans="1:10" ht="15.75">
      <c r="A133" s="1">
        <v>28</v>
      </c>
      <c r="B133" s="1">
        <v>4628</v>
      </c>
      <c r="C133" s="2">
        <v>153</v>
      </c>
      <c r="D133" s="3">
        <v>3.65</v>
      </c>
      <c r="E133" s="3">
        <f t="shared" si="3"/>
        <v>558.44999999999993</v>
      </c>
      <c r="F133" s="3">
        <v>0</v>
      </c>
      <c r="G133" s="6"/>
      <c r="H133" s="4"/>
      <c r="I133" s="3">
        <f t="shared" si="4"/>
        <v>558.44999999999993</v>
      </c>
      <c r="J133" s="5">
        <f t="shared" si="5"/>
        <v>0</v>
      </c>
    </row>
    <row r="134" spans="1:10" ht="15.75">
      <c r="A134" s="1">
        <v>28</v>
      </c>
      <c r="B134" s="1">
        <v>5488</v>
      </c>
      <c r="C134" s="2">
        <v>250</v>
      </c>
      <c r="D134" s="3">
        <v>3.65</v>
      </c>
      <c r="E134" s="3">
        <f t="shared" si="3"/>
        <v>912.5</v>
      </c>
      <c r="F134" s="3">
        <v>0</v>
      </c>
      <c r="G134" s="6"/>
      <c r="H134" s="4"/>
      <c r="I134" s="3">
        <f t="shared" si="4"/>
        <v>912.5</v>
      </c>
      <c r="J134" s="5">
        <f t="shared" si="5"/>
        <v>0</v>
      </c>
    </row>
    <row r="135" spans="1:10" ht="15.75">
      <c r="A135" s="1">
        <v>28</v>
      </c>
      <c r="B135" s="1">
        <v>12467</v>
      </c>
      <c r="C135" s="2">
        <v>42</v>
      </c>
      <c r="D135" s="3">
        <v>3.65</v>
      </c>
      <c r="E135" s="3">
        <f t="shared" si="3"/>
        <v>153.29999999999998</v>
      </c>
      <c r="F135" s="3">
        <v>0</v>
      </c>
      <c r="G135" s="6"/>
      <c r="H135" s="4"/>
      <c r="I135" s="3">
        <f t="shared" si="4"/>
        <v>153.29999999999998</v>
      </c>
      <c r="J135" s="5">
        <f t="shared" si="5"/>
        <v>0</v>
      </c>
    </row>
    <row r="136" spans="1:10" ht="15.75">
      <c r="A136" s="1"/>
      <c r="B136" s="1"/>
      <c r="C136" s="2"/>
      <c r="D136" s="3"/>
      <c r="E136" s="3"/>
      <c r="F136" s="3"/>
      <c r="G136" s="6"/>
      <c r="H136" s="4"/>
      <c r="I136" s="3"/>
      <c r="J136" s="5"/>
    </row>
    <row r="137" spans="1:10" ht="15.75">
      <c r="A137" s="1">
        <v>29</v>
      </c>
      <c r="B137" s="1">
        <v>1654</v>
      </c>
      <c r="C137" s="2">
        <v>166</v>
      </c>
      <c r="D137" s="3">
        <v>3.65</v>
      </c>
      <c r="E137" s="3">
        <f t="shared" si="3"/>
        <v>605.9</v>
      </c>
      <c r="F137" s="3">
        <v>0</v>
      </c>
      <c r="G137" s="6"/>
      <c r="H137" s="4"/>
      <c r="I137" s="3">
        <f t="shared" si="4"/>
        <v>605.9</v>
      </c>
      <c r="J137" s="5">
        <f t="shared" si="5"/>
        <v>0</v>
      </c>
    </row>
    <row r="138" spans="1:10" ht="15.75">
      <c r="A138" s="1">
        <v>29</v>
      </c>
      <c r="B138" s="1">
        <v>2787</v>
      </c>
      <c r="C138" s="2">
        <v>143</v>
      </c>
      <c r="D138" s="3">
        <v>3.65</v>
      </c>
      <c r="E138" s="3">
        <f t="shared" si="3"/>
        <v>521.94999999999993</v>
      </c>
      <c r="F138" s="3">
        <v>0</v>
      </c>
      <c r="G138" s="6"/>
      <c r="H138" s="4"/>
      <c r="I138" s="3">
        <f t="shared" si="4"/>
        <v>521.94999999999993</v>
      </c>
      <c r="J138" s="5">
        <f t="shared" si="5"/>
        <v>0</v>
      </c>
    </row>
    <row r="139" spans="1:10" ht="15.75">
      <c r="A139" s="1">
        <v>29</v>
      </c>
      <c r="B139" s="1">
        <v>3825</v>
      </c>
      <c r="C139" s="2">
        <v>71</v>
      </c>
      <c r="D139" s="3">
        <v>3.65</v>
      </c>
      <c r="E139" s="3">
        <f t="shared" si="3"/>
        <v>259.14999999999998</v>
      </c>
      <c r="F139" s="3">
        <v>266.45</v>
      </c>
      <c r="G139" s="6">
        <v>1747</v>
      </c>
      <c r="H139" s="4">
        <v>40345</v>
      </c>
      <c r="I139" s="3">
        <f t="shared" si="4"/>
        <v>-7.3000000000000114</v>
      </c>
      <c r="J139" s="5">
        <f t="shared" si="5"/>
        <v>1.028169014084507</v>
      </c>
    </row>
    <row r="140" spans="1:10" ht="15.75">
      <c r="A140" s="1">
        <v>29</v>
      </c>
      <c r="B140" s="1">
        <v>6789</v>
      </c>
      <c r="C140" s="2">
        <v>104</v>
      </c>
      <c r="D140" s="3">
        <v>3.65</v>
      </c>
      <c r="E140" s="3">
        <f t="shared" si="3"/>
        <v>379.59999999999997</v>
      </c>
      <c r="F140" s="3">
        <v>380</v>
      </c>
      <c r="G140" s="6">
        <v>2459</v>
      </c>
      <c r="H140" s="4">
        <v>40308</v>
      </c>
      <c r="I140" s="3">
        <f t="shared" si="4"/>
        <v>-0.40000000000003411</v>
      </c>
      <c r="J140" s="5">
        <f t="shared" si="5"/>
        <v>1.0010537407797682</v>
      </c>
    </row>
    <row r="141" spans="1:10" ht="15.75">
      <c r="A141" s="1">
        <v>29</v>
      </c>
      <c r="B141" s="1">
        <v>11832</v>
      </c>
      <c r="C141" s="2">
        <v>39</v>
      </c>
      <c r="D141" s="3">
        <v>3.65</v>
      </c>
      <c r="E141" s="3">
        <f t="shared" si="3"/>
        <v>142.35</v>
      </c>
      <c r="F141" s="3">
        <v>0</v>
      </c>
      <c r="G141" s="6"/>
      <c r="H141" s="4"/>
      <c r="I141" s="3">
        <f t="shared" si="4"/>
        <v>142.35</v>
      </c>
      <c r="J141" s="5">
        <f t="shared" si="5"/>
        <v>0</v>
      </c>
    </row>
    <row r="142" spans="1:10" ht="15.75">
      <c r="A142" s="1"/>
      <c r="B142" s="1"/>
      <c r="C142" s="2"/>
      <c r="D142" s="3"/>
      <c r="E142" s="3"/>
      <c r="F142" s="3"/>
      <c r="G142" s="6"/>
      <c r="H142" s="4"/>
      <c r="I142" s="3"/>
      <c r="J142" s="5"/>
    </row>
    <row r="143" spans="1:10" ht="15.75">
      <c r="A143" s="1">
        <v>30</v>
      </c>
      <c r="B143" s="1">
        <v>1799</v>
      </c>
      <c r="C143" s="2">
        <v>911</v>
      </c>
      <c r="D143" s="3">
        <v>3.65</v>
      </c>
      <c r="E143" s="3">
        <f t="shared" si="3"/>
        <v>3325.15</v>
      </c>
      <c r="F143" s="3">
        <v>0</v>
      </c>
      <c r="G143" s="6"/>
      <c r="H143" s="4"/>
      <c r="I143" s="3">
        <f t="shared" si="4"/>
        <v>3325.15</v>
      </c>
      <c r="J143" s="5">
        <f t="shared" si="5"/>
        <v>0</v>
      </c>
    </row>
    <row r="144" spans="1:10" ht="15.75">
      <c r="A144" s="1">
        <v>30</v>
      </c>
      <c r="B144" s="1">
        <v>10522</v>
      </c>
      <c r="C144" s="2">
        <v>63</v>
      </c>
      <c r="D144" s="3">
        <v>3.65</v>
      </c>
      <c r="E144" s="3">
        <f t="shared" si="3"/>
        <v>229.95</v>
      </c>
      <c r="F144" s="3">
        <v>240</v>
      </c>
      <c r="G144" s="6">
        <v>1240</v>
      </c>
      <c r="H144" s="4">
        <v>407</v>
      </c>
      <c r="I144" s="3">
        <f t="shared" si="4"/>
        <v>-10.050000000000011</v>
      </c>
      <c r="J144" s="5">
        <f t="shared" si="5"/>
        <v>1.0437051532941943</v>
      </c>
    </row>
    <row r="145" spans="1:10" ht="15.75">
      <c r="A145" s="1">
        <v>30</v>
      </c>
      <c r="B145" s="1">
        <v>12662</v>
      </c>
      <c r="C145" s="2">
        <v>89</v>
      </c>
      <c r="D145" s="3">
        <v>3.65</v>
      </c>
      <c r="E145" s="3">
        <f t="shared" si="3"/>
        <v>324.84999999999997</v>
      </c>
      <c r="F145" s="3">
        <v>640.25</v>
      </c>
      <c r="G145" s="6" t="s">
        <v>575</v>
      </c>
      <c r="H145" s="4">
        <v>40358</v>
      </c>
      <c r="I145" s="3">
        <f t="shared" si="4"/>
        <v>-315.40000000000003</v>
      </c>
      <c r="J145" s="5">
        <f t="shared" si="5"/>
        <v>1.9709096506079731</v>
      </c>
    </row>
    <row r="146" spans="1:10" ht="15.75">
      <c r="A146" s="1">
        <v>30</v>
      </c>
      <c r="B146" s="1">
        <v>12673</v>
      </c>
      <c r="C146" s="2">
        <v>29</v>
      </c>
      <c r="D146" s="3">
        <v>3.65</v>
      </c>
      <c r="E146" s="3">
        <f t="shared" si="3"/>
        <v>105.85</v>
      </c>
      <c r="F146" s="3">
        <v>0</v>
      </c>
      <c r="G146" s="6"/>
      <c r="H146" s="4"/>
      <c r="I146" s="3">
        <f t="shared" si="4"/>
        <v>105.85</v>
      </c>
      <c r="J146" s="5">
        <f t="shared" si="5"/>
        <v>0</v>
      </c>
    </row>
    <row r="147" spans="1:10" ht="15.75">
      <c r="A147" s="1"/>
      <c r="B147" s="1"/>
      <c r="C147" s="2"/>
      <c r="D147" s="3"/>
      <c r="E147" s="3"/>
      <c r="F147" s="3">
        <f>SUM(F84:F146)</f>
        <v>8455.25</v>
      </c>
      <c r="G147" s="6"/>
      <c r="H147" s="4"/>
      <c r="I147" s="3"/>
      <c r="J147" s="5"/>
    </row>
    <row r="148" spans="1:10" ht="15.75">
      <c r="A148" s="1"/>
      <c r="B148" s="1"/>
      <c r="C148" s="2"/>
      <c r="D148" s="3"/>
      <c r="E148" s="3"/>
      <c r="F148" s="3"/>
      <c r="G148" s="6"/>
      <c r="H148" s="4"/>
      <c r="I148" s="3"/>
      <c r="J148" s="5"/>
    </row>
    <row r="149" spans="1:10" ht="15.75">
      <c r="A149" s="1">
        <v>40</v>
      </c>
      <c r="B149" s="1">
        <v>2820</v>
      </c>
      <c r="C149" s="2">
        <v>138</v>
      </c>
      <c r="D149" s="3">
        <v>3.65</v>
      </c>
      <c r="E149" s="3">
        <f t="shared" si="3"/>
        <v>503.7</v>
      </c>
      <c r="F149" s="3">
        <v>0</v>
      </c>
      <c r="G149" s="6"/>
      <c r="H149" s="4"/>
      <c r="I149" s="3">
        <f t="shared" si="4"/>
        <v>503.7</v>
      </c>
      <c r="J149" s="5">
        <f t="shared" si="5"/>
        <v>0</v>
      </c>
    </row>
    <row r="150" spans="1:10" ht="15.75">
      <c r="A150" s="1">
        <v>40</v>
      </c>
      <c r="B150" s="1">
        <v>4416</v>
      </c>
      <c r="C150" s="2">
        <v>162</v>
      </c>
      <c r="D150" s="3">
        <v>3.65</v>
      </c>
      <c r="E150" s="3">
        <f t="shared" si="3"/>
        <v>591.29999999999995</v>
      </c>
      <c r="F150" s="3">
        <v>0</v>
      </c>
      <c r="G150" s="6"/>
      <c r="H150" s="4"/>
      <c r="I150" s="3">
        <f t="shared" si="4"/>
        <v>591.29999999999995</v>
      </c>
      <c r="J150" s="5">
        <f t="shared" si="5"/>
        <v>0</v>
      </c>
    </row>
    <row r="151" spans="1:10" ht="15.75">
      <c r="A151" s="1">
        <v>40</v>
      </c>
      <c r="B151" s="1">
        <v>6151</v>
      </c>
      <c r="C151" s="2">
        <v>111</v>
      </c>
      <c r="D151" s="3">
        <v>3.65</v>
      </c>
      <c r="E151" s="3">
        <f t="shared" si="3"/>
        <v>405.15</v>
      </c>
      <c r="F151" s="3">
        <v>0</v>
      </c>
      <c r="G151" s="6"/>
      <c r="H151" s="4"/>
      <c r="I151" s="3">
        <f t="shared" si="4"/>
        <v>405.15</v>
      </c>
      <c r="J151" s="5">
        <f t="shared" si="5"/>
        <v>0</v>
      </c>
    </row>
    <row r="152" spans="1:10" ht="15.75">
      <c r="A152" s="1">
        <v>40</v>
      </c>
      <c r="B152" s="1">
        <v>6480</v>
      </c>
      <c r="C152" s="2">
        <v>71</v>
      </c>
      <c r="D152" s="3">
        <v>3.65</v>
      </c>
      <c r="E152" s="3">
        <f t="shared" si="3"/>
        <v>259.14999999999998</v>
      </c>
      <c r="F152" s="3">
        <v>0</v>
      </c>
      <c r="G152" s="6"/>
      <c r="H152" s="4"/>
      <c r="I152" s="3">
        <f t="shared" si="4"/>
        <v>259.14999999999998</v>
      </c>
      <c r="J152" s="5">
        <f t="shared" si="5"/>
        <v>0</v>
      </c>
    </row>
    <row r="153" spans="1:10" ht="15.75">
      <c r="A153" s="1">
        <v>40</v>
      </c>
      <c r="B153" s="1">
        <v>12644</v>
      </c>
      <c r="C153" s="2">
        <v>65</v>
      </c>
      <c r="D153" s="3">
        <v>3.65</v>
      </c>
      <c r="E153" s="3">
        <f t="shared" si="3"/>
        <v>237.25</v>
      </c>
      <c r="F153" s="3">
        <v>0</v>
      </c>
      <c r="G153" s="6"/>
      <c r="H153" s="4"/>
      <c r="I153" s="3">
        <f t="shared" si="4"/>
        <v>237.25</v>
      </c>
      <c r="J153" s="5">
        <f t="shared" si="5"/>
        <v>0</v>
      </c>
    </row>
    <row r="154" spans="1:10" ht="15.75">
      <c r="A154" s="1"/>
      <c r="B154" s="1"/>
      <c r="C154" s="2"/>
      <c r="D154" s="3"/>
      <c r="E154" s="3"/>
      <c r="F154" s="3"/>
      <c r="G154" s="6"/>
      <c r="H154" s="4"/>
      <c r="I154" s="3"/>
      <c r="J154" s="5"/>
    </row>
    <row r="155" spans="1:10" ht="15.75">
      <c r="A155" s="1">
        <v>41</v>
      </c>
      <c r="B155" s="1">
        <v>765</v>
      </c>
      <c r="C155" s="2">
        <v>159</v>
      </c>
      <c r="D155" s="3">
        <v>3.65</v>
      </c>
      <c r="E155" s="3">
        <f t="shared" si="3"/>
        <v>580.35</v>
      </c>
      <c r="F155" s="3">
        <v>0</v>
      </c>
      <c r="G155" s="6"/>
      <c r="H155" s="4"/>
      <c r="I155" s="3">
        <f t="shared" si="4"/>
        <v>580.35</v>
      </c>
      <c r="J155" s="5">
        <f t="shared" si="5"/>
        <v>0</v>
      </c>
    </row>
    <row r="156" spans="1:10" ht="15.75">
      <c r="A156" s="1">
        <v>41</v>
      </c>
      <c r="B156" s="1">
        <v>1386</v>
      </c>
      <c r="C156" s="2">
        <v>190</v>
      </c>
      <c r="D156" s="3">
        <v>3.65</v>
      </c>
      <c r="E156" s="3">
        <f t="shared" si="3"/>
        <v>693.5</v>
      </c>
      <c r="F156" s="3">
        <v>0</v>
      </c>
      <c r="G156" s="6"/>
      <c r="H156" s="4"/>
      <c r="I156" s="3">
        <f t="shared" si="4"/>
        <v>693.5</v>
      </c>
      <c r="J156" s="5">
        <f t="shared" si="5"/>
        <v>0</v>
      </c>
    </row>
    <row r="157" spans="1:10" ht="15.75">
      <c r="A157" s="1">
        <v>41</v>
      </c>
      <c r="B157" s="1">
        <v>1501</v>
      </c>
      <c r="C157" s="2">
        <v>24</v>
      </c>
      <c r="D157" s="3">
        <v>3.65</v>
      </c>
      <c r="E157" s="3">
        <f t="shared" si="3"/>
        <v>87.6</v>
      </c>
      <c r="F157" s="3">
        <v>0</v>
      </c>
      <c r="G157" s="6"/>
      <c r="H157" s="4"/>
      <c r="I157" s="3">
        <f t="shared" si="4"/>
        <v>87.6</v>
      </c>
      <c r="J157" s="5">
        <f t="shared" si="5"/>
        <v>0</v>
      </c>
    </row>
    <row r="158" spans="1:10" ht="15.75">
      <c r="A158" s="1">
        <v>41</v>
      </c>
      <c r="B158" s="1">
        <v>7370</v>
      </c>
      <c r="C158" s="2">
        <v>139</v>
      </c>
      <c r="D158" s="3">
        <v>3.65</v>
      </c>
      <c r="E158" s="3">
        <f t="shared" si="3"/>
        <v>507.34999999999997</v>
      </c>
      <c r="F158" s="3">
        <v>0</v>
      </c>
      <c r="G158" s="6"/>
      <c r="H158" s="4"/>
      <c r="I158" s="3">
        <f t="shared" si="4"/>
        <v>507.34999999999997</v>
      </c>
      <c r="J158" s="5">
        <f t="shared" si="5"/>
        <v>0</v>
      </c>
    </row>
    <row r="159" spans="1:10" ht="15.75">
      <c r="A159" s="1">
        <v>41</v>
      </c>
      <c r="B159" s="1">
        <v>11884</v>
      </c>
      <c r="C159" s="2">
        <v>25</v>
      </c>
      <c r="D159" s="3">
        <v>3.65</v>
      </c>
      <c r="E159" s="3">
        <f t="shared" ref="E159:E237" si="6">C159*D159</f>
        <v>91.25</v>
      </c>
      <c r="F159" s="3">
        <v>0</v>
      </c>
      <c r="G159" s="6"/>
      <c r="H159" s="4"/>
      <c r="I159" s="3">
        <f t="shared" ref="I159:I237" si="7">E159-F159</f>
        <v>91.25</v>
      </c>
      <c r="J159" s="5">
        <f t="shared" ref="J159:J237" si="8">F159/E159</f>
        <v>0</v>
      </c>
    </row>
    <row r="160" spans="1:10" ht="15.75">
      <c r="A160" s="1"/>
      <c r="B160" s="1"/>
      <c r="C160" s="2"/>
      <c r="D160" s="3"/>
      <c r="E160" s="3"/>
      <c r="F160" s="3"/>
      <c r="G160" s="6"/>
      <c r="H160" s="4"/>
      <c r="I160" s="3"/>
      <c r="J160" s="5"/>
    </row>
    <row r="161" spans="1:10" ht="15.75">
      <c r="A161" s="1">
        <v>42</v>
      </c>
      <c r="B161" s="1">
        <v>605</v>
      </c>
      <c r="C161" s="2">
        <v>170</v>
      </c>
      <c r="D161" s="3">
        <v>3.65</v>
      </c>
      <c r="E161" s="3">
        <f t="shared" si="6"/>
        <v>620.5</v>
      </c>
      <c r="F161" s="3">
        <v>0</v>
      </c>
      <c r="G161" s="6"/>
      <c r="H161" s="4"/>
      <c r="I161" s="3">
        <f t="shared" si="7"/>
        <v>620.5</v>
      </c>
      <c r="J161" s="5">
        <f t="shared" si="8"/>
        <v>0</v>
      </c>
    </row>
    <row r="162" spans="1:10" ht="15.75">
      <c r="A162" s="1">
        <v>42</v>
      </c>
      <c r="B162" s="1">
        <v>1080</v>
      </c>
      <c r="C162" s="2">
        <v>153</v>
      </c>
      <c r="D162" s="3">
        <v>3.65</v>
      </c>
      <c r="E162" s="3">
        <f t="shared" si="6"/>
        <v>558.44999999999993</v>
      </c>
      <c r="F162" s="3">
        <v>0</v>
      </c>
      <c r="G162" s="6"/>
      <c r="H162" s="4"/>
      <c r="I162" s="3">
        <f t="shared" si="7"/>
        <v>558.44999999999993</v>
      </c>
      <c r="J162" s="5">
        <f t="shared" si="8"/>
        <v>0</v>
      </c>
    </row>
    <row r="163" spans="1:10" ht="15.75">
      <c r="A163" s="1">
        <v>42</v>
      </c>
      <c r="B163" s="1">
        <v>1471</v>
      </c>
      <c r="C163" s="2">
        <v>194</v>
      </c>
      <c r="D163" s="3">
        <v>3.65</v>
      </c>
      <c r="E163" s="3">
        <f t="shared" si="6"/>
        <v>708.1</v>
      </c>
      <c r="F163" s="3">
        <v>0</v>
      </c>
      <c r="G163" s="6"/>
      <c r="H163" s="4"/>
      <c r="I163" s="3">
        <f t="shared" si="7"/>
        <v>708.1</v>
      </c>
      <c r="J163" s="5">
        <f t="shared" si="8"/>
        <v>0</v>
      </c>
    </row>
    <row r="164" spans="1:10" ht="15.75">
      <c r="A164" s="1">
        <v>42</v>
      </c>
      <c r="B164" s="1">
        <v>6630</v>
      </c>
      <c r="C164" s="2">
        <v>27</v>
      </c>
      <c r="D164" s="3">
        <v>3.65</v>
      </c>
      <c r="E164" s="3">
        <f t="shared" si="6"/>
        <v>98.55</v>
      </c>
      <c r="F164" s="3">
        <v>0</v>
      </c>
      <c r="G164" s="6"/>
      <c r="H164" s="4"/>
      <c r="I164" s="3">
        <f t="shared" si="7"/>
        <v>98.55</v>
      </c>
      <c r="J164" s="5">
        <f t="shared" si="8"/>
        <v>0</v>
      </c>
    </row>
    <row r="165" spans="1:10" ht="15.75">
      <c r="A165" s="1">
        <v>42</v>
      </c>
      <c r="B165" s="1">
        <v>10559</v>
      </c>
      <c r="C165" s="2">
        <v>99</v>
      </c>
      <c r="D165" s="3">
        <v>3.65</v>
      </c>
      <c r="E165" s="3">
        <f t="shared" si="6"/>
        <v>361.34999999999997</v>
      </c>
      <c r="F165" s="3">
        <v>0</v>
      </c>
      <c r="G165" s="6"/>
      <c r="H165" s="4"/>
      <c r="I165" s="3">
        <f t="shared" si="7"/>
        <v>361.34999999999997</v>
      </c>
      <c r="J165" s="5">
        <f t="shared" si="8"/>
        <v>0</v>
      </c>
    </row>
    <row r="166" spans="1:10" ht="15.75">
      <c r="A166" s="1"/>
      <c r="B166" s="1"/>
      <c r="C166" s="2"/>
      <c r="D166" s="3"/>
      <c r="E166" s="3"/>
      <c r="F166" s="3"/>
      <c r="G166" s="6"/>
      <c r="H166" s="4"/>
      <c r="I166" s="3"/>
      <c r="J166" s="5"/>
    </row>
    <row r="167" spans="1:10" ht="15.75">
      <c r="A167" s="1">
        <v>43</v>
      </c>
      <c r="B167" s="1">
        <v>3099</v>
      </c>
      <c r="C167" s="2">
        <v>225</v>
      </c>
      <c r="D167" s="3">
        <v>3.65</v>
      </c>
      <c r="E167" s="3">
        <f t="shared" si="6"/>
        <v>821.25</v>
      </c>
      <c r="F167" s="3">
        <v>568.1</v>
      </c>
      <c r="G167" s="6">
        <v>1980</v>
      </c>
      <c r="H167" s="4">
        <v>40339</v>
      </c>
      <c r="I167" s="3">
        <f t="shared" si="7"/>
        <v>253.14999999999998</v>
      </c>
      <c r="J167" s="5">
        <f t="shared" si="8"/>
        <v>0.69175038051750382</v>
      </c>
    </row>
    <row r="168" spans="1:10" ht="15.75">
      <c r="A168" s="1">
        <v>43</v>
      </c>
      <c r="B168" s="1">
        <v>3450</v>
      </c>
      <c r="C168" s="2">
        <v>157</v>
      </c>
      <c r="D168" s="3">
        <v>3.65</v>
      </c>
      <c r="E168" s="3">
        <f t="shared" si="6"/>
        <v>573.04999999999995</v>
      </c>
      <c r="F168" s="3">
        <v>0</v>
      </c>
      <c r="G168" s="6"/>
      <c r="H168" s="4"/>
      <c r="I168" s="3">
        <f t="shared" si="7"/>
        <v>573.04999999999995</v>
      </c>
      <c r="J168" s="5">
        <f t="shared" si="8"/>
        <v>0</v>
      </c>
    </row>
    <row r="169" spans="1:10" ht="15.75">
      <c r="A169" s="1">
        <v>43</v>
      </c>
      <c r="B169" s="1">
        <v>4419</v>
      </c>
      <c r="C169" s="2">
        <v>81</v>
      </c>
      <c r="D169" s="3">
        <v>3.65</v>
      </c>
      <c r="E169" s="3">
        <f t="shared" si="6"/>
        <v>295.64999999999998</v>
      </c>
      <c r="F169" s="3">
        <v>0</v>
      </c>
      <c r="G169" s="6"/>
      <c r="H169" s="4"/>
      <c r="I169" s="3">
        <f t="shared" si="7"/>
        <v>295.64999999999998</v>
      </c>
      <c r="J169" s="5">
        <f t="shared" si="8"/>
        <v>0</v>
      </c>
    </row>
    <row r="170" spans="1:10" ht="15.75">
      <c r="A170" s="1">
        <v>43</v>
      </c>
      <c r="B170" s="1">
        <v>6463</v>
      </c>
      <c r="C170" s="2">
        <v>130</v>
      </c>
      <c r="D170" s="3">
        <v>3.65</v>
      </c>
      <c r="E170" s="3">
        <f t="shared" si="6"/>
        <v>474.5</v>
      </c>
      <c r="F170" s="3">
        <v>0</v>
      </c>
      <c r="G170" s="6"/>
      <c r="H170" s="4"/>
      <c r="I170" s="3">
        <f t="shared" si="7"/>
        <v>474.5</v>
      </c>
      <c r="J170" s="5">
        <f t="shared" si="8"/>
        <v>0</v>
      </c>
    </row>
    <row r="171" spans="1:10" ht="15.75">
      <c r="A171" s="1">
        <v>43</v>
      </c>
      <c r="B171" s="1">
        <v>7811</v>
      </c>
      <c r="C171" s="2">
        <v>114</v>
      </c>
      <c r="D171" s="3">
        <v>3.65</v>
      </c>
      <c r="E171" s="3">
        <f t="shared" si="6"/>
        <v>416.09999999999997</v>
      </c>
      <c r="F171" s="3">
        <v>0</v>
      </c>
      <c r="G171" s="6"/>
      <c r="H171" s="4"/>
      <c r="I171" s="3">
        <f t="shared" si="7"/>
        <v>416.09999999999997</v>
      </c>
      <c r="J171" s="5">
        <f t="shared" si="8"/>
        <v>0</v>
      </c>
    </row>
    <row r="172" spans="1:10" ht="15.75">
      <c r="A172" s="1"/>
      <c r="B172" s="1"/>
      <c r="C172" s="2"/>
      <c r="D172" s="3"/>
      <c r="E172" s="3"/>
      <c r="F172" s="3"/>
      <c r="G172" s="6"/>
      <c r="H172" s="4"/>
      <c r="I172" s="3"/>
      <c r="J172" s="5"/>
    </row>
    <row r="173" spans="1:10" ht="15.75">
      <c r="A173" s="1">
        <v>44</v>
      </c>
      <c r="B173" s="1">
        <v>1547</v>
      </c>
      <c r="C173" s="2">
        <v>166</v>
      </c>
      <c r="D173" s="3">
        <v>3.65</v>
      </c>
      <c r="E173" s="3">
        <f t="shared" si="6"/>
        <v>605.9</v>
      </c>
      <c r="F173" s="3">
        <v>0</v>
      </c>
      <c r="G173" s="6"/>
      <c r="H173" s="4"/>
      <c r="I173" s="3">
        <f t="shared" si="7"/>
        <v>605.9</v>
      </c>
      <c r="J173" s="5">
        <f t="shared" si="8"/>
        <v>0</v>
      </c>
    </row>
    <row r="174" spans="1:10" ht="15.75">
      <c r="A174" s="1">
        <v>44</v>
      </c>
      <c r="B174" s="1">
        <v>1637</v>
      </c>
      <c r="C174" s="2">
        <v>223</v>
      </c>
      <c r="D174" s="3">
        <v>3.65</v>
      </c>
      <c r="E174" s="3">
        <f t="shared" si="6"/>
        <v>813.94999999999993</v>
      </c>
      <c r="F174" s="3">
        <v>813.95</v>
      </c>
      <c r="G174" s="6">
        <v>3682</v>
      </c>
      <c r="H174" s="4">
        <v>40338</v>
      </c>
      <c r="I174" s="3">
        <f t="shared" si="7"/>
        <v>0</v>
      </c>
      <c r="J174" s="5">
        <f t="shared" si="8"/>
        <v>1.0000000000000002</v>
      </c>
    </row>
    <row r="175" spans="1:10" ht="15.75">
      <c r="A175" s="1">
        <v>44</v>
      </c>
      <c r="B175" s="1">
        <v>4774</v>
      </c>
      <c r="C175" s="2">
        <v>101</v>
      </c>
      <c r="D175" s="3">
        <v>3.65</v>
      </c>
      <c r="E175" s="3">
        <f t="shared" si="6"/>
        <v>368.65</v>
      </c>
      <c r="F175" s="3">
        <v>0</v>
      </c>
      <c r="G175" s="6"/>
      <c r="H175" s="4"/>
      <c r="I175" s="3">
        <f t="shared" si="7"/>
        <v>368.65</v>
      </c>
      <c r="J175" s="5">
        <f t="shared" si="8"/>
        <v>0</v>
      </c>
    </row>
    <row r="176" spans="1:10" ht="15.75">
      <c r="A176" s="1">
        <v>44</v>
      </c>
      <c r="B176" s="1">
        <v>9078</v>
      </c>
      <c r="C176" s="2">
        <v>42</v>
      </c>
      <c r="D176" s="3">
        <v>3.65</v>
      </c>
      <c r="E176" s="3">
        <f t="shared" si="6"/>
        <v>153.29999999999998</v>
      </c>
      <c r="F176" s="3">
        <v>0</v>
      </c>
      <c r="G176" s="6"/>
      <c r="H176" s="4"/>
      <c r="I176" s="3">
        <f t="shared" si="7"/>
        <v>153.29999999999998</v>
      </c>
      <c r="J176" s="5">
        <f t="shared" si="8"/>
        <v>0</v>
      </c>
    </row>
    <row r="177" spans="1:10" ht="15.75">
      <c r="A177" s="1"/>
      <c r="B177" s="1"/>
      <c r="C177" s="2"/>
      <c r="D177" s="3"/>
      <c r="E177" s="3"/>
      <c r="F177" s="3"/>
      <c r="G177" s="6"/>
      <c r="H177" s="4"/>
      <c r="I177" s="3"/>
      <c r="J177" s="5"/>
    </row>
    <row r="178" spans="1:10" ht="15.75">
      <c r="A178" s="1">
        <v>45</v>
      </c>
      <c r="B178" s="1">
        <v>3924</v>
      </c>
      <c r="C178" s="2">
        <v>268</v>
      </c>
      <c r="D178" s="3">
        <v>3.65</v>
      </c>
      <c r="E178" s="3">
        <f t="shared" si="6"/>
        <v>978.19999999999993</v>
      </c>
      <c r="F178" s="3">
        <v>469.4</v>
      </c>
      <c r="G178" s="6">
        <v>4112</v>
      </c>
      <c r="H178" s="4">
        <v>40221</v>
      </c>
      <c r="I178" s="3">
        <f t="shared" si="7"/>
        <v>508.79999999999995</v>
      </c>
      <c r="J178" s="5">
        <f t="shared" si="8"/>
        <v>0.47986096912696791</v>
      </c>
    </row>
    <row r="179" spans="1:10" ht="15.75">
      <c r="A179" s="1">
        <v>45</v>
      </c>
      <c r="B179" s="1">
        <v>4549</v>
      </c>
      <c r="C179" s="2">
        <v>142</v>
      </c>
      <c r="D179" s="3">
        <v>3.65</v>
      </c>
      <c r="E179" s="3">
        <f t="shared" si="6"/>
        <v>518.29999999999995</v>
      </c>
      <c r="F179" s="3">
        <v>258.45</v>
      </c>
      <c r="G179" s="2">
        <v>4680</v>
      </c>
      <c r="H179" s="4">
        <v>40058</v>
      </c>
      <c r="I179" s="3">
        <f t="shared" si="7"/>
        <v>259.84999999999997</v>
      </c>
      <c r="J179" s="5">
        <f t="shared" si="8"/>
        <v>0.49864943083156477</v>
      </c>
    </row>
    <row r="180" spans="1:10" ht="15.75">
      <c r="A180" s="1">
        <v>45</v>
      </c>
      <c r="B180" s="1">
        <v>6371</v>
      </c>
      <c r="C180" s="2">
        <v>325</v>
      </c>
      <c r="D180" s="3">
        <v>3.65</v>
      </c>
      <c r="E180" s="3">
        <f t="shared" si="6"/>
        <v>1186.25</v>
      </c>
      <c r="F180" s="3">
        <v>1361.8</v>
      </c>
      <c r="G180" s="6" t="s">
        <v>576</v>
      </c>
      <c r="H180" s="4" t="s">
        <v>577</v>
      </c>
      <c r="I180" s="3">
        <f t="shared" si="7"/>
        <v>-175.54999999999995</v>
      </c>
      <c r="J180" s="5">
        <f t="shared" si="8"/>
        <v>1.1479873551106428</v>
      </c>
    </row>
    <row r="181" spans="1:10" ht="15.75">
      <c r="A181" s="1">
        <v>45</v>
      </c>
      <c r="B181" s="1">
        <v>11155</v>
      </c>
      <c r="C181" s="2">
        <v>87</v>
      </c>
      <c r="D181" s="3">
        <v>3.65</v>
      </c>
      <c r="E181" s="3">
        <f t="shared" si="6"/>
        <v>317.55</v>
      </c>
      <c r="F181" s="3">
        <v>678.9</v>
      </c>
      <c r="G181" s="6" t="s">
        <v>578</v>
      </c>
      <c r="H181" s="4" t="s">
        <v>579</v>
      </c>
      <c r="I181" s="3">
        <f t="shared" si="7"/>
        <v>-361.34999999999997</v>
      </c>
      <c r="J181" s="5">
        <f t="shared" si="8"/>
        <v>2.1379310344827585</v>
      </c>
    </row>
    <row r="182" spans="1:10" ht="15.75">
      <c r="A182" s="1">
        <v>45</v>
      </c>
      <c r="B182" s="1">
        <v>13480</v>
      </c>
      <c r="C182" s="2">
        <v>65</v>
      </c>
      <c r="D182" s="3">
        <v>3.65</v>
      </c>
      <c r="E182" s="3">
        <f t="shared" si="6"/>
        <v>237.25</v>
      </c>
      <c r="F182" s="3">
        <v>200</v>
      </c>
      <c r="G182" s="6">
        <v>1275</v>
      </c>
      <c r="H182" s="4">
        <v>40358</v>
      </c>
      <c r="I182" s="3">
        <f t="shared" si="7"/>
        <v>37.25</v>
      </c>
      <c r="J182" s="5">
        <f t="shared" si="8"/>
        <v>0.84299262381454165</v>
      </c>
    </row>
    <row r="183" spans="1:10" ht="15.75">
      <c r="A183" s="1"/>
      <c r="B183" s="1"/>
      <c r="C183" s="2"/>
      <c r="D183" s="3"/>
      <c r="E183" s="3"/>
      <c r="F183" s="3"/>
      <c r="G183" s="6"/>
      <c r="H183" s="4"/>
      <c r="I183" s="3"/>
      <c r="J183" s="5"/>
    </row>
    <row r="184" spans="1:10" ht="15.75">
      <c r="A184" s="1">
        <v>46</v>
      </c>
      <c r="B184" s="1">
        <v>746</v>
      </c>
      <c r="C184" s="2">
        <v>175</v>
      </c>
      <c r="D184" s="3">
        <v>3.65</v>
      </c>
      <c r="E184" s="3">
        <f t="shared" si="6"/>
        <v>638.75</v>
      </c>
      <c r="F184" s="3">
        <v>448.25</v>
      </c>
      <c r="G184" s="6">
        <v>6845</v>
      </c>
      <c r="H184" s="4">
        <v>513</v>
      </c>
      <c r="I184" s="3">
        <f t="shared" si="7"/>
        <v>190.5</v>
      </c>
      <c r="J184" s="5">
        <f t="shared" si="8"/>
        <v>0.70176125244618393</v>
      </c>
    </row>
    <row r="185" spans="1:10" ht="15.75">
      <c r="A185" s="1">
        <v>46</v>
      </c>
      <c r="B185" s="1">
        <v>3805</v>
      </c>
      <c r="C185" s="2">
        <v>239</v>
      </c>
      <c r="D185" s="3">
        <v>3.65</v>
      </c>
      <c r="E185" s="3">
        <f t="shared" si="6"/>
        <v>872.35</v>
      </c>
      <c r="F185" s="3">
        <v>0</v>
      </c>
      <c r="G185" s="6"/>
      <c r="H185" s="4"/>
      <c r="I185" s="3">
        <f t="shared" si="7"/>
        <v>872.35</v>
      </c>
      <c r="J185" s="5">
        <f t="shared" si="8"/>
        <v>0</v>
      </c>
    </row>
    <row r="186" spans="1:10" ht="15.75">
      <c r="A186" s="1">
        <v>46</v>
      </c>
      <c r="B186" s="1">
        <v>4392</v>
      </c>
      <c r="C186" s="2">
        <v>43</v>
      </c>
      <c r="D186" s="3">
        <v>3.65</v>
      </c>
      <c r="E186" s="3">
        <f t="shared" si="6"/>
        <v>156.94999999999999</v>
      </c>
      <c r="F186" s="3">
        <v>0</v>
      </c>
      <c r="G186" s="6"/>
      <c r="H186" s="4"/>
      <c r="I186" s="3">
        <f t="shared" si="7"/>
        <v>156.94999999999999</v>
      </c>
      <c r="J186" s="5">
        <f t="shared" si="8"/>
        <v>0</v>
      </c>
    </row>
    <row r="187" spans="1:10" ht="15.75">
      <c r="A187" s="1"/>
      <c r="B187" s="1"/>
      <c r="C187" s="2"/>
      <c r="D187" s="3"/>
      <c r="E187" s="3"/>
      <c r="F187" s="3"/>
      <c r="G187" s="6"/>
      <c r="H187" s="4"/>
      <c r="I187" s="3"/>
      <c r="J187" s="5"/>
    </row>
    <row r="188" spans="1:10" ht="15.75">
      <c r="A188" s="1">
        <v>47</v>
      </c>
      <c r="B188" s="1">
        <v>531</v>
      </c>
      <c r="C188" s="2">
        <v>144</v>
      </c>
      <c r="D188" s="3">
        <v>3.65</v>
      </c>
      <c r="E188" s="3">
        <f t="shared" si="6"/>
        <v>525.6</v>
      </c>
      <c r="F188" s="3">
        <v>241</v>
      </c>
      <c r="G188" s="6">
        <v>8549</v>
      </c>
      <c r="H188" s="4">
        <v>629</v>
      </c>
      <c r="I188" s="3">
        <f t="shared" si="7"/>
        <v>284.60000000000002</v>
      </c>
      <c r="J188" s="5">
        <f t="shared" si="8"/>
        <v>0.45852359208523591</v>
      </c>
    </row>
    <row r="189" spans="1:10" ht="15.75">
      <c r="A189" s="1">
        <v>47</v>
      </c>
      <c r="B189" s="1">
        <v>4527</v>
      </c>
      <c r="C189" s="2">
        <v>282</v>
      </c>
      <c r="D189" s="3">
        <v>3.65</v>
      </c>
      <c r="E189" s="3">
        <f t="shared" si="6"/>
        <v>1029.3</v>
      </c>
      <c r="F189" s="3">
        <v>594.20000000000005</v>
      </c>
      <c r="G189" s="6">
        <v>2139</v>
      </c>
      <c r="H189" s="4">
        <v>40358</v>
      </c>
      <c r="I189" s="3">
        <f t="shared" si="7"/>
        <v>435.09999999999991</v>
      </c>
      <c r="J189" s="5">
        <f t="shared" si="8"/>
        <v>0.57728553385796177</v>
      </c>
    </row>
    <row r="190" spans="1:10" ht="15.75">
      <c r="A190" s="1">
        <v>47</v>
      </c>
      <c r="B190" s="1">
        <v>4586</v>
      </c>
      <c r="C190" s="2">
        <v>149</v>
      </c>
      <c r="D190" s="3">
        <v>3.65</v>
      </c>
      <c r="E190" s="3">
        <f t="shared" si="6"/>
        <v>543.85</v>
      </c>
      <c r="F190" s="3">
        <v>543.85</v>
      </c>
      <c r="G190" s="6">
        <v>4192</v>
      </c>
      <c r="H190" s="4">
        <v>40350</v>
      </c>
      <c r="I190" s="3">
        <f t="shared" si="7"/>
        <v>0</v>
      </c>
      <c r="J190" s="5">
        <f t="shared" si="8"/>
        <v>1</v>
      </c>
    </row>
    <row r="191" spans="1:10" ht="15.75">
      <c r="A191" s="1">
        <v>47</v>
      </c>
      <c r="B191" s="1">
        <v>6568</v>
      </c>
      <c r="C191" s="2">
        <v>130</v>
      </c>
      <c r="D191" s="3">
        <v>3.65</v>
      </c>
      <c r="E191" s="3">
        <f t="shared" si="6"/>
        <v>474.5</v>
      </c>
      <c r="F191" s="3">
        <v>0</v>
      </c>
      <c r="G191" s="6"/>
      <c r="H191" s="4"/>
      <c r="I191" s="3">
        <f t="shared" si="7"/>
        <v>474.5</v>
      </c>
      <c r="J191" s="5">
        <f t="shared" si="8"/>
        <v>0</v>
      </c>
    </row>
    <row r="192" spans="1:10" ht="15.75">
      <c r="A192" s="1">
        <v>47</v>
      </c>
      <c r="B192" s="1">
        <v>9082</v>
      </c>
      <c r="C192" s="2">
        <v>89</v>
      </c>
      <c r="D192" s="3">
        <v>3.65</v>
      </c>
      <c r="E192" s="3">
        <f t="shared" si="6"/>
        <v>324.84999999999997</v>
      </c>
      <c r="F192" s="3">
        <v>0</v>
      </c>
      <c r="G192" s="6"/>
      <c r="H192" s="4"/>
      <c r="I192" s="3">
        <f t="shared" si="7"/>
        <v>324.84999999999997</v>
      </c>
      <c r="J192" s="5">
        <f t="shared" si="8"/>
        <v>0</v>
      </c>
    </row>
    <row r="193" spans="1:10" ht="15.75">
      <c r="A193" s="1"/>
      <c r="B193" s="1"/>
      <c r="C193" s="2"/>
      <c r="D193" s="3"/>
      <c r="E193" s="3"/>
      <c r="F193" s="3"/>
      <c r="G193" s="6"/>
      <c r="H193" s="4"/>
      <c r="I193" s="3"/>
      <c r="J193" s="5"/>
    </row>
    <row r="194" spans="1:10" ht="15.75">
      <c r="A194" s="1">
        <v>48</v>
      </c>
      <c r="B194" s="1">
        <v>1478</v>
      </c>
      <c r="C194" s="2">
        <v>125</v>
      </c>
      <c r="D194" s="3">
        <v>3.65</v>
      </c>
      <c r="E194" s="3">
        <f t="shared" si="6"/>
        <v>456.25</v>
      </c>
      <c r="F194" s="3">
        <v>121.8</v>
      </c>
      <c r="G194" s="6">
        <v>5972</v>
      </c>
      <c r="H194" s="4">
        <v>40337</v>
      </c>
      <c r="I194" s="3">
        <f t="shared" si="7"/>
        <v>334.45</v>
      </c>
      <c r="J194" s="5">
        <f t="shared" si="8"/>
        <v>0.26695890410958906</v>
      </c>
    </row>
    <row r="195" spans="1:10" ht="15.75">
      <c r="A195" s="1">
        <v>48</v>
      </c>
      <c r="B195" s="1">
        <v>1609</v>
      </c>
      <c r="C195" s="2">
        <v>145</v>
      </c>
      <c r="D195" s="3">
        <v>3.65</v>
      </c>
      <c r="E195" s="3">
        <f t="shared" si="6"/>
        <v>529.25</v>
      </c>
      <c r="F195" s="3">
        <v>189.8</v>
      </c>
      <c r="G195" s="6">
        <v>5894</v>
      </c>
      <c r="H195" s="4">
        <v>40351</v>
      </c>
      <c r="I195" s="3">
        <f t="shared" si="7"/>
        <v>339.45</v>
      </c>
      <c r="J195" s="5">
        <f t="shared" si="8"/>
        <v>0.35862068965517241</v>
      </c>
    </row>
    <row r="196" spans="1:10" ht="15.75">
      <c r="A196" s="1">
        <v>48</v>
      </c>
      <c r="B196" s="1">
        <v>1669</v>
      </c>
      <c r="C196" s="2">
        <v>81</v>
      </c>
      <c r="D196" s="3">
        <v>3.65</v>
      </c>
      <c r="E196" s="3">
        <f t="shared" si="6"/>
        <v>295.64999999999998</v>
      </c>
      <c r="F196" s="3">
        <v>0</v>
      </c>
      <c r="G196" s="6"/>
      <c r="H196" s="4"/>
      <c r="I196" s="3">
        <f t="shared" si="7"/>
        <v>295.64999999999998</v>
      </c>
      <c r="J196" s="5">
        <f t="shared" si="8"/>
        <v>0</v>
      </c>
    </row>
    <row r="197" spans="1:10" ht="15.75">
      <c r="A197" s="1">
        <v>48</v>
      </c>
      <c r="B197" s="1">
        <v>6690</v>
      </c>
      <c r="C197" s="2">
        <v>76</v>
      </c>
      <c r="D197" s="3">
        <v>3.65</v>
      </c>
      <c r="E197" s="3">
        <f t="shared" si="6"/>
        <v>277.39999999999998</v>
      </c>
      <c r="F197" s="3">
        <v>0</v>
      </c>
      <c r="G197" s="6"/>
      <c r="H197" s="4"/>
      <c r="I197" s="3">
        <f t="shared" si="7"/>
        <v>277.39999999999998</v>
      </c>
      <c r="J197" s="5">
        <f t="shared" si="8"/>
        <v>0</v>
      </c>
    </row>
    <row r="198" spans="1:10" ht="15.75">
      <c r="A198" s="1"/>
      <c r="B198" s="1"/>
      <c r="C198" s="2"/>
      <c r="D198" s="3"/>
      <c r="E198" s="3"/>
      <c r="F198" s="3"/>
      <c r="G198" s="6"/>
      <c r="H198" s="4"/>
      <c r="I198" s="3"/>
      <c r="J198" s="5"/>
    </row>
    <row r="199" spans="1:10" ht="15.75">
      <c r="A199" s="1">
        <v>49</v>
      </c>
      <c r="B199" s="1">
        <v>596</v>
      </c>
      <c r="C199" s="2">
        <v>71</v>
      </c>
      <c r="D199" s="3">
        <v>3.65</v>
      </c>
      <c r="E199" s="3">
        <f t="shared" si="6"/>
        <v>259.14999999999998</v>
      </c>
      <c r="F199" s="3">
        <v>0</v>
      </c>
      <c r="G199" s="6"/>
      <c r="H199" s="4"/>
      <c r="I199" s="3">
        <f t="shared" si="7"/>
        <v>259.14999999999998</v>
      </c>
      <c r="J199" s="5">
        <f t="shared" si="8"/>
        <v>0</v>
      </c>
    </row>
    <row r="200" spans="1:10" ht="15.75">
      <c r="A200" s="1">
        <v>49</v>
      </c>
      <c r="B200" s="1">
        <v>9230</v>
      </c>
      <c r="C200" s="2">
        <v>92</v>
      </c>
      <c r="D200" s="3">
        <v>3.65</v>
      </c>
      <c r="E200" s="3">
        <f t="shared" si="6"/>
        <v>335.8</v>
      </c>
      <c r="F200" s="3">
        <v>400</v>
      </c>
      <c r="G200" s="6">
        <v>2198</v>
      </c>
      <c r="H200" s="4">
        <v>40343</v>
      </c>
      <c r="I200" s="3">
        <f t="shared" si="7"/>
        <v>-64.199999999999989</v>
      </c>
      <c r="J200" s="5">
        <f t="shared" si="8"/>
        <v>1.1911852293031566</v>
      </c>
    </row>
    <row r="201" spans="1:10" ht="15.75">
      <c r="A201" s="1">
        <v>49</v>
      </c>
      <c r="B201" s="1">
        <v>9360</v>
      </c>
      <c r="C201" s="2">
        <v>123</v>
      </c>
      <c r="D201" s="3">
        <v>3.65</v>
      </c>
      <c r="E201" s="3">
        <f t="shared" si="6"/>
        <v>448.95</v>
      </c>
      <c r="F201" s="3">
        <v>0</v>
      </c>
      <c r="G201" s="6"/>
      <c r="H201" s="4"/>
      <c r="I201" s="3">
        <f t="shared" si="7"/>
        <v>448.95</v>
      </c>
      <c r="J201" s="5">
        <f t="shared" si="8"/>
        <v>0</v>
      </c>
    </row>
    <row r="202" spans="1:10" ht="15.75">
      <c r="A202" s="1">
        <v>49</v>
      </c>
      <c r="B202" s="1">
        <v>10363</v>
      </c>
      <c r="C202" s="2">
        <v>51</v>
      </c>
      <c r="D202" s="3">
        <v>3.65</v>
      </c>
      <c r="E202" s="3">
        <f t="shared" si="6"/>
        <v>186.15</v>
      </c>
      <c r="F202" s="3">
        <v>184.15</v>
      </c>
      <c r="G202" s="2">
        <v>1216</v>
      </c>
      <c r="H202" s="4">
        <v>40302</v>
      </c>
      <c r="I202" s="3">
        <f t="shared" si="7"/>
        <v>2</v>
      </c>
      <c r="J202" s="5">
        <f t="shared" si="8"/>
        <v>0.98925597636314799</v>
      </c>
    </row>
    <row r="203" spans="1:10" ht="15.75">
      <c r="A203" s="1">
        <v>49</v>
      </c>
      <c r="B203" s="1">
        <v>10920</v>
      </c>
      <c r="C203" s="2">
        <v>68</v>
      </c>
      <c r="D203" s="3">
        <v>3.65</v>
      </c>
      <c r="E203" s="3">
        <f t="shared" si="6"/>
        <v>248.2</v>
      </c>
      <c r="F203" s="3">
        <v>0</v>
      </c>
      <c r="G203" s="6"/>
      <c r="H203" s="4"/>
      <c r="I203" s="3">
        <f t="shared" si="7"/>
        <v>248.2</v>
      </c>
      <c r="J203" s="5">
        <f t="shared" si="8"/>
        <v>0</v>
      </c>
    </row>
    <row r="204" spans="1:10" ht="15.75">
      <c r="A204" s="1">
        <v>49</v>
      </c>
      <c r="B204" s="1">
        <v>12491</v>
      </c>
      <c r="C204" s="2">
        <v>68</v>
      </c>
      <c r="D204" s="3">
        <v>3.65</v>
      </c>
      <c r="E204" s="3">
        <f t="shared" si="6"/>
        <v>248.2</v>
      </c>
      <c r="F204" s="3">
        <v>0</v>
      </c>
      <c r="G204" s="6"/>
      <c r="H204" s="4"/>
      <c r="I204" s="3">
        <f t="shared" si="7"/>
        <v>248.2</v>
      </c>
      <c r="J204" s="5">
        <f t="shared" si="8"/>
        <v>0</v>
      </c>
    </row>
    <row r="205" spans="1:10" ht="15.75">
      <c r="A205" s="1"/>
      <c r="B205" s="1"/>
      <c r="C205" s="2"/>
      <c r="D205" s="3"/>
      <c r="E205" s="3"/>
      <c r="F205" s="3"/>
      <c r="G205" s="6"/>
      <c r="H205" s="4"/>
      <c r="I205" s="3"/>
      <c r="J205" s="5"/>
    </row>
    <row r="206" spans="1:10" ht="15.75">
      <c r="A206" s="1">
        <v>50</v>
      </c>
      <c r="B206" s="1">
        <v>1864</v>
      </c>
      <c r="C206" s="2">
        <v>138</v>
      </c>
      <c r="D206" s="3">
        <v>3.65</v>
      </c>
      <c r="E206" s="3">
        <f t="shared" si="6"/>
        <v>503.7</v>
      </c>
      <c r="F206" s="3">
        <v>0</v>
      </c>
      <c r="G206" s="6"/>
      <c r="H206" s="4"/>
      <c r="I206" s="3">
        <f t="shared" si="7"/>
        <v>503.7</v>
      </c>
      <c r="J206" s="5">
        <f t="shared" si="8"/>
        <v>0</v>
      </c>
    </row>
    <row r="207" spans="1:10" ht="15.75">
      <c r="A207" s="1">
        <v>50</v>
      </c>
      <c r="B207" s="1">
        <v>3396</v>
      </c>
      <c r="C207" s="2">
        <v>193</v>
      </c>
      <c r="D207" s="3">
        <v>3.65</v>
      </c>
      <c r="E207" s="3">
        <f t="shared" si="6"/>
        <v>704.44999999999993</v>
      </c>
      <c r="F207" s="3">
        <v>534</v>
      </c>
      <c r="G207" s="6">
        <v>3712</v>
      </c>
      <c r="H207" s="4">
        <v>40365</v>
      </c>
      <c r="I207" s="3">
        <f t="shared" si="7"/>
        <v>170.44999999999993</v>
      </c>
      <c r="J207" s="5">
        <f t="shared" si="8"/>
        <v>0.75803818581872395</v>
      </c>
    </row>
    <row r="208" spans="1:10" ht="15.75">
      <c r="A208" s="1">
        <v>50</v>
      </c>
      <c r="B208" s="1">
        <v>6508</v>
      </c>
      <c r="C208" s="2">
        <v>76</v>
      </c>
      <c r="D208" s="3">
        <v>3.65</v>
      </c>
      <c r="E208" s="3">
        <f t="shared" si="6"/>
        <v>277.39999999999998</v>
      </c>
      <c r="F208" s="3">
        <v>288.35000000000002</v>
      </c>
      <c r="G208" s="6">
        <v>1812</v>
      </c>
      <c r="H208" s="4">
        <v>40365</v>
      </c>
      <c r="I208" s="3">
        <f t="shared" si="7"/>
        <v>-10.950000000000045</v>
      </c>
      <c r="J208" s="5">
        <f t="shared" si="8"/>
        <v>1.0394736842105265</v>
      </c>
    </row>
    <row r="209" spans="1:10" ht="15.75">
      <c r="A209" s="1">
        <v>50</v>
      </c>
      <c r="B209" s="1">
        <v>6547</v>
      </c>
      <c r="C209" s="2">
        <v>174</v>
      </c>
      <c r="D209" s="3">
        <v>3.65</v>
      </c>
      <c r="E209" s="3">
        <f t="shared" si="6"/>
        <v>635.1</v>
      </c>
      <c r="F209" s="3">
        <v>0</v>
      </c>
      <c r="G209" s="6"/>
      <c r="H209" s="4"/>
      <c r="I209" s="3">
        <f t="shared" si="7"/>
        <v>635.1</v>
      </c>
      <c r="J209" s="5">
        <f t="shared" si="8"/>
        <v>0</v>
      </c>
    </row>
    <row r="210" spans="1:10" ht="15.75">
      <c r="A210" s="1">
        <v>50</v>
      </c>
      <c r="B210" s="1">
        <v>12709</v>
      </c>
      <c r="C210" s="2">
        <v>36</v>
      </c>
      <c r="D210" s="3">
        <v>3.65</v>
      </c>
      <c r="E210" s="3">
        <f t="shared" si="6"/>
        <v>131.4</v>
      </c>
      <c r="F210" s="3">
        <v>109.5</v>
      </c>
      <c r="G210" s="6">
        <v>1436</v>
      </c>
      <c r="H210" s="4">
        <v>40365</v>
      </c>
      <c r="I210" s="3">
        <f t="shared" si="7"/>
        <v>21.900000000000006</v>
      </c>
      <c r="J210" s="5">
        <f t="shared" si="8"/>
        <v>0.83333333333333326</v>
      </c>
    </row>
    <row r="211" spans="1:10" ht="15.75">
      <c r="A211" s="1"/>
      <c r="B211" s="1"/>
      <c r="C211" s="2"/>
      <c r="D211" s="3"/>
      <c r="E211" s="3"/>
      <c r="F211" s="3"/>
      <c r="G211" s="6"/>
      <c r="H211" s="4"/>
      <c r="I211" s="3"/>
      <c r="J211" s="5"/>
    </row>
    <row r="212" spans="1:10" ht="15.75">
      <c r="A212" s="1">
        <v>51</v>
      </c>
      <c r="B212" s="1">
        <v>4879</v>
      </c>
      <c r="C212" s="2">
        <v>222</v>
      </c>
      <c r="D212" s="3">
        <v>3.65</v>
      </c>
      <c r="E212" s="3">
        <f t="shared" si="6"/>
        <v>810.3</v>
      </c>
      <c r="F212" s="3">
        <v>0</v>
      </c>
      <c r="G212" s="6"/>
      <c r="H212" s="4"/>
      <c r="I212" s="3">
        <f t="shared" si="7"/>
        <v>810.3</v>
      </c>
      <c r="J212" s="5">
        <f t="shared" si="8"/>
        <v>0</v>
      </c>
    </row>
    <row r="213" spans="1:10" ht="15.75">
      <c r="A213" s="1">
        <v>51</v>
      </c>
      <c r="B213" s="1">
        <v>6460</v>
      </c>
      <c r="C213" s="2">
        <v>143</v>
      </c>
      <c r="D213" s="3">
        <v>3.65</v>
      </c>
      <c r="E213" s="3">
        <f t="shared" si="6"/>
        <v>521.94999999999993</v>
      </c>
      <c r="F213" s="3">
        <v>521.95000000000005</v>
      </c>
      <c r="G213" s="6">
        <v>4203</v>
      </c>
      <c r="H213" s="4">
        <v>40312</v>
      </c>
      <c r="I213" s="3">
        <f t="shared" si="7"/>
        <v>0</v>
      </c>
      <c r="J213" s="5">
        <f t="shared" si="8"/>
        <v>1.0000000000000002</v>
      </c>
    </row>
    <row r="214" spans="1:10" ht="15.75">
      <c r="A214" s="1">
        <v>51</v>
      </c>
      <c r="B214" s="1">
        <v>6997</v>
      </c>
      <c r="C214" s="2">
        <v>35</v>
      </c>
      <c r="D214" s="3">
        <v>3.65</v>
      </c>
      <c r="E214" s="3">
        <f t="shared" si="6"/>
        <v>127.75</v>
      </c>
      <c r="F214" s="3">
        <v>135.05000000000001</v>
      </c>
      <c r="G214" s="6">
        <v>400</v>
      </c>
      <c r="H214" s="4">
        <v>40296</v>
      </c>
      <c r="I214" s="3">
        <f t="shared" si="7"/>
        <v>-7.3000000000000114</v>
      </c>
      <c r="J214" s="5">
        <f t="shared" si="8"/>
        <v>1.0571428571428572</v>
      </c>
    </row>
    <row r="215" spans="1:10" ht="15.75">
      <c r="A215" s="1">
        <v>51</v>
      </c>
      <c r="B215" s="1">
        <v>7775</v>
      </c>
      <c r="C215" s="2">
        <v>83</v>
      </c>
      <c r="D215" s="3">
        <v>3.65</v>
      </c>
      <c r="E215" s="3">
        <f t="shared" si="6"/>
        <v>302.95</v>
      </c>
      <c r="F215" s="3">
        <v>315</v>
      </c>
      <c r="G215" s="6">
        <v>2074</v>
      </c>
      <c r="H215" s="4">
        <v>40221</v>
      </c>
      <c r="I215" s="3">
        <f t="shared" si="7"/>
        <v>-12.050000000000011</v>
      </c>
      <c r="J215" s="5">
        <f t="shared" si="8"/>
        <v>1.0397755405182374</v>
      </c>
    </row>
    <row r="216" spans="1:10" ht="15.75">
      <c r="A216" s="1">
        <v>51</v>
      </c>
      <c r="B216" s="1">
        <v>10893</v>
      </c>
      <c r="C216" s="2">
        <v>77</v>
      </c>
      <c r="D216" s="3">
        <v>3.65</v>
      </c>
      <c r="E216" s="3">
        <f t="shared" si="6"/>
        <v>281.05</v>
      </c>
      <c r="F216" s="3">
        <v>0</v>
      </c>
      <c r="G216" s="6"/>
      <c r="H216" s="4"/>
      <c r="I216" s="3">
        <f t="shared" si="7"/>
        <v>281.05</v>
      </c>
      <c r="J216" s="5">
        <f t="shared" si="8"/>
        <v>0</v>
      </c>
    </row>
    <row r="217" spans="1:10" ht="15.75">
      <c r="A217" s="1"/>
      <c r="B217" s="1"/>
      <c r="C217" s="2"/>
      <c r="D217" s="3"/>
      <c r="E217" s="3"/>
      <c r="F217" s="3"/>
      <c r="G217" s="6"/>
      <c r="H217" s="4"/>
      <c r="I217" s="3"/>
      <c r="J217" s="5"/>
    </row>
    <row r="218" spans="1:10" ht="15.75">
      <c r="A218" s="1">
        <v>52</v>
      </c>
      <c r="B218" s="1">
        <v>1909</v>
      </c>
      <c r="C218" s="2">
        <v>113</v>
      </c>
      <c r="D218" s="3">
        <v>3.65</v>
      </c>
      <c r="E218" s="3">
        <f t="shared" si="6"/>
        <v>412.45</v>
      </c>
      <c r="F218" s="3">
        <v>412.45</v>
      </c>
      <c r="G218" s="6">
        <v>2280</v>
      </c>
      <c r="H218" s="4">
        <v>40322</v>
      </c>
      <c r="I218" s="3">
        <f t="shared" si="7"/>
        <v>0</v>
      </c>
      <c r="J218" s="5">
        <f t="shared" si="8"/>
        <v>1</v>
      </c>
    </row>
    <row r="219" spans="1:10" ht="15.75">
      <c r="A219" s="1">
        <v>52</v>
      </c>
      <c r="B219" s="1">
        <v>2854</v>
      </c>
      <c r="C219" s="2">
        <v>93</v>
      </c>
      <c r="D219" s="3">
        <v>3.65</v>
      </c>
      <c r="E219" s="3">
        <f t="shared" si="6"/>
        <v>339.45</v>
      </c>
      <c r="F219" s="3">
        <v>365</v>
      </c>
      <c r="G219" s="6">
        <v>3135</v>
      </c>
      <c r="H219" s="4">
        <v>40259</v>
      </c>
      <c r="I219" s="3">
        <f t="shared" si="7"/>
        <v>-25.550000000000011</v>
      </c>
      <c r="J219" s="5">
        <f t="shared" si="8"/>
        <v>1.075268817204301</v>
      </c>
    </row>
    <row r="220" spans="1:10" ht="15.75">
      <c r="A220" s="1">
        <v>52</v>
      </c>
      <c r="B220" s="1">
        <v>4871</v>
      </c>
      <c r="C220" s="2">
        <v>143</v>
      </c>
      <c r="D220" s="3">
        <v>3.65</v>
      </c>
      <c r="E220" s="3">
        <f t="shared" si="6"/>
        <v>521.94999999999993</v>
      </c>
      <c r="F220" s="3">
        <v>0</v>
      </c>
      <c r="G220" s="6"/>
      <c r="H220" s="4"/>
      <c r="I220" s="3">
        <f t="shared" si="7"/>
        <v>521.94999999999993</v>
      </c>
      <c r="J220" s="5">
        <f t="shared" si="8"/>
        <v>0</v>
      </c>
    </row>
    <row r="221" spans="1:10" ht="15.75">
      <c r="A221" s="1">
        <v>52</v>
      </c>
      <c r="B221" s="1">
        <v>7489</v>
      </c>
      <c r="C221" s="2">
        <v>65</v>
      </c>
      <c r="D221" s="3">
        <v>3.65</v>
      </c>
      <c r="E221" s="3">
        <f t="shared" si="6"/>
        <v>237.25</v>
      </c>
      <c r="F221" s="3">
        <v>0</v>
      </c>
      <c r="G221" s="6"/>
      <c r="H221" s="4"/>
      <c r="I221" s="3">
        <f t="shared" si="7"/>
        <v>237.25</v>
      </c>
      <c r="J221" s="5">
        <f t="shared" si="8"/>
        <v>0</v>
      </c>
    </row>
    <row r="222" spans="1:10" ht="15.75">
      <c r="A222" s="1">
        <v>52</v>
      </c>
      <c r="B222" s="1">
        <v>10905</v>
      </c>
      <c r="C222" s="2">
        <v>61</v>
      </c>
      <c r="D222" s="3">
        <v>3.65</v>
      </c>
      <c r="E222" s="3">
        <f t="shared" si="6"/>
        <v>222.65</v>
      </c>
      <c r="F222" s="3">
        <v>178.85</v>
      </c>
      <c r="G222" s="6">
        <v>1178</v>
      </c>
      <c r="H222" s="4">
        <v>40336</v>
      </c>
      <c r="I222" s="3">
        <f t="shared" si="7"/>
        <v>43.800000000000011</v>
      </c>
      <c r="J222" s="5">
        <f t="shared" si="8"/>
        <v>0.80327868852459017</v>
      </c>
    </row>
    <row r="223" spans="1:10" ht="15.75">
      <c r="A223" s="1"/>
      <c r="B223" s="1"/>
      <c r="C223" s="2"/>
      <c r="D223" s="3"/>
      <c r="E223" s="3"/>
      <c r="F223" s="3">
        <f>SUM(F149:F222)</f>
        <v>9933.8000000000011</v>
      </c>
      <c r="G223" s="6"/>
      <c r="H223" s="4"/>
      <c r="I223" s="3"/>
      <c r="J223" s="5"/>
    </row>
    <row r="224" spans="1:10" ht="15.75">
      <c r="A224" s="1"/>
      <c r="B224" s="1"/>
      <c r="C224" s="2"/>
      <c r="D224" s="3"/>
      <c r="E224" s="3"/>
      <c r="F224" s="3"/>
      <c r="G224" s="6"/>
      <c r="H224" s="4"/>
      <c r="I224" s="3"/>
      <c r="J224" s="5"/>
    </row>
    <row r="225" spans="1:10" ht="15.75">
      <c r="A225" s="1">
        <v>60</v>
      </c>
      <c r="B225" s="1">
        <v>664</v>
      </c>
      <c r="C225" s="2">
        <v>970</v>
      </c>
      <c r="D225" s="3">
        <v>3.65</v>
      </c>
      <c r="E225" s="3">
        <f t="shared" si="6"/>
        <v>3540.5</v>
      </c>
      <c r="F225" s="3">
        <v>1500</v>
      </c>
      <c r="G225" s="6">
        <v>7028</v>
      </c>
      <c r="H225" s="4">
        <v>40359</v>
      </c>
      <c r="I225" s="3">
        <f t="shared" si="7"/>
        <v>2040.5</v>
      </c>
      <c r="J225" s="5">
        <f t="shared" si="8"/>
        <v>0.42366897330885467</v>
      </c>
    </row>
    <row r="226" spans="1:10" ht="15.75">
      <c r="A226" s="1">
        <v>60</v>
      </c>
      <c r="B226" s="1">
        <v>722</v>
      </c>
      <c r="C226" s="2">
        <v>294</v>
      </c>
      <c r="D226" s="3">
        <v>3.65</v>
      </c>
      <c r="E226" s="3">
        <f t="shared" si="6"/>
        <v>1073.0999999999999</v>
      </c>
      <c r="F226" s="3">
        <v>252.6</v>
      </c>
      <c r="G226" s="2">
        <v>8171</v>
      </c>
      <c r="H226" s="4">
        <v>40058</v>
      </c>
      <c r="I226" s="3">
        <f t="shared" si="7"/>
        <v>820.49999999999989</v>
      </c>
      <c r="J226" s="5">
        <f t="shared" si="8"/>
        <v>0.23539278725188706</v>
      </c>
    </row>
    <row r="227" spans="1:10" ht="15.75">
      <c r="A227" s="1">
        <v>60</v>
      </c>
      <c r="B227" s="1">
        <v>1789</v>
      </c>
      <c r="C227" s="2">
        <v>117</v>
      </c>
      <c r="D227" s="3">
        <v>3.65</v>
      </c>
      <c r="E227" s="3">
        <f t="shared" si="6"/>
        <v>427.05</v>
      </c>
      <c r="F227" s="3">
        <v>0</v>
      </c>
      <c r="G227" s="6"/>
      <c r="H227" s="4"/>
      <c r="I227" s="3">
        <f t="shared" si="7"/>
        <v>427.05</v>
      </c>
      <c r="J227" s="5">
        <f t="shared" si="8"/>
        <v>0</v>
      </c>
    </row>
    <row r="228" spans="1:10" ht="15.75">
      <c r="A228" s="1">
        <v>60</v>
      </c>
      <c r="B228" s="1">
        <v>9685</v>
      </c>
      <c r="C228" s="2">
        <v>56</v>
      </c>
      <c r="D228" s="3">
        <v>3.65</v>
      </c>
      <c r="E228" s="3">
        <f t="shared" si="6"/>
        <v>204.4</v>
      </c>
      <c r="F228" s="3">
        <v>0</v>
      </c>
      <c r="G228" s="6"/>
      <c r="H228" s="4"/>
      <c r="I228" s="3">
        <f t="shared" si="7"/>
        <v>204.4</v>
      </c>
      <c r="J228" s="5">
        <f t="shared" si="8"/>
        <v>0</v>
      </c>
    </row>
    <row r="229" spans="1:10" ht="15.75">
      <c r="A229" s="1">
        <v>60</v>
      </c>
      <c r="B229" s="1">
        <v>11129</v>
      </c>
      <c r="C229" s="2">
        <v>42</v>
      </c>
      <c r="D229" s="3">
        <v>3.65</v>
      </c>
      <c r="E229" s="3">
        <f t="shared" si="6"/>
        <v>153.29999999999998</v>
      </c>
      <c r="F229" s="3">
        <v>0</v>
      </c>
      <c r="G229" s="6"/>
      <c r="H229" s="4"/>
      <c r="I229" s="3">
        <f t="shared" si="7"/>
        <v>153.29999999999998</v>
      </c>
      <c r="J229" s="5">
        <f t="shared" si="8"/>
        <v>0</v>
      </c>
    </row>
    <row r="230" spans="1:10" ht="15.75">
      <c r="A230" s="1"/>
      <c r="B230" s="1"/>
      <c r="C230" s="2"/>
      <c r="D230" s="3"/>
      <c r="E230" s="3"/>
      <c r="F230" s="3"/>
      <c r="G230" s="6"/>
      <c r="H230" s="4"/>
      <c r="I230" s="3"/>
      <c r="J230" s="5"/>
    </row>
    <row r="231" spans="1:10" ht="15.75">
      <c r="A231" s="1">
        <v>61</v>
      </c>
      <c r="B231" s="1">
        <v>1964</v>
      </c>
      <c r="C231" s="2">
        <v>480</v>
      </c>
      <c r="D231" s="3">
        <v>3.65</v>
      </c>
      <c r="E231" s="3">
        <f t="shared" si="6"/>
        <v>1752</v>
      </c>
      <c r="F231" s="3">
        <v>0</v>
      </c>
      <c r="G231" s="6"/>
      <c r="H231" s="4"/>
      <c r="I231" s="3">
        <f t="shared" si="7"/>
        <v>1752</v>
      </c>
      <c r="J231" s="5">
        <f t="shared" si="8"/>
        <v>0</v>
      </c>
    </row>
    <row r="232" spans="1:10" ht="15.75">
      <c r="A232" s="1">
        <v>61</v>
      </c>
      <c r="B232" s="1">
        <v>2035</v>
      </c>
      <c r="C232" s="2">
        <v>48</v>
      </c>
      <c r="D232" s="3">
        <v>3.65</v>
      </c>
      <c r="E232" s="3">
        <f t="shared" si="6"/>
        <v>175.2</v>
      </c>
      <c r="F232" s="3">
        <v>0</v>
      </c>
      <c r="G232" s="6"/>
      <c r="H232" s="4"/>
      <c r="I232" s="3">
        <f t="shared" si="7"/>
        <v>175.2</v>
      </c>
      <c r="J232" s="5">
        <f t="shared" si="8"/>
        <v>0</v>
      </c>
    </row>
    <row r="233" spans="1:10" ht="15.75">
      <c r="A233" s="1">
        <v>61</v>
      </c>
      <c r="B233" s="1">
        <v>11657</v>
      </c>
      <c r="C233" s="2">
        <v>36</v>
      </c>
      <c r="D233" s="3">
        <v>3.65</v>
      </c>
      <c r="E233" s="3">
        <f t="shared" si="6"/>
        <v>131.4</v>
      </c>
      <c r="F233" s="3">
        <v>0</v>
      </c>
      <c r="G233" s="6"/>
      <c r="H233" s="4"/>
      <c r="I233" s="3">
        <f t="shared" si="7"/>
        <v>131.4</v>
      </c>
      <c r="J233" s="5">
        <f t="shared" si="8"/>
        <v>0</v>
      </c>
    </row>
    <row r="234" spans="1:10" ht="15.75">
      <c r="A234" s="1">
        <v>61</v>
      </c>
      <c r="B234" s="1">
        <v>12621</v>
      </c>
      <c r="C234" s="2">
        <v>56</v>
      </c>
      <c r="D234" s="3">
        <v>3.65</v>
      </c>
      <c r="E234" s="3">
        <f t="shared" si="6"/>
        <v>204.4</v>
      </c>
      <c r="F234" s="3">
        <v>404.4</v>
      </c>
      <c r="G234" s="6" t="s">
        <v>580</v>
      </c>
      <c r="H234" s="4">
        <v>40358</v>
      </c>
      <c r="I234" s="3">
        <f t="shared" si="7"/>
        <v>-199.99999999999997</v>
      </c>
      <c r="J234" s="5">
        <f t="shared" si="8"/>
        <v>1.978473581213307</v>
      </c>
    </row>
    <row r="235" spans="1:10" ht="15.75">
      <c r="A235" s="1"/>
      <c r="B235" s="1"/>
      <c r="C235" s="2"/>
      <c r="D235" s="3"/>
      <c r="E235" s="3"/>
      <c r="F235" s="3"/>
      <c r="G235" s="6"/>
      <c r="H235" s="4"/>
      <c r="I235" s="3"/>
      <c r="J235" s="5"/>
    </row>
    <row r="236" spans="1:10" ht="15.75">
      <c r="A236" s="1">
        <v>62</v>
      </c>
      <c r="B236" s="1">
        <v>1690</v>
      </c>
      <c r="C236" s="2">
        <v>48</v>
      </c>
      <c r="D236" s="3">
        <v>3.65</v>
      </c>
      <c r="E236" s="3">
        <f t="shared" si="6"/>
        <v>175.2</v>
      </c>
      <c r="F236" s="3">
        <v>200</v>
      </c>
      <c r="G236" s="6" t="s">
        <v>581</v>
      </c>
      <c r="H236" s="4">
        <v>40343</v>
      </c>
      <c r="I236" s="3">
        <f t="shared" si="7"/>
        <v>-24.800000000000011</v>
      </c>
      <c r="J236" s="5">
        <f t="shared" si="8"/>
        <v>1.1415525114155252</v>
      </c>
    </row>
    <row r="237" spans="1:10" ht="15.75">
      <c r="A237" s="1">
        <v>62</v>
      </c>
      <c r="B237" s="1">
        <v>2487</v>
      </c>
      <c r="C237" s="2">
        <v>184</v>
      </c>
      <c r="D237" s="3">
        <v>3.65</v>
      </c>
      <c r="E237" s="3">
        <f t="shared" si="6"/>
        <v>671.6</v>
      </c>
      <c r="F237" s="3">
        <v>0</v>
      </c>
      <c r="G237" s="6"/>
      <c r="H237" s="4"/>
      <c r="I237" s="3">
        <f t="shared" si="7"/>
        <v>671.6</v>
      </c>
      <c r="J237" s="5">
        <f t="shared" si="8"/>
        <v>0</v>
      </c>
    </row>
    <row r="238" spans="1:10" ht="15.75">
      <c r="A238" s="1">
        <v>62</v>
      </c>
      <c r="B238" s="1">
        <v>3562</v>
      </c>
      <c r="C238" s="2">
        <v>101</v>
      </c>
      <c r="D238" s="3">
        <v>3.65</v>
      </c>
      <c r="E238" s="3">
        <f t="shared" ref="E238:E315" si="9">C238*D238</f>
        <v>368.65</v>
      </c>
      <c r="F238" s="3">
        <v>400</v>
      </c>
      <c r="G238" s="6">
        <v>1458</v>
      </c>
      <c r="H238" s="4">
        <v>40302</v>
      </c>
      <c r="I238" s="3">
        <f t="shared" ref="I238:I315" si="10">E238-F238</f>
        <v>-31.350000000000023</v>
      </c>
      <c r="J238" s="5">
        <f t="shared" ref="J238:J315" si="11">F238/E238</f>
        <v>1.0850400108504001</v>
      </c>
    </row>
    <row r="239" spans="1:10" ht="15.75">
      <c r="A239" s="1">
        <v>62</v>
      </c>
      <c r="B239" s="1">
        <v>6436</v>
      </c>
      <c r="C239" s="2">
        <v>58</v>
      </c>
      <c r="D239" s="3">
        <v>3.65</v>
      </c>
      <c r="E239" s="3">
        <f t="shared" si="9"/>
        <v>211.7</v>
      </c>
      <c r="F239" s="3">
        <v>0</v>
      </c>
      <c r="G239" s="6"/>
      <c r="H239" s="4"/>
      <c r="I239" s="3">
        <f t="shared" si="10"/>
        <v>211.7</v>
      </c>
      <c r="J239" s="5">
        <f t="shared" si="11"/>
        <v>0</v>
      </c>
    </row>
    <row r="240" spans="1:10" ht="15.75">
      <c r="A240" s="1">
        <v>62</v>
      </c>
      <c r="B240" s="1">
        <v>6776</v>
      </c>
      <c r="C240" s="2">
        <v>38</v>
      </c>
      <c r="D240" s="3">
        <v>3.65</v>
      </c>
      <c r="E240" s="3">
        <f t="shared" si="9"/>
        <v>138.69999999999999</v>
      </c>
      <c r="F240" s="3">
        <v>0</v>
      </c>
      <c r="G240" s="6"/>
      <c r="H240" s="4"/>
      <c r="I240" s="3">
        <f t="shared" si="10"/>
        <v>138.69999999999999</v>
      </c>
      <c r="J240" s="5">
        <f t="shared" si="11"/>
        <v>0</v>
      </c>
    </row>
    <row r="241" spans="1:10" ht="15.75">
      <c r="A241" s="1"/>
      <c r="B241" s="1"/>
      <c r="C241" s="2"/>
      <c r="D241" s="3"/>
      <c r="E241" s="3"/>
      <c r="F241" s="3"/>
      <c r="G241" s="6"/>
      <c r="H241" s="4"/>
      <c r="I241" s="3"/>
      <c r="J241" s="5"/>
    </row>
    <row r="242" spans="1:10" ht="15.75">
      <c r="A242" s="1">
        <v>63</v>
      </c>
      <c r="B242" s="1">
        <v>1825</v>
      </c>
      <c r="C242" s="2">
        <v>117</v>
      </c>
      <c r="D242" s="3">
        <v>3.65</v>
      </c>
      <c r="E242" s="3">
        <f t="shared" si="9"/>
        <v>427.05</v>
      </c>
      <c r="F242" s="3">
        <v>0</v>
      </c>
      <c r="G242" s="6"/>
      <c r="H242" s="4"/>
      <c r="I242" s="3">
        <f t="shared" si="10"/>
        <v>427.05</v>
      </c>
      <c r="J242" s="5">
        <f t="shared" si="11"/>
        <v>0</v>
      </c>
    </row>
    <row r="243" spans="1:10" ht="15.75">
      <c r="A243" s="1">
        <v>63</v>
      </c>
      <c r="B243" s="1">
        <v>4240</v>
      </c>
      <c r="C243" s="2">
        <v>224</v>
      </c>
      <c r="D243" s="3">
        <v>3.65</v>
      </c>
      <c r="E243" s="3">
        <f t="shared" si="9"/>
        <v>817.6</v>
      </c>
      <c r="F243" s="3">
        <v>0</v>
      </c>
      <c r="G243" s="6"/>
      <c r="H243" s="4"/>
      <c r="I243" s="3">
        <f t="shared" si="10"/>
        <v>817.6</v>
      </c>
      <c r="J243" s="5">
        <f t="shared" si="11"/>
        <v>0</v>
      </c>
    </row>
    <row r="244" spans="1:10" ht="15.75">
      <c r="A244" s="1">
        <v>63</v>
      </c>
      <c r="B244" s="1">
        <v>10715</v>
      </c>
      <c r="C244" s="2">
        <v>86</v>
      </c>
      <c r="D244" s="3">
        <v>3.65</v>
      </c>
      <c r="E244" s="3">
        <f t="shared" si="9"/>
        <v>313.89999999999998</v>
      </c>
      <c r="F244" s="3">
        <v>0</v>
      </c>
      <c r="G244" s="6"/>
      <c r="H244" s="4"/>
      <c r="I244" s="3">
        <f t="shared" si="10"/>
        <v>313.89999999999998</v>
      </c>
      <c r="J244" s="5">
        <f t="shared" si="11"/>
        <v>0</v>
      </c>
    </row>
    <row r="245" spans="1:10" ht="15.75">
      <c r="A245" s="1">
        <v>63</v>
      </c>
      <c r="B245" s="1">
        <v>10976</v>
      </c>
      <c r="C245" s="2">
        <v>52</v>
      </c>
      <c r="D245" s="3">
        <v>3.65</v>
      </c>
      <c r="E245" s="3">
        <f t="shared" si="9"/>
        <v>189.79999999999998</v>
      </c>
      <c r="F245" s="3">
        <v>193.45</v>
      </c>
      <c r="G245" s="6">
        <v>2346</v>
      </c>
      <c r="H245" s="4">
        <v>40312</v>
      </c>
      <c r="I245" s="3">
        <f t="shared" si="10"/>
        <v>-3.6500000000000057</v>
      </c>
      <c r="J245" s="5">
        <f t="shared" si="11"/>
        <v>1.0192307692307692</v>
      </c>
    </row>
    <row r="246" spans="1:10" ht="15.75">
      <c r="A246" s="1"/>
      <c r="B246" s="1"/>
      <c r="C246" s="2"/>
      <c r="D246" s="3"/>
      <c r="E246" s="3"/>
      <c r="F246" s="3"/>
      <c r="G246" s="6"/>
      <c r="H246" s="4"/>
      <c r="I246" s="3"/>
      <c r="J246" s="5"/>
    </row>
    <row r="247" spans="1:10" ht="15.75">
      <c r="A247" s="1">
        <v>64</v>
      </c>
      <c r="B247" s="1">
        <v>524</v>
      </c>
      <c r="C247" s="2">
        <v>346</v>
      </c>
      <c r="D247" s="3">
        <v>3.65</v>
      </c>
      <c r="E247" s="3">
        <f t="shared" si="9"/>
        <v>1262.8999999999999</v>
      </c>
      <c r="F247" s="3">
        <v>1500</v>
      </c>
      <c r="G247" s="6"/>
      <c r="H247" s="4"/>
      <c r="I247" s="3">
        <f t="shared" si="10"/>
        <v>-237.10000000000014</v>
      </c>
      <c r="J247" s="5">
        <f t="shared" si="11"/>
        <v>1.187742497426558</v>
      </c>
    </row>
    <row r="248" spans="1:10" ht="15.75">
      <c r="A248" s="1">
        <v>64</v>
      </c>
      <c r="B248" s="1">
        <v>3095</v>
      </c>
      <c r="C248" s="2">
        <v>314</v>
      </c>
      <c r="D248" s="3">
        <v>3.65</v>
      </c>
      <c r="E248" s="3">
        <f t="shared" si="9"/>
        <v>1146.0999999999999</v>
      </c>
      <c r="F248" s="3">
        <v>0</v>
      </c>
      <c r="G248" s="6"/>
      <c r="H248" s="4"/>
      <c r="I248" s="3">
        <f t="shared" si="10"/>
        <v>1146.0999999999999</v>
      </c>
      <c r="J248" s="5">
        <f t="shared" si="11"/>
        <v>0</v>
      </c>
    </row>
    <row r="249" spans="1:10" ht="15.75">
      <c r="A249" s="1">
        <v>64</v>
      </c>
      <c r="B249" s="1">
        <v>3702</v>
      </c>
      <c r="C249" s="2">
        <v>294</v>
      </c>
      <c r="D249" s="3">
        <v>3.65</v>
      </c>
      <c r="E249" s="3">
        <f t="shared" si="9"/>
        <v>1073.0999999999999</v>
      </c>
      <c r="F249" s="3">
        <v>1095</v>
      </c>
      <c r="G249" s="6">
        <v>8199</v>
      </c>
      <c r="H249" s="4">
        <v>40277</v>
      </c>
      <c r="I249" s="3">
        <f t="shared" si="10"/>
        <v>-21.900000000000091</v>
      </c>
      <c r="J249" s="5">
        <f t="shared" si="11"/>
        <v>1.0204081632653061</v>
      </c>
    </row>
    <row r="250" spans="1:10" ht="15.75">
      <c r="A250" s="1">
        <v>64</v>
      </c>
      <c r="B250" s="1">
        <v>4648</v>
      </c>
      <c r="C250" s="2">
        <v>66</v>
      </c>
      <c r="D250" s="3">
        <v>3.65</v>
      </c>
      <c r="E250" s="3">
        <f t="shared" si="9"/>
        <v>240.9</v>
      </c>
      <c r="F250" s="3">
        <v>0</v>
      </c>
      <c r="G250" s="6"/>
      <c r="H250" s="4"/>
      <c r="I250" s="3">
        <f t="shared" si="10"/>
        <v>240.9</v>
      </c>
      <c r="J250" s="5">
        <f t="shared" si="11"/>
        <v>0</v>
      </c>
    </row>
    <row r="251" spans="1:10" ht="15.75">
      <c r="A251" s="1">
        <v>64</v>
      </c>
      <c r="B251" s="1">
        <v>6883</v>
      </c>
      <c r="C251" s="2">
        <v>82</v>
      </c>
      <c r="D251" s="3">
        <v>3.65</v>
      </c>
      <c r="E251" s="3">
        <f t="shared" si="9"/>
        <v>299.3</v>
      </c>
      <c r="F251" s="3">
        <v>0</v>
      </c>
      <c r="G251" s="6"/>
      <c r="H251" s="4"/>
      <c r="I251" s="3">
        <f t="shared" si="10"/>
        <v>299.3</v>
      </c>
      <c r="J251" s="5">
        <f t="shared" si="11"/>
        <v>0</v>
      </c>
    </row>
    <row r="252" spans="1:10" ht="15.75">
      <c r="A252" s="1"/>
      <c r="B252" s="1"/>
      <c r="C252" s="2"/>
      <c r="D252" s="3"/>
      <c r="E252" s="3"/>
      <c r="F252" s="3"/>
      <c r="G252" s="6"/>
      <c r="H252" s="4"/>
      <c r="I252" s="3"/>
      <c r="J252" s="5"/>
    </row>
    <row r="253" spans="1:10" ht="15.75">
      <c r="A253" s="1">
        <v>65</v>
      </c>
      <c r="B253" s="1">
        <v>1709</v>
      </c>
      <c r="C253" s="2">
        <v>286</v>
      </c>
      <c r="D253" s="3">
        <v>3.65</v>
      </c>
      <c r="E253" s="3">
        <f t="shared" si="9"/>
        <v>1043.8999999999999</v>
      </c>
      <c r="F253" s="3">
        <v>1000</v>
      </c>
      <c r="G253" s="6">
        <v>7064</v>
      </c>
      <c r="H253" s="4">
        <v>40276</v>
      </c>
      <c r="I253" s="3">
        <f t="shared" si="10"/>
        <v>43.899999999999864</v>
      </c>
      <c r="J253" s="5">
        <f t="shared" si="11"/>
        <v>0.95794616342561556</v>
      </c>
    </row>
    <row r="254" spans="1:10" ht="15.75">
      <c r="A254" s="1">
        <v>65</v>
      </c>
      <c r="B254" s="1">
        <v>4614</v>
      </c>
      <c r="C254" s="2">
        <v>68</v>
      </c>
      <c r="D254" s="3">
        <v>3.65</v>
      </c>
      <c r="E254" s="3">
        <f t="shared" si="9"/>
        <v>248.2</v>
      </c>
      <c r="F254" s="3">
        <v>0</v>
      </c>
      <c r="G254" s="6"/>
      <c r="H254" s="4"/>
      <c r="I254" s="3">
        <f t="shared" si="10"/>
        <v>248.2</v>
      </c>
      <c r="J254" s="5">
        <f t="shared" si="11"/>
        <v>0</v>
      </c>
    </row>
    <row r="255" spans="1:10" ht="15.75">
      <c r="A255" s="1">
        <v>65</v>
      </c>
      <c r="B255" s="1">
        <v>6719</v>
      </c>
      <c r="C255" s="2">
        <v>50</v>
      </c>
      <c r="D255" s="3">
        <v>3.65</v>
      </c>
      <c r="E255" s="3">
        <f t="shared" si="9"/>
        <v>182.5</v>
      </c>
      <c r="F255" s="3">
        <v>186.15</v>
      </c>
      <c r="G255" s="6">
        <v>143</v>
      </c>
      <c r="H255" s="4">
        <v>40231</v>
      </c>
      <c r="I255" s="3">
        <f t="shared" si="10"/>
        <v>-3.6500000000000057</v>
      </c>
      <c r="J255" s="5">
        <f t="shared" si="11"/>
        <v>1.02</v>
      </c>
    </row>
    <row r="256" spans="1:10" ht="15.75">
      <c r="A256" s="1">
        <v>65</v>
      </c>
      <c r="B256" s="1">
        <v>13583</v>
      </c>
      <c r="C256" s="2">
        <v>71</v>
      </c>
      <c r="D256" s="3">
        <v>3.65</v>
      </c>
      <c r="E256" s="3">
        <f t="shared" si="9"/>
        <v>259.14999999999998</v>
      </c>
      <c r="F256" s="3">
        <v>153.30000000000001</v>
      </c>
      <c r="G256" s="6">
        <v>1204</v>
      </c>
      <c r="H256" s="4">
        <v>40345</v>
      </c>
      <c r="I256" s="3">
        <f t="shared" si="10"/>
        <v>105.84999999999997</v>
      </c>
      <c r="J256" s="5">
        <f t="shared" si="11"/>
        <v>0.59154929577464799</v>
      </c>
    </row>
    <row r="257" spans="1:10" ht="15.75">
      <c r="A257" s="1"/>
      <c r="B257" s="1"/>
      <c r="C257" s="2"/>
      <c r="D257" s="3"/>
      <c r="E257" s="3"/>
      <c r="F257" s="3"/>
      <c r="G257" s="6"/>
      <c r="H257" s="4"/>
      <c r="I257" s="3"/>
      <c r="J257" s="5"/>
    </row>
    <row r="258" spans="1:10" ht="15.75">
      <c r="A258" s="1">
        <v>66</v>
      </c>
      <c r="B258" s="1">
        <v>2689</v>
      </c>
      <c r="C258" s="2">
        <v>86</v>
      </c>
      <c r="D258" s="3">
        <v>3.65</v>
      </c>
      <c r="E258" s="3">
        <f t="shared" si="9"/>
        <v>313.89999999999998</v>
      </c>
      <c r="F258" s="3">
        <v>410</v>
      </c>
      <c r="G258" s="6">
        <v>2274</v>
      </c>
      <c r="H258" s="4">
        <v>40358</v>
      </c>
      <c r="I258" s="3">
        <f t="shared" si="10"/>
        <v>-96.100000000000023</v>
      </c>
      <c r="J258" s="5">
        <f t="shared" si="11"/>
        <v>1.3061484549219498</v>
      </c>
    </row>
    <row r="259" spans="1:10" ht="15.75">
      <c r="A259" s="1">
        <v>66</v>
      </c>
      <c r="B259" s="1">
        <v>7798</v>
      </c>
      <c r="C259" s="2">
        <v>82</v>
      </c>
      <c r="D259" s="3">
        <v>3.65</v>
      </c>
      <c r="E259" s="3">
        <f t="shared" si="9"/>
        <v>299.3</v>
      </c>
      <c r="F259" s="3">
        <v>0</v>
      </c>
      <c r="G259" s="6"/>
      <c r="H259" s="4"/>
      <c r="I259" s="3">
        <f t="shared" si="10"/>
        <v>299.3</v>
      </c>
      <c r="J259" s="5">
        <f t="shared" si="11"/>
        <v>0</v>
      </c>
    </row>
    <row r="260" spans="1:10" ht="15.75">
      <c r="A260" s="1">
        <v>66</v>
      </c>
      <c r="B260" s="1">
        <v>8817</v>
      </c>
      <c r="C260" s="2">
        <v>125</v>
      </c>
      <c r="D260" s="3">
        <v>3.65</v>
      </c>
      <c r="E260" s="3">
        <f t="shared" si="9"/>
        <v>456.25</v>
      </c>
      <c r="F260" s="3">
        <v>292</v>
      </c>
      <c r="G260" s="6">
        <v>1745</v>
      </c>
      <c r="H260" s="4">
        <v>40058</v>
      </c>
      <c r="I260" s="3">
        <f t="shared" si="10"/>
        <v>164.25</v>
      </c>
      <c r="J260" s="5">
        <f t="shared" si="11"/>
        <v>0.64</v>
      </c>
    </row>
    <row r="261" spans="1:10" ht="15.75">
      <c r="A261" s="1">
        <v>66</v>
      </c>
      <c r="B261" s="1">
        <v>12588</v>
      </c>
      <c r="C261" s="2">
        <v>60</v>
      </c>
      <c r="D261" s="3">
        <v>3.65</v>
      </c>
      <c r="E261" s="3">
        <f t="shared" si="9"/>
        <v>219</v>
      </c>
      <c r="F261" s="3">
        <v>151.76</v>
      </c>
      <c r="G261" s="6">
        <v>575</v>
      </c>
      <c r="H261" s="4">
        <v>40358</v>
      </c>
      <c r="I261" s="3">
        <f t="shared" si="10"/>
        <v>67.240000000000009</v>
      </c>
      <c r="J261" s="5">
        <f t="shared" si="11"/>
        <v>0.69296803652968031</v>
      </c>
    </row>
    <row r="262" spans="1:10" ht="15.75">
      <c r="A262" s="1">
        <v>66</v>
      </c>
      <c r="B262" s="1">
        <v>12743</v>
      </c>
      <c r="C262" s="2">
        <v>35</v>
      </c>
      <c r="D262" s="3">
        <v>3.65</v>
      </c>
      <c r="E262" s="3">
        <f t="shared" si="9"/>
        <v>127.75</v>
      </c>
      <c r="F262" s="3">
        <v>160</v>
      </c>
      <c r="G262" s="6">
        <v>445</v>
      </c>
      <c r="H262" s="4">
        <v>40294</v>
      </c>
      <c r="I262" s="3">
        <f t="shared" si="10"/>
        <v>-32.25</v>
      </c>
      <c r="J262" s="5">
        <f t="shared" si="11"/>
        <v>1.2524461839530332</v>
      </c>
    </row>
    <row r="263" spans="1:10" ht="15.75">
      <c r="A263" s="1"/>
      <c r="B263" s="1"/>
      <c r="C263" s="2"/>
      <c r="D263" s="3"/>
      <c r="E263" s="3"/>
      <c r="F263" s="3"/>
      <c r="G263" s="6"/>
      <c r="H263" s="4"/>
      <c r="I263" s="3"/>
      <c r="J263" s="5"/>
    </row>
    <row r="264" spans="1:10" ht="15.75">
      <c r="A264" s="1">
        <v>67</v>
      </c>
      <c r="B264" s="1">
        <v>697</v>
      </c>
      <c r="C264" s="2">
        <v>186</v>
      </c>
      <c r="D264" s="3">
        <v>3.65</v>
      </c>
      <c r="E264" s="3">
        <f t="shared" si="9"/>
        <v>678.9</v>
      </c>
      <c r="F264" s="3">
        <v>330.3</v>
      </c>
      <c r="G264" s="6">
        <v>1123</v>
      </c>
      <c r="H264" s="4">
        <v>40276</v>
      </c>
      <c r="I264" s="3">
        <f t="shared" si="10"/>
        <v>348.59999999999997</v>
      </c>
      <c r="J264" s="5">
        <f t="shared" si="11"/>
        <v>0.4865223155103845</v>
      </c>
    </row>
    <row r="265" spans="1:10" ht="15.75">
      <c r="A265" s="1">
        <v>67</v>
      </c>
      <c r="B265" s="1">
        <v>973</v>
      </c>
      <c r="C265" s="2">
        <v>204</v>
      </c>
      <c r="D265" s="3">
        <v>3.65</v>
      </c>
      <c r="E265" s="3">
        <f t="shared" si="9"/>
        <v>744.6</v>
      </c>
      <c r="F265" s="3">
        <v>211.05</v>
      </c>
      <c r="G265" s="6">
        <v>7801</v>
      </c>
      <c r="H265" s="4">
        <v>40367</v>
      </c>
      <c r="I265" s="3">
        <f t="shared" si="10"/>
        <v>533.54999999999995</v>
      </c>
      <c r="J265" s="5">
        <f t="shared" si="11"/>
        <v>0.28344077356970188</v>
      </c>
    </row>
    <row r="266" spans="1:10" ht="15.75">
      <c r="A266" s="1">
        <v>67</v>
      </c>
      <c r="B266" s="1">
        <v>4831</v>
      </c>
      <c r="C266" s="2">
        <v>50</v>
      </c>
      <c r="D266" s="3">
        <v>3.65</v>
      </c>
      <c r="E266" s="3">
        <f t="shared" si="9"/>
        <v>182.5</v>
      </c>
      <c r="F266" s="3">
        <v>0</v>
      </c>
      <c r="G266" s="6"/>
      <c r="H266" s="4"/>
      <c r="I266" s="3">
        <f t="shared" si="10"/>
        <v>182.5</v>
      </c>
      <c r="J266" s="5">
        <f t="shared" si="11"/>
        <v>0</v>
      </c>
    </row>
    <row r="267" spans="1:10" ht="15.75">
      <c r="A267" s="1">
        <v>67</v>
      </c>
      <c r="B267" s="1">
        <v>6554</v>
      </c>
      <c r="C267" s="2">
        <v>55</v>
      </c>
      <c r="D267" s="3">
        <v>3.65</v>
      </c>
      <c r="E267" s="3">
        <f t="shared" si="9"/>
        <v>200.75</v>
      </c>
      <c r="F267" s="3">
        <v>0</v>
      </c>
      <c r="G267" s="6"/>
      <c r="H267" s="4"/>
      <c r="I267" s="3">
        <f t="shared" si="10"/>
        <v>200.75</v>
      </c>
      <c r="J267" s="5">
        <f t="shared" si="11"/>
        <v>0</v>
      </c>
    </row>
    <row r="268" spans="1:10" ht="15.75">
      <c r="A268" s="7">
        <v>67</v>
      </c>
      <c r="B268" s="7">
        <v>8108</v>
      </c>
      <c r="C268" s="2">
        <v>68</v>
      </c>
      <c r="D268" s="3">
        <v>3.65</v>
      </c>
      <c r="E268" s="3">
        <f t="shared" si="9"/>
        <v>248.2</v>
      </c>
      <c r="F268" s="3">
        <v>0</v>
      </c>
      <c r="G268" s="6"/>
      <c r="H268" s="4"/>
      <c r="I268" s="3">
        <f t="shared" si="10"/>
        <v>248.2</v>
      </c>
      <c r="J268" s="5">
        <f t="shared" si="11"/>
        <v>0</v>
      </c>
    </row>
    <row r="269" spans="1:10" ht="15.75">
      <c r="A269" s="7">
        <v>67</v>
      </c>
      <c r="B269" s="7">
        <v>14362</v>
      </c>
      <c r="C269" s="2">
        <v>40</v>
      </c>
      <c r="D269" s="3">
        <v>3.65</v>
      </c>
      <c r="E269" s="3">
        <f t="shared" si="9"/>
        <v>146</v>
      </c>
      <c r="F269" s="3">
        <v>0</v>
      </c>
      <c r="G269" s="6"/>
      <c r="H269" s="4"/>
      <c r="I269" s="3">
        <f t="shared" si="10"/>
        <v>146</v>
      </c>
      <c r="J269" s="5">
        <f t="shared" si="11"/>
        <v>0</v>
      </c>
    </row>
    <row r="270" spans="1:10" ht="15.75">
      <c r="A270" s="7"/>
      <c r="B270" s="7"/>
      <c r="C270" s="2"/>
      <c r="D270" s="3"/>
      <c r="E270" s="3"/>
      <c r="F270" s="3"/>
      <c r="G270" s="6"/>
      <c r="H270" s="4"/>
      <c r="I270" s="3"/>
      <c r="J270" s="5"/>
    </row>
    <row r="271" spans="1:10" ht="15.75">
      <c r="A271" s="1">
        <v>68</v>
      </c>
      <c r="B271" s="1">
        <v>4106</v>
      </c>
      <c r="C271" s="2">
        <v>104</v>
      </c>
      <c r="D271" s="3">
        <v>3.65</v>
      </c>
      <c r="E271" s="3">
        <f t="shared" si="9"/>
        <v>379.59999999999997</v>
      </c>
      <c r="F271" s="3">
        <v>421.64</v>
      </c>
      <c r="G271" s="6">
        <v>4420</v>
      </c>
      <c r="H271" s="4">
        <v>40227</v>
      </c>
      <c r="I271" s="3">
        <f t="shared" si="10"/>
        <v>-42.04000000000002</v>
      </c>
      <c r="J271" s="5">
        <f t="shared" si="11"/>
        <v>1.1107481559536354</v>
      </c>
    </row>
    <row r="272" spans="1:10" ht="15.75">
      <c r="A272" s="1">
        <v>68</v>
      </c>
      <c r="B272" s="1">
        <v>4580</v>
      </c>
      <c r="C272" s="2">
        <v>221</v>
      </c>
      <c r="D272" s="3">
        <v>3.65</v>
      </c>
      <c r="E272" s="3">
        <f t="shared" si="9"/>
        <v>806.65</v>
      </c>
      <c r="F272" s="3">
        <v>212</v>
      </c>
      <c r="G272" s="6">
        <v>3744</v>
      </c>
      <c r="H272" s="4">
        <v>40343</v>
      </c>
      <c r="I272" s="3">
        <f t="shared" si="10"/>
        <v>594.65</v>
      </c>
      <c r="J272" s="5">
        <f t="shared" si="11"/>
        <v>0.26281534742453355</v>
      </c>
    </row>
    <row r="273" spans="1:10" ht="15.75">
      <c r="A273" s="1">
        <v>68</v>
      </c>
      <c r="B273" s="1">
        <v>6448</v>
      </c>
      <c r="C273" s="2">
        <v>87</v>
      </c>
      <c r="D273" s="3">
        <v>3.65</v>
      </c>
      <c r="E273" s="3">
        <f t="shared" si="9"/>
        <v>317.55</v>
      </c>
      <c r="F273" s="3">
        <v>150</v>
      </c>
      <c r="G273" s="6">
        <v>3268</v>
      </c>
      <c r="H273" s="4">
        <v>40330</v>
      </c>
      <c r="I273" s="3">
        <f t="shared" si="10"/>
        <v>167.55</v>
      </c>
      <c r="J273" s="5">
        <f t="shared" si="11"/>
        <v>0.47236655644780345</v>
      </c>
    </row>
    <row r="274" spans="1:10" ht="15.75">
      <c r="A274" s="1">
        <v>68</v>
      </c>
      <c r="B274" s="1">
        <v>7048</v>
      </c>
      <c r="C274" s="2">
        <v>181</v>
      </c>
      <c r="D274" s="3">
        <v>3.65</v>
      </c>
      <c r="E274" s="3">
        <f t="shared" si="9"/>
        <v>660.65</v>
      </c>
      <c r="F274" s="3">
        <v>733.65</v>
      </c>
      <c r="G274" s="6">
        <v>5338</v>
      </c>
      <c r="H274" s="4">
        <v>40343</v>
      </c>
      <c r="I274" s="3">
        <f t="shared" si="10"/>
        <v>-73</v>
      </c>
      <c r="J274" s="5">
        <f t="shared" si="11"/>
        <v>1.1104972375690607</v>
      </c>
    </row>
    <row r="275" spans="1:10" ht="15.75">
      <c r="A275" s="1">
        <v>68</v>
      </c>
      <c r="B275" s="1">
        <v>8172</v>
      </c>
      <c r="C275" s="2">
        <v>90</v>
      </c>
      <c r="D275" s="3">
        <v>3.65</v>
      </c>
      <c r="E275" s="3">
        <f t="shared" si="9"/>
        <v>328.5</v>
      </c>
      <c r="F275" s="3">
        <v>328.5</v>
      </c>
      <c r="G275" s="6">
        <v>2129</v>
      </c>
      <c r="H275" s="4">
        <v>40358</v>
      </c>
      <c r="I275" s="3">
        <f t="shared" si="10"/>
        <v>0</v>
      </c>
      <c r="J275" s="5">
        <f t="shared" si="11"/>
        <v>1</v>
      </c>
    </row>
    <row r="276" spans="1:10" ht="15.75">
      <c r="A276" s="1">
        <v>68</v>
      </c>
      <c r="B276" s="1">
        <v>13733</v>
      </c>
      <c r="C276" s="2">
        <v>67</v>
      </c>
      <c r="D276" s="3">
        <v>3.65</v>
      </c>
      <c r="E276" s="3">
        <f t="shared" si="9"/>
        <v>244.54999999999998</v>
      </c>
      <c r="F276" s="3">
        <v>253</v>
      </c>
      <c r="G276" s="6">
        <v>1185</v>
      </c>
      <c r="H276" s="4">
        <v>40064</v>
      </c>
      <c r="I276" s="3">
        <f t="shared" si="10"/>
        <v>-8.4500000000000171</v>
      </c>
      <c r="J276" s="5">
        <f t="shared" si="11"/>
        <v>1.0345532610918013</v>
      </c>
    </row>
    <row r="277" spans="1:10" ht="15.75">
      <c r="A277" s="1"/>
      <c r="B277" s="1"/>
      <c r="C277" s="2"/>
      <c r="D277" s="3"/>
      <c r="E277" s="3"/>
      <c r="F277" s="3"/>
      <c r="G277" s="6"/>
      <c r="H277" s="4"/>
      <c r="I277" s="3"/>
      <c r="J277" s="5"/>
    </row>
    <row r="278" spans="1:10" ht="15.75">
      <c r="A278" s="1">
        <v>69</v>
      </c>
      <c r="B278" s="1">
        <v>4520</v>
      </c>
      <c r="C278" s="2">
        <v>97</v>
      </c>
      <c r="D278" s="3">
        <v>3.65</v>
      </c>
      <c r="E278" s="3">
        <f t="shared" si="9"/>
        <v>354.05</v>
      </c>
      <c r="F278" s="3">
        <v>0</v>
      </c>
      <c r="G278" s="6"/>
      <c r="H278" s="4"/>
      <c r="I278" s="3">
        <f t="shared" si="10"/>
        <v>354.05</v>
      </c>
      <c r="J278" s="5">
        <f t="shared" si="11"/>
        <v>0</v>
      </c>
    </row>
    <row r="279" spans="1:10" ht="15.75">
      <c r="A279" s="1">
        <v>69</v>
      </c>
      <c r="B279" s="1">
        <v>4706</v>
      </c>
      <c r="C279" s="2">
        <v>73</v>
      </c>
      <c r="D279" s="3">
        <v>3.65</v>
      </c>
      <c r="E279" s="3">
        <f t="shared" si="9"/>
        <v>266.45</v>
      </c>
      <c r="F279" s="3">
        <v>284.85000000000002</v>
      </c>
      <c r="G279" s="6">
        <v>3301</v>
      </c>
      <c r="H279" s="4">
        <v>40358</v>
      </c>
      <c r="I279" s="3">
        <f t="shared" si="10"/>
        <v>-18.400000000000034</v>
      </c>
      <c r="J279" s="5">
        <f t="shared" si="11"/>
        <v>1.0690561080878216</v>
      </c>
    </row>
    <row r="280" spans="1:10" ht="15.75">
      <c r="A280" s="1">
        <v>69</v>
      </c>
      <c r="B280" s="1">
        <v>5438</v>
      </c>
      <c r="C280" s="2">
        <v>60</v>
      </c>
      <c r="D280" s="3">
        <v>3.65</v>
      </c>
      <c r="E280" s="3">
        <f t="shared" si="9"/>
        <v>219</v>
      </c>
      <c r="F280" s="3">
        <v>0</v>
      </c>
      <c r="G280" s="6"/>
      <c r="H280" s="4"/>
      <c r="I280" s="3">
        <f t="shared" si="10"/>
        <v>219</v>
      </c>
      <c r="J280" s="5">
        <f t="shared" si="11"/>
        <v>0</v>
      </c>
    </row>
    <row r="281" spans="1:10" ht="15.75">
      <c r="A281" s="1">
        <v>69</v>
      </c>
      <c r="B281" s="1">
        <v>6646</v>
      </c>
      <c r="C281" s="2">
        <v>137</v>
      </c>
      <c r="D281" s="3">
        <v>3.65</v>
      </c>
      <c r="E281" s="3">
        <f t="shared" si="9"/>
        <v>500.05</v>
      </c>
      <c r="F281" s="3">
        <v>552</v>
      </c>
      <c r="G281" s="6">
        <v>3147</v>
      </c>
      <c r="H281" s="4">
        <v>514</v>
      </c>
      <c r="I281" s="3">
        <f t="shared" si="10"/>
        <v>-51.949999999999989</v>
      </c>
      <c r="J281" s="5">
        <f t="shared" si="11"/>
        <v>1.103889611038896</v>
      </c>
    </row>
    <row r="282" spans="1:10" ht="15.75">
      <c r="A282" s="1"/>
      <c r="B282" s="1"/>
      <c r="C282" s="2"/>
      <c r="D282" s="3"/>
      <c r="E282" s="3"/>
      <c r="F282" s="3"/>
      <c r="G282" s="6"/>
      <c r="H282" s="4"/>
      <c r="I282" s="3"/>
      <c r="J282" s="5"/>
    </row>
    <row r="283" spans="1:10" ht="15.75">
      <c r="A283" s="1">
        <v>70</v>
      </c>
      <c r="B283" s="1">
        <v>1578</v>
      </c>
      <c r="C283" s="2">
        <v>144</v>
      </c>
      <c r="D283" s="3">
        <v>3.65</v>
      </c>
      <c r="E283" s="3">
        <f t="shared" si="9"/>
        <v>525.6</v>
      </c>
      <c r="F283" s="3">
        <v>55.1</v>
      </c>
      <c r="G283" s="6">
        <v>7555</v>
      </c>
      <c r="H283" s="4">
        <v>40350</v>
      </c>
      <c r="I283" s="3">
        <f t="shared" si="10"/>
        <v>470.5</v>
      </c>
      <c r="J283" s="5">
        <f t="shared" si="11"/>
        <v>0.10483257229832572</v>
      </c>
    </row>
    <row r="284" spans="1:10" ht="15.75">
      <c r="A284" s="1">
        <v>70</v>
      </c>
      <c r="B284" s="1">
        <v>1612</v>
      </c>
      <c r="C284" s="2">
        <v>30</v>
      </c>
      <c r="D284" s="3">
        <v>3.65</v>
      </c>
      <c r="E284" s="3">
        <f t="shared" si="9"/>
        <v>109.5</v>
      </c>
      <c r="F284" s="3">
        <v>0</v>
      </c>
      <c r="G284" s="6"/>
      <c r="H284" s="4"/>
      <c r="I284" s="3">
        <f t="shared" si="10"/>
        <v>109.5</v>
      </c>
      <c r="J284" s="5">
        <f t="shared" si="11"/>
        <v>0</v>
      </c>
    </row>
    <row r="285" spans="1:10" ht="15.75">
      <c r="A285" s="1">
        <v>70</v>
      </c>
      <c r="B285" s="1">
        <v>1647</v>
      </c>
      <c r="C285" s="2">
        <v>67</v>
      </c>
      <c r="D285" s="3">
        <v>3.65</v>
      </c>
      <c r="E285" s="3">
        <f t="shared" si="9"/>
        <v>244.54999999999998</v>
      </c>
      <c r="F285" s="3">
        <v>0</v>
      </c>
      <c r="G285" s="6"/>
      <c r="H285" s="4"/>
      <c r="I285" s="3">
        <f t="shared" si="10"/>
        <v>244.54999999999998</v>
      </c>
      <c r="J285" s="5">
        <f t="shared" si="11"/>
        <v>0</v>
      </c>
    </row>
    <row r="286" spans="1:10" ht="15.75">
      <c r="A286" s="1">
        <v>70</v>
      </c>
      <c r="B286" s="1">
        <v>3464</v>
      </c>
      <c r="C286" s="2">
        <v>134</v>
      </c>
      <c r="D286" s="3">
        <v>3.65</v>
      </c>
      <c r="E286" s="3">
        <f t="shared" si="9"/>
        <v>489.09999999999997</v>
      </c>
      <c r="F286" s="3">
        <v>489.1</v>
      </c>
      <c r="G286" s="6">
        <v>996</v>
      </c>
      <c r="H286" s="4">
        <v>40323</v>
      </c>
      <c r="I286" s="3">
        <f t="shared" si="10"/>
        <v>0</v>
      </c>
      <c r="J286" s="5">
        <f t="shared" si="11"/>
        <v>1.0000000000000002</v>
      </c>
    </row>
    <row r="287" spans="1:10" ht="15.75">
      <c r="A287" s="1">
        <v>70</v>
      </c>
      <c r="B287" s="1">
        <v>4579</v>
      </c>
      <c r="C287" s="2">
        <v>107</v>
      </c>
      <c r="D287" s="3">
        <v>3.65</v>
      </c>
      <c r="E287" s="3">
        <f t="shared" si="9"/>
        <v>390.55</v>
      </c>
      <c r="F287" s="3">
        <v>0</v>
      </c>
      <c r="G287" s="6"/>
      <c r="H287" s="4"/>
      <c r="I287" s="3">
        <f t="shared" si="10"/>
        <v>390.55</v>
      </c>
      <c r="J287" s="5">
        <f t="shared" si="11"/>
        <v>0</v>
      </c>
    </row>
    <row r="288" spans="1:10" ht="15.75">
      <c r="A288" s="1"/>
      <c r="B288" s="1"/>
      <c r="C288" s="2"/>
      <c r="D288" s="3"/>
      <c r="E288" s="3"/>
      <c r="F288" s="3"/>
      <c r="G288" s="6"/>
      <c r="H288" s="4"/>
      <c r="I288" s="3"/>
      <c r="J288" s="5"/>
    </row>
    <row r="289" spans="1:10" ht="15.75">
      <c r="A289" s="1">
        <v>71</v>
      </c>
      <c r="B289" s="1">
        <v>1837</v>
      </c>
      <c r="C289" s="2">
        <v>201</v>
      </c>
      <c r="D289" s="3">
        <v>3.65</v>
      </c>
      <c r="E289" s="3">
        <f t="shared" si="9"/>
        <v>733.65</v>
      </c>
      <c r="F289" s="3">
        <v>1030.5</v>
      </c>
      <c r="G289" s="6" t="s">
        <v>582</v>
      </c>
      <c r="H289" s="4" t="s">
        <v>583</v>
      </c>
      <c r="I289" s="3">
        <f t="shared" si="10"/>
        <v>-296.85000000000002</v>
      </c>
      <c r="J289" s="5">
        <f t="shared" si="11"/>
        <v>1.404620731956655</v>
      </c>
    </row>
    <row r="290" spans="1:10" ht="15.75">
      <c r="A290" s="1">
        <v>71</v>
      </c>
      <c r="B290" s="1">
        <v>4877</v>
      </c>
      <c r="C290" s="2">
        <v>146</v>
      </c>
      <c r="D290" s="3">
        <v>3.65</v>
      </c>
      <c r="E290" s="3">
        <f t="shared" si="9"/>
        <v>532.9</v>
      </c>
      <c r="F290" s="3">
        <v>685</v>
      </c>
      <c r="G290" s="6" t="s">
        <v>584</v>
      </c>
      <c r="H290" s="4">
        <v>629</v>
      </c>
      <c r="I290" s="3">
        <f t="shared" si="10"/>
        <v>-152.10000000000002</v>
      </c>
      <c r="J290" s="5">
        <f t="shared" si="11"/>
        <v>1.2854194032651529</v>
      </c>
    </row>
    <row r="291" spans="1:10" ht="15.75">
      <c r="A291" s="1">
        <v>71</v>
      </c>
      <c r="B291" s="1">
        <v>4897</v>
      </c>
      <c r="C291" s="2">
        <v>88</v>
      </c>
      <c r="D291" s="3">
        <v>3.65</v>
      </c>
      <c r="E291" s="3">
        <f t="shared" si="9"/>
        <v>321.2</v>
      </c>
      <c r="F291" s="3">
        <v>0</v>
      </c>
      <c r="G291" s="6"/>
      <c r="H291" s="4"/>
      <c r="I291" s="3">
        <f t="shared" si="10"/>
        <v>321.2</v>
      </c>
      <c r="J291" s="5">
        <f t="shared" si="11"/>
        <v>0</v>
      </c>
    </row>
    <row r="292" spans="1:10" ht="15.75">
      <c r="A292" s="1">
        <v>71</v>
      </c>
      <c r="B292" s="1">
        <v>11301</v>
      </c>
      <c r="C292" s="2">
        <v>65</v>
      </c>
      <c r="D292" s="3">
        <v>3.65</v>
      </c>
      <c r="E292" s="3">
        <f t="shared" si="9"/>
        <v>237.25</v>
      </c>
      <c r="F292" s="3">
        <v>0</v>
      </c>
      <c r="G292" s="6"/>
      <c r="H292" s="4"/>
      <c r="I292" s="3">
        <f t="shared" si="10"/>
        <v>237.25</v>
      </c>
      <c r="J292" s="5">
        <f t="shared" si="11"/>
        <v>0</v>
      </c>
    </row>
    <row r="293" spans="1:10" ht="15.75">
      <c r="A293" s="1">
        <v>71</v>
      </c>
      <c r="B293" s="1">
        <v>12677</v>
      </c>
      <c r="C293" s="2">
        <v>42</v>
      </c>
      <c r="D293" s="3">
        <v>3.65</v>
      </c>
      <c r="E293" s="3">
        <f t="shared" si="9"/>
        <v>153.29999999999998</v>
      </c>
      <c r="F293" s="3">
        <v>210.7</v>
      </c>
      <c r="G293" s="6">
        <v>795</v>
      </c>
      <c r="H293" s="4">
        <v>40165</v>
      </c>
      <c r="I293" s="3">
        <f t="shared" si="10"/>
        <v>-57.400000000000006</v>
      </c>
      <c r="J293" s="5">
        <f t="shared" si="11"/>
        <v>1.3744292237442923</v>
      </c>
    </row>
    <row r="294" spans="1:10" ht="15.75">
      <c r="A294" s="1">
        <v>71</v>
      </c>
      <c r="B294" s="1">
        <v>14478</v>
      </c>
      <c r="C294" s="2">
        <v>37</v>
      </c>
      <c r="D294" s="3">
        <v>3.65</v>
      </c>
      <c r="E294" s="3">
        <f t="shared" si="9"/>
        <v>135.04999999999998</v>
      </c>
      <c r="F294" s="3">
        <v>146</v>
      </c>
      <c r="G294" s="6">
        <v>1096</v>
      </c>
      <c r="H294" s="4">
        <v>40345</v>
      </c>
      <c r="I294" s="3">
        <f t="shared" si="10"/>
        <v>-10.950000000000017</v>
      </c>
      <c r="J294" s="5">
        <f t="shared" si="11"/>
        <v>1.0810810810810811</v>
      </c>
    </row>
    <row r="295" spans="1:10" ht="15.75">
      <c r="A295" s="1"/>
      <c r="B295" s="1"/>
      <c r="C295" s="2"/>
      <c r="D295" s="3"/>
      <c r="E295" s="3"/>
      <c r="F295" s="3">
        <f>SUM(F225:F294)</f>
        <v>13992.05</v>
      </c>
      <c r="G295" s="6"/>
      <c r="H295" s="4"/>
      <c r="I295" s="3"/>
      <c r="J295" s="5"/>
    </row>
    <row r="296" spans="1:10" ht="15.75">
      <c r="A296" s="1"/>
      <c r="B296" s="1"/>
      <c r="C296" s="2"/>
      <c r="D296" s="3"/>
      <c r="E296" s="3"/>
      <c r="F296" s="3"/>
      <c r="G296" s="6"/>
      <c r="H296" s="4"/>
      <c r="I296" s="3"/>
      <c r="J296" s="5"/>
    </row>
    <row r="297" spans="1:10" ht="15.75">
      <c r="A297" s="1"/>
      <c r="B297" s="1"/>
      <c r="C297" s="2"/>
      <c r="D297" s="3"/>
      <c r="E297" s="3"/>
      <c r="F297" s="3"/>
      <c r="G297" s="6"/>
      <c r="H297" s="4"/>
      <c r="I297" s="3"/>
      <c r="J297" s="5"/>
    </row>
    <row r="298" spans="1:10" ht="15.75">
      <c r="A298" s="1">
        <v>80</v>
      </c>
      <c r="B298" s="1">
        <v>669</v>
      </c>
      <c r="C298" s="2">
        <v>68</v>
      </c>
      <c r="D298" s="3">
        <v>3.65</v>
      </c>
      <c r="E298" s="3">
        <f t="shared" si="9"/>
        <v>248.2</v>
      </c>
      <c r="F298" s="3">
        <v>0</v>
      </c>
      <c r="G298" s="6"/>
      <c r="H298" s="4"/>
      <c r="I298" s="3">
        <f t="shared" si="10"/>
        <v>248.2</v>
      </c>
      <c r="J298" s="5">
        <f t="shared" si="11"/>
        <v>0</v>
      </c>
    </row>
    <row r="299" spans="1:10" ht="15.75">
      <c r="A299" s="1">
        <v>80</v>
      </c>
      <c r="B299" s="1">
        <v>832</v>
      </c>
      <c r="C299" s="2">
        <v>145</v>
      </c>
      <c r="D299" s="3">
        <v>3.65</v>
      </c>
      <c r="E299" s="3">
        <f t="shared" si="9"/>
        <v>529.25</v>
      </c>
      <c r="F299" s="3">
        <v>0</v>
      </c>
      <c r="G299" s="6"/>
      <c r="H299" s="4"/>
      <c r="I299" s="3">
        <f t="shared" si="10"/>
        <v>529.25</v>
      </c>
      <c r="J299" s="5">
        <f t="shared" si="11"/>
        <v>0</v>
      </c>
    </row>
    <row r="300" spans="1:10" ht="15.75">
      <c r="A300" s="1">
        <v>80</v>
      </c>
      <c r="B300" s="1">
        <v>6702</v>
      </c>
      <c r="C300" s="2">
        <v>41</v>
      </c>
      <c r="D300" s="3">
        <v>3.65</v>
      </c>
      <c r="E300" s="3">
        <f t="shared" si="9"/>
        <v>149.65</v>
      </c>
      <c r="F300" s="3">
        <v>0</v>
      </c>
      <c r="G300" s="6"/>
      <c r="H300" s="4"/>
      <c r="I300" s="3">
        <f t="shared" si="10"/>
        <v>149.65</v>
      </c>
      <c r="J300" s="5">
        <f t="shared" si="11"/>
        <v>0</v>
      </c>
    </row>
    <row r="301" spans="1:10" ht="15.75">
      <c r="A301" s="1">
        <v>80</v>
      </c>
      <c r="B301" s="1">
        <v>6786</v>
      </c>
      <c r="C301" s="2">
        <v>30</v>
      </c>
      <c r="D301" s="3">
        <v>3.65</v>
      </c>
      <c r="E301" s="3">
        <f t="shared" si="9"/>
        <v>109.5</v>
      </c>
      <c r="F301" s="3">
        <v>0</v>
      </c>
      <c r="G301" s="6"/>
      <c r="H301" s="4"/>
      <c r="I301" s="3">
        <f t="shared" si="10"/>
        <v>109.5</v>
      </c>
      <c r="J301" s="5">
        <f t="shared" si="11"/>
        <v>0</v>
      </c>
    </row>
    <row r="302" spans="1:10" ht="15.75">
      <c r="A302" s="1"/>
      <c r="B302" s="1"/>
      <c r="C302" s="2"/>
      <c r="D302" s="3"/>
      <c r="E302" s="3"/>
      <c r="F302" s="3"/>
      <c r="G302" s="6"/>
      <c r="H302" s="4"/>
      <c r="I302" s="3"/>
      <c r="J302" s="5"/>
    </row>
    <row r="303" spans="1:10" ht="15.75">
      <c r="A303" s="1">
        <v>81</v>
      </c>
      <c r="B303" s="1">
        <v>1762</v>
      </c>
      <c r="C303" s="2">
        <v>281</v>
      </c>
      <c r="D303" s="3">
        <v>3.65</v>
      </c>
      <c r="E303" s="3">
        <f t="shared" si="9"/>
        <v>1025.6499999999999</v>
      </c>
      <c r="F303" s="3">
        <v>1124.2</v>
      </c>
      <c r="G303" s="6">
        <v>6444</v>
      </c>
      <c r="H303" s="4">
        <v>40333</v>
      </c>
      <c r="I303" s="3">
        <f t="shared" si="10"/>
        <v>-98.550000000000182</v>
      </c>
      <c r="J303" s="5">
        <f t="shared" si="11"/>
        <v>1.0960854092526693</v>
      </c>
    </row>
    <row r="304" spans="1:10" ht="15.75">
      <c r="A304" s="1">
        <v>81</v>
      </c>
      <c r="B304" s="1">
        <v>4902</v>
      </c>
      <c r="C304" s="2">
        <v>155</v>
      </c>
      <c r="D304" s="3">
        <v>3.65</v>
      </c>
      <c r="E304" s="3">
        <f t="shared" si="9"/>
        <v>565.75</v>
      </c>
      <c r="F304" s="3">
        <v>404.9</v>
      </c>
      <c r="G304" s="6" t="s">
        <v>585</v>
      </c>
      <c r="H304" s="4" t="s">
        <v>586</v>
      </c>
      <c r="I304" s="3">
        <f t="shared" si="10"/>
        <v>160.85000000000002</v>
      </c>
      <c r="J304" s="5">
        <f t="shared" si="11"/>
        <v>0.71568714096332298</v>
      </c>
    </row>
    <row r="305" spans="1:10" ht="15.75">
      <c r="A305" s="1">
        <v>81</v>
      </c>
      <c r="B305" s="1">
        <v>4954</v>
      </c>
      <c r="C305" s="2">
        <v>117</v>
      </c>
      <c r="D305" s="3">
        <v>3.65</v>
      </c>
      <c r="E305" s="3">
        <f t="shared" si="9"/>
        <v>427.05</v>
      </c>
      <c r="F305" s="3">
        <v>0</v>
      </c>
      <c r="G305" s="6"/>
      <c r="H305" s="4"/>
      <c r="I305" s="3">
        <f t="shared" si="10"/>
        <v>427.05</v>
      </c>
      <c r="J305" s="5">
        <f t="shared" si="11"/>
        <v>0</v>
      </c>
    </row>
    <row r="306" spans="1:10" ht="15.75">
      <c r="A306" s="1">
        <v>81</v>
      </c>
      <c r="B306" s="1">
        <v>7030</v>
      </c>
      <c r="C306" s="2">
        <v>92</v>
      </c>
      <c r="D306" s="3">
        <v>3.65</v>
      </c>
      <c r="E306" s="3">
        <f t="shared" si="9"/>
        <v>335.8</v>
      </c>
      <c r="F306" s="3">
        <v>339.45</v>
      </c>
      <c r="G306" s="6">
        <v>2050</v>
      </c>
      <c r="H306" s="4">
        <v>40058</v>
      </c>
      <c r="I306" s="3">
        <f t="shared" si="10"/>
        <v>-3.6499999999999773</v>
      </c>
      <c r="J306" s="5">
        <f t="shared" si="11"/>
        <v>1.0108695652173911</v>
      </c>
    </row>
    <row r="307" spans="1:10" ht="15.75">
      <c r="A307" s="1"/>
      <c r="B307" s="1"/>
      <c r="C307" s="2"/>
      <c r="D307" s="3"/>
      <c r="E307" s="3"/>
      <c r="F307" s="3"/>
      <c r="G307" s="6"/>
      <c r="H307" s="4"/>
      <c r="I307" s="3"/>
      <c r="J307" s="5"/>
    </row>
    <row r="308" spans="1:10" ht="15.75">
      <c r="A308" s="1">
        <v>83</v>
      </c>
      <c r="B308" s="1">
        <v>2137</v>
      </c>
      <c r="C308" s="2">
        <v>163</v>
      </c>
      <c r="D308" s="3">
        <v>3.65</v>
      </c>
      <c r="E308" s="3">
        <f t="shared" si="9"/>
        <v>594.94999999999993</v>
      </c>
      <c r="F308" s="3">
        <v>0</v>
      </c>
      <c r="G308" s="6"/>
      <c r="H308" s="4"/>
      <c r="I308" s="3">
        <f t="shared" si="10"/>
        <v>594.94999999999993</v>
      </c>
      <c r="J308" s="5">
        <f t="shared" si="11"/>
        <v>0</v>
      </c>
    </row>
    <row r="309" spans="1:10" ht="15.75">
      <c r="A309" s="1">
        <v>83</v>
      </c>
      <c r="B309" s="1">
        <v>2481</v>
      </c>
      <c r="C309" s="2">
        <v>203</v>
      </c>
      <c r="D309" s="3">
        <v>3.65</v>
      </c>
      <c r="E309" s="3">
        <f t="shared" si="9"/>
        <v>740.94999999999993</v>
      </c>
      <c r="F309" s="3">
        <v>414</v>
      </c>
      <c r="G309" s="6">
        <v>1046</v>
      </c>
      <c r="H309" s="4">
        <v>40128</v>
      </c>
      <c r="I309" s="3">
        <f t="shared" si="10"/>
        <v>326.94999999999993</v>
      </c>
      <c r="J309" s="5">
        <f t="shared" si="11"/>
        <v>0.55874215534111615</v>
      </c>
    </row>
    <row r="310" spans="1:10" ht="15.75">
      <c r="A310" s="1">
        <v>83</v>
      </c>
      <c r="B310" s="1">
        <v>7319</v>
      </c>
      <c r="C310" s="2">
        <v>68</v>
      </c>
      <c r="D310" s="3">
        <v>3.65</v>
      </c>
      <c r="E310" s="3">
        <f t="shared" si="9"/>
        <v>248.2</v>
      </c>
      <c r="F310" s="3">
        <v>200</v>
      </c>
      <c r="G310" s="6"/>
      <c r="H310" s="4"/>
      <c r="I310" s="3">
        <f t="shared" si="10"/>
        <v>48.199999999999989</v>
      </c>
      <c r="J310" s="5">
        <f t="shared" si="11"/>
        <v>0.80580177276390008</v>
      </c>
    </row>
    <row r="311" spans="1:10" ht="15.75">
      <c r="A311" s="1">
        <v>83</v>
      </c>
      <c r="B311" s="1">
        <v>9546</v>
      </c>
      <c r="C311" s="2">
        <v>39</v>
      </c>
      <c r="D311" s="3">
        <v>3.65</v>
      </c>
      <c r="E311" s="3">
        <f t="shared" si="9"/>
        <v>142.35</v>
      </c>
      <c r="F311" s="3">
        <v>0</v>
      </c>
      <c r="G311" s="6"/>
      <c r="H311" s="4"/>
      <c r="I311" s="3">
        <f t="shared" si="10"/>
        <v>142.35</v>
      </c>
      <c r="J311" s="5">
        <f t="shared" si="11"/>
        <v>0</v>
      </c>
    </row>
    <row r="312" spans="1:10" ht="15.75">
      <c r="A312" s="1"/>
      <c r="B312" s="1"/>
      <c r="C312" s="2"/>
      <c r="D312" s="3"/>
      <c r="E312" s="3"/>
      <c r="F312" s="3"/>
      <c r="G312" s="6"/>
      <c r="H312" s="4"/>
      <c r="I312" s="3"/>
      <c r="J312" s="5"/>
    </row>
    <row r="313" spans="1:10" ht="15.75">
      <c r="A313" s="1">
        <v>85</v>
      </c>
      <c r="B313" s="1">
        <v>2032</v>
      </c>
      <c r="C313" s="2">
        <v>175</v>
      </c>
      <c r="D313" s="3">
        <v>3.65</v>
      </c>
      <c r="E313" s="3">
        <f t="shared" si="9"/>
        <v>638.75</v>
      </c>
      <c r="F313" s="3">
        <v>367.88</v>
      </c>
      <c r="G313" s="6">
        <v>6536</v>
      </c>
      <c r="H313" s="4">
        <v>40360</v>
      </c>
      <c r="I313" s="3">
        <f t="shared" si="10"/>
        <v>270.87</v>
      </c>
      <c r="J313" s="5">
        <f t="shared" si="11"/>
        <v>0.57593737769080233</v>
      </c>
    </row>
    <row r="314" spans="1:10" ht="15.75">
      <c r="A314" s="1">
        <v>85</v>
      </c>
      <c r="B314" s="1">
        <v>2066</v>
      </c>
      <c r="C314" s="2">
        <v>89</v>
      </c>
      <c r="D314" s="3">
        <v>3.65</v>
      </c>
      <c r="E314" s="3">
        <f t="shared" si="9"/>
        <v>324.84999999999997</v>
      </c>
      <c r="F314" s="3">
        <v>0</v>
      </c>
      <c r="G314" s="6"/>
      <c r="H314" s="4"/>
      <c r="I314" s="3">
        <f t="shared" si="10"/>
        <v>324.84999999999997</v>
      </c>
      <c r="J314" s="5">
        <f t="shared" si="11"/>
        <v>0</v>
      </c>
    </row>
    <row r="315" spans="1:10" ht="15.75">
      <c r="A315" s="1">
        <v>85</v>
      </c>
      <c r="B315" s="1">
        <v>3557</v>
      </c>
      <c r="C315" s="2">
        <v>32</v>
      </c>
      <c r="D315" s="3">
        <v>3.65</v>
      </c>
      <c r="E315" s="3">
        <f t="shared" si="9"/>
        <v>116.8</v>
      </c>
      <c r="F315" s="3">
        <v>107.05</v>
      </c>
      <c r="G315" s="6">
        <v>1031</v>
      </c>
      <c r="H315" s="4">
        <v>40165</v>
      </c>
      <c r="I315" s="3">
        <f t="shared" si="10"/>
        <v>9.75</v>
      </c>
      <c r="J315" s="5">
        <f t="shared" si="11"/>
        <v>0.91652397260273977</v>
      </c>
    </row>
    <row r="316" spans="1:10" ht="15.75">
      <c r="A316" s="1">
        <v>85</v>
      </c>
      <c r="B316" s="1">
        <v>5415</v>
      </c>
      <c r="C316" s="2">
        <v>63</v>
      </c>
      <c r="D316" s="3">
        <v>3.65</v>
      </c>
      <c r="E316" s="3">
        <f t="shared" ref="E316:E350" si="12">C316*D316</f>
        <v>229.95</v>
      </c>
      <c r="F316" s="3">
        <v>0</v>
      </c>
      <c r="G316" s="6"/>
      <c r="H316" s="4"/>
      <c r="I316" s="3">
        <f t="shared" ref="I316:I350" si="13">E316-F316</f>
        <v>229.95</v>
      </c>
      <c r="J316" s="5">
        <f t="shared" ref="J316:J350" si="14">F316/E316</f>
        <v>0</v>
      </c>
    </row>
    <row r="317" spans="1:10" ht="15.75">
      <c r="A317" s="1">
        <v>85</v>
      </c>
      <c r="B317" s="1">
        <v>7228</v>
      </c>
      <c r="C317" s="2">
        <v>24</v>
      </c>
      <c r="D317" s="3">
        <v>3.65</v>
      </c>
      <c r="E317" s="3">
        <f t="shared" si="12"/>
        <v>87.6</v>
      </c>
      <c r="F317" s="3">
        <v>0</v>
      </c>
      <c r="G317" s="6"/>
      <c r="H317" s="4"/>
      <c r="I317" s="3">
        <f t="shared" si="13"/>
        <v>87.6</v>
      </c>
      <c r="J317" s="5">
        <f t="shared" si="14"/>
        <v>0</v>
      </c>
    </row>
    <row r="318" spans="1:10" ht="15.75">
      <c r="A318" s="1">
        <v>85</v>
      </c>
      <c r="B318" s="1">
        <v>7827</v>
      </c>
      <c r="C318" s="2">
        <v>131</v>
      </c>
      <c r="D318" s="3">
        <v>3.65</v>
      </c>
      <c r="E318" s="3">
        <f t="shared" si="12"/>
        <v>478.15</v>
      </c>
      <c r="F318" s="3">
        <v>0</v>
      </c>
      <c r="G318" s="6"/>
      <c r="H318" s="4"/>
      <c r="I318" s="3">
        <f t="shared" si="13"/>
        <v>478.15</v>
      </c>
      <c r="J318" s="5">
        <f t="shared" si="14"/>
        <v>0</v>
      </c>
    </row>
    <row r="319" spans="1:10" ht="15.75">
      <c r="A319" s="1"/>
      <c r="B319" s="1"/>
      <c r="C319" s="2"/>
      <c r="D319" s="3"/>
      <c r="E319" s="3"/>
      <c r="F319" s="3"/>
      <c r="G319" s="6"/>
      <c r="H319" s="4"/>
      <c r="I319" s="3"/>
      <c r="J319" s="5"/>
    </row>
    <row r="320" spans="1:10" ht="15.75">
      <c r="A320" s="1">
        <v>86</v>
      </c>
      <c r="B320" s="1">
        <v>2639</v>
      </c>
      <c r="C320" s="2">
        <v>128</v>
      </c>
      <c r="D320" s="3">
        <v>3.65</v>
      </c>
      <c r="E320" s="3">
        <f t="shared" si="12"/>
        <v>467.2</v>
      </c>
      <c r="F320" s="3">
        <v>185.9</v>
      </c>
      <c r="G320" s="6">
        <v>2799</v>
      </c>
      <c r="H320" s="4">
        <v>40333</v>
      </c>
      <c r="I320" s="3">
        <f t="shared" si="13"/>
        <v>281.29999999999995</v>
      </c>
      <c r="J320" s="5">
        <f t="shared" si="14"/>
        <v>0.39790239726027399</v>
      </c>
    </row>
    <row r="321" spans="1:10" ht="15.75">
      <c r="A321" s="1">
        <v>86</v>
      </c>
      <c r="B321" s="1">
        <v>2963</v>
      </c>
      <c r="C321" s="2">
        <v>117</v>
      </c>
      <c r="D321" s="3">
        <v>3.65</v>
      </c>
      <c r="E321" s="3">
        <f t="shared" si="12"/>
        <v>427.05</v>
      </c>
      <c r="F321" s="3">
        <v>186.05</v>
      </c>
      <c r="G321" s="6">
        <v>1926</v>
      </c>
      <c r="H321" s="4">
        <v>40367</v>
      </c>
      <c r="I321" s="3">
        <f t="shared" si="13"/>
        <v>241</v>
      </c>
      <c r="J321" s="5">
        <f t="shared" si="14"/>
        <v>0.43566327127970966</v>
      </c>
    </row>
    <row r="322" spans="1:10" ht="15.75">
      <c r="A322" s="1">
        <v>86</v>
      </c>
      <c r="B322" s="1">
        <v>7132</v>
      </c>
      <c r="C322" s="2">
        <v>89</v>
      </c>
      <c r="D322" s="3">
        <v>3.65</v>
      </c>
      <c r="E322" s="3">
        <f t="shared" si="12"/>
        <v>324.84999999999997</v>
      </c>
      <c r="F322" s="3">
        <v>0</v>
      </c>
      <c r="G322" s="6"/>
      <c r="H322" s="4"/>
      <c r="I322" s="3">
        <f t="shared" si="13"/>
        <v>324.84999999999997</v>
      </c>
      <c r="J322" s="5">
        <f t="shared" si="14"/>
        <v>0</v>
      </c>
    </row>
    <row r="323" spans="1:10" ht="15.75">
      <c r="A323" s="1"/>
      <c r="B323" s="1"/>
      <c r="C323" s="2"/>
      <c r="D323" s="3"/>
      <c r="E323" s="3"/>
      <c r="F323" s="3"/>
      <c r="G323" s="6"/>
      <c r="H323" s="4"/>
      <c r="I323" s="3"/>
      <c r="J323" s="5"/>
    </row>
    <row r="324" spans="1:10" ht="15.75">
      <c r="A324" s="1">
        <v>87</v>
      </c>
      <c r="B324" s="1">
        <v>5397</v>
      </c>
      <c r="C324" s="2">
        <v>145</v>
      </c>
      <c r="D324" s="3">
        <v>3.65</v>
      </c>
      <c r="E324" s="3">
        <f t="shared" si="12"/>
        <v>529.25</v>
      </c>
      <c r="F324" s="3">
        <v>529.25</v>
      </c>
      <c r="G324" s="6">
        <v>4517</v>
      </c>
      <c r="H324" s="4">
        <v>40350</v>
      </c>
      <c r="I324" s="3">
        <f t="shared" si="13"/>
        <v>0</v>
      </c>
      <c r="J324" s="5">
        <f t="shared" si="14"/>
        <v>1</v>
      </c>
    </row>
    <row r="325" spans="1:10" ht="15.75">
      <c r="A325" s="1">
        <v>87</v>
      </c>
      <c r="B325" s="1">
        <v>6370</v>
      </c>
      <c r="C325" s="2">
        <v>77</v>
      </c>
      <c r="D325" s="3">
        <v>3.65</v>
      </c>
      <c r="E325" s="3">
        <f t="shared" si="12"/>
        <v>281.05</v>
      </c>
      <c r="F325" s="3">
        <v>292</v>
      </c>
      <c r="G325" s="6"/>
      <c r="H325" s="4"/>
      <c r="I325" s="3">
        <f t="shared" si="13"/>
        <v>-10.949999999999989</v>
      </c>
      <c r="J325" s="5">
        <f t="shared" si="14"/>
        <v>1.0389610389610389</v>
      </c>
    </row>
    <row r="326" spans="1:10" ht="15.75">
      <c r="A326" s="1">
        <v>87</v>
      </c>
      <c r="B326" s="1">
        <v>8985</v>
      </c>
      <c r="C326" s="2">
        <v>53</v>
      </c>
      <c r="D326" s="3">
        <v>3.65</v>
      </c>
      <c r="E326" s="3">
        <f t="shared" si="12"/>
        <v>193.45</v>
      </c>
      <c r="F326" s="3">
        <v>197.1</v>
      </c>
      <c r="G326" s="6">
        <v>1213</v>
      </c>
      <c r="H326" s="4">
        <v>40233</v>
      </c>
      <c r="I326" s="3">
        <f t="shared" si="13"/>
        <v>-3.6500000000000057</v>
      </c>
      <c r="J326" s="5">
        <f t="shared" si="14"/>
        <v>1.0188679245283019</v>
      </c>
    </row>
    <row r="327" spans="1:10" ht="15.75">
      <c r="A327" s="1">
        <v>87</v>
      </c>
      <c r="B327" s="1">
        <v>12609</v>
      </c>
      <c r="C327" s="2">
        <v>94</v>
      </c>
      <c r="D327" s="3">
        <v>3.65</v>
      </c>
      <c r="E327" s="3">
        <f t="shared" si="12"/>
        <v>343.09999999999997</v>
      </c>
      <c r="F327" s="3">
        <v>345</v>
      </c>
      <c r="G327" s="6">
        <v>1494</v>
      </c>
      <c r="H327" s="4">
        <v>40323</v>
      </c>
      <c r="I327" s="3">
        <f t="shared" si="13"/>
        <v>-1.9000000000000341</v>
      </c>
      <c r="J327" s="5">
        <f t="shared" si="14"/>
        <v>1.0055377440979307</v>
      </c>
    </row>
    <row r="328" spans="1:10" ht="15.75">
      <c r="A328" s="1"/>
      <c r="B328" s="1"/>
      <c r="C328" s="2"/>
      <c r="D328" s="3"/>
      <c r="E328" s="3"/>
      <c r="F328" s="3"/>
      <c r="G328" s="6"/>
      <c r="H328" s="4"/>
      <c r="I328" s="3"/>
      <c r="J328" s="5"/>
    </row>
    <row r="329" spans="1:10" ht="15.75">
      <c r="A329" s="1">
        <v>88</v>
      </c>
      <c r="B329" s="1">
        <v>2845</v>
      </c>
      <c r="C329" s="2">
        <v>347</v>
      </c>
      <c r="D329" s="3">
        <v>3.65</v>
      </c>
      <c r="E329" s="3">
        <f t="shared" si="12"/>
        <v>1266.55</v>
      </c>
      <c r="F329" s="3">
        <v>391.8</v>
      </c>
      <c r="G329" s="6">
        <v>6394</v>
      </c>
      <c r="H329" s="4">
        <v>40287</v>
      </c>
      <c r="I329" s="3">
        <f t="shared" si="13"/>
        <v>874.75</v>
      </c>
      <c r="J329" s="5">
        <f t="shared" si="14"/>
        <v>0.30934428171015754</v>
      </c>
    </row>
    <row r="330" spans="1:10" ht="15.75">
      <c r="A330" s="1">
        <v>88</v>
      </c>
      <c r="B330" s="1">
        <v>6450</v>
      </c>
      <c r="D330" s="8">
        <v>3.65</v>
      </c>
      <c r="E330" s="3">
        <f t="shared" si="12"/>
        <v>0</v>
      </c>
      <c r="F330" s="3">
        <v>0</v>
      </c>
      <c r="G330" s="6"/>
      <c r="H330" s="4"/>
      <c r="I330" s="3">
        <f t="shared" si="13"/>
        <v>0</v>
      </c>
      <c r="J330" s="5" t="e">
        <f t="shared" si="14"/>
        <v>#DIV/0!</v>
      </c>
    </row>
    <row r="331" spans="1:10" ht="15.75">
      <c r="A331" s="1">
        <v>88</v>
      </c>
      <c r="B331" s="1">
        <v>6567</v>
      </c>
      <c r="C331" s="2">
        <v>87</v>
      </c>
      <c r="D331" s="3">
        <v>3.65</v>
      </c>
      <c r="E331" s="3">
        <f t="shared" si="12"/>
        <v>317.55</v>
      </c>
      <c r="F331" s="3">
        <v>176.6</v>
      </c>
      <c r="G331" s="6">
        <v>2342</v>
      </c>
      <c r="H331" s="4">
        <v>40315</v>
      </c>
      <c r="I331" s="3">
        <f t="shared" si="13"/>
        <v>140.95000000000002</v>
      </c>
      <c r="J331" s="5">
        <f t="shared" si="14"/>
        <v>0.55613289245788056</v>
      </c>
    </row>
    <row r="332" spans="1:10" ht="15.75">
      <c r="A332" s="1">
        <v>88</v>
      </c>
      <c r="B332" s="1">
        <v>6759</v>
      </c>
      <c r="C332" s="2">
        <v>158</v>
      </c>
      <c r="D332" s="3">
        <v>3.65</v>
      </c>
      <c r="E332" s="3">
        <f t="shared" si="12"/>
        <v>576.69999999999993</v>
      </c>
      <c r="F332" s="3">
        <v>0</v>
      </c>
      <c r="G332" s="6"/>
      <c r="H332" s="4"/>
      <c r="I332" s="3">
        <f t="shared" si="13"/>
        <v>576.69999999999993</v>
      </c>
      <c r="J332" s="5">
        <f t="shared" si="14"/>
        <v>0</v>
      </c>
    </row>
    <row r="333" spans="1:10" ht="15.75">
      <c r="A333" s="1"/>
      <c r="B333" s="1"/>
      <c r="C333" s="2"/>
      <c r="D333" s="3"/>
      <c r="E333" s="3"/>
      <c r="F333" s="3"/>
      <c r="G333" s="6"/>
      <c r="H333" s="4"/>
      <c r="I333" s="3"/>
      <c r="J333" s="5"/>
    </row>
    <row r="334" spans="1:10" ht="15.75">
      <c r="A334" s="1">
        <v>89</v>
      </c>
      <c r="B334" s="1">
        <v>6051</v>
      </c>
      <c r="C334" s="2">
        <v>137</v>
      </c>
      <c r="D334" s="3">
        <v>3.65</v>
      </c>
      <c r="E334" s="3">
        <f t="shared" si="12"/>
        <v>500.05</v>
      </c>
      <c r="F334" s="3">
        <v>365</v>
      </c>
      <c r="G334" s="6">
        <v>4468</v>
      </c>
      <c r="H334" s="4">
        <v>40165</v>
      </c>
      <c r="I334" s="3">
        <f t="shared" si="13"/>
        <v>135.05000000000001</v>
      </c>
      <c r="J334" s="5">
        <f t="shared" si="14"/>
        <v>0.72992700729927007</v>
      </c>
    </row>
    <row r="335" spans="1:10" ht="15.75">
      <c r="A335" s="1">
        <v>89</v>
      </c>
      <c r="B335" s="1">
        <v>6754</v>
      </c>
      <c r="C335" s="2">
        <v>50</v>
      </c>
      <c r="D335" s="3">
        <v>3.65</v>
      </c>
      <c r="E335" s="3">
        <f t="shared" si="12"/>
        <v>182.5</v>
      </c>
      <c r="F335" s="3">
        <v>186.15</v>
      </c>
      <c r="G335" s="6">
        <v>2427</v>
      </c>
      <c r="H335" s="4">
        <v>40283</v>
      </c>
      <c r="I335" s="3">
        <f t="shared" si="13"/>
        <v>-3.6500000000000057</v>
      </c>
      <c r="J335" s="5">
        <f t="shared" si="14"/>
        <v>1.02</v>
      </c>
    </row>
    <row r="336" spans="1:10" ht="15.75">
      <c r="A336" s="1">
        <v>89</v>
      </c>
      <c r="B336" s="1">
        <v>7022</v>
      </c>
      <c r="C336" s="2">
        <v>44</v>
      </c>
      <c r="D336" s="3">
        <v>3.65</v>
      </c>
      <c r="E336" s="3">
        <f t="shared" si="12"/>
        <v>160.6</v>
      </c>
      <c r="F336" s="3">
        <v>0</v>
      </c>
      <c r="G336" s="6"/>
      <c r="H336" s="4"/>
      <c r="I336" s="3">
        <f t="shared" si="13"/>
        <v>160.6</v>
      </c>
      <c r="J336" s="5">
        <f t="shared" si="14"/>
        <v>0</v>
      </c>
    </row>
    <row r="337" spans="1:10" ht="15.75">
      <c r="A337" s="1">
        <v>89</v>
      </c>
      <c r="B337" s="1">
        <v>7848</v>
      </c>
      <c r="C337" s="2">
        <v>57</v>
      </c>
      <c r="D337" s="3">
        <v>3.65</v>
      </c>
      <c r="E337" s="3">
        <f t="shared" si="12"/>
        <v>208.04999999999998</v>
      </c>
      <c r="F337" s="3">
        <v>505.45</v>
      </c>
      <c r="G337" s="6">
        <v>7168</v>
      </c>
      <c r="H337" s="4">
        <v>40276</v>
      </c>
      <c r="I337" s="3">
        <f t="shared" si="13"/>
        <v>-297.39999999999998</v>
      </c>
      <c r="J337" s="5">
        <f t="shared" si="14"/>
        <v>2.4294640711367461</v>
      </c>
    </row>
    <row r="338" spans="1:10" ht="15.75">
      <c r="A338" s="1">
        <v>89</v>
      </c>
      <c r="B338" s="1">
        <v>9371</v>
      </c>
      <c r="C338" s="2">
        <v>32</v>
      </c>
      <c r="D338" s="3">
        <v>3.65</v>
      </c>
      <c r="E338" s="3">
        <f t="shared" si="12"/>
        <v>116.8</v>
      </c>
      <c r="F338" s="3">
        <v>0</v>
      </c>
      <c r="G338" s="6"/>
      <c r="H338" s="4"/>
      <c r="I338" s="3">
        <f t="shared" si="13"/>
        <v>116.8</v>
      </c>
      <c r="J338" s="5">
        <f t="shared" si="14"/>
        <v>0</v>
      </c>
    </row>
    <row r="339" spans="1:10" ht="15.75">
      <c r="A339" s="1"/>
      <c r="B339" s="1"/>
      <c r="C339" s="2"/>
      <c r="D339" s="3"/>
      <c r="E339" s="3"/>
      <c r="F339" s="3"/>
      <c r="G339" s="6"/>
      <c r="H339" s="4"/>
      <c r="I339" s="3"/>
      <c r="J339" s="5"/>
    </row>
    <row r="340" spans="1:10" ht="15.75">
      <c r="A340" s="1">
        <v>90</v>
      </c>
      <c r="B340" s="1">
        <v>1133</v>
      </c>
      <c r="C340" s="2">
        <v>136</v>
      </c>
      <c r="D340" s="3">
        <v>3.65</v>
      </c>
      <c r="E340" s="3">
        <f t="shared" si="12"/>
        <v>496.4</v>
      </c>
      <c r="F340" s="3">
        <v>0</v>
      </c>
      <c r="G340" s="6"/>
      <c r="H340" s="4"/>
      <c r="I340" s="3">
        <f t="shared" si="13"/>
        <v>496.4</v>
      </c>
      <c r="J340" s="5">
        <f t="shared" si="14"/>
        <v>0</v>
      </c>
    </row>
    <row r="341" spans="1:10" ht="15.75">
      <c r="A341" s="1">
        <v>90</v>
      </c>
      <c r="B341" s="1">
        <v>1744</v>
      </c>
      <c r="C341" s="2">
        <v>171</v>
      </c>
      <c r="D341" s="3">
        <v>3.65</v>
      </c>
      <c r="E341" s="3">
        <f t="shared" si="12"/>
        <v>624.15</v>
      </c>
      <c r="F341" s="3">
        <v>0</v>
      </c>
      <c r="G341" s="6"/>
      <c r="H341" s="4"/>
      <c r="I341" s="3">
        <f t="shared" si="13"/>
        <v>624.15</v>
      </c>
      <c r="J341" s="5">
        <f t="shared" si="14"/>
        <v>0</v>
      </c>
    </row>
    <row r="342" spans="1:10" ht="15.75">
      <c r="A342" s="1">
        <v>90</v>
      </c>
      <c r="B342" s="1">
        <v>6560</v>
      </c>
      <c r="C342" s="2">
        <v>80</v>
      </c>
      <c r="D342" s="3">
        <v>3.65</v>
      </c>
      <c r="E342" s="3">
        <f t="shared" si="12"/>
        <v>292</v>
      </c>
      <c r="F342" s="3">
        <v>0</v>
      </c>
      <c r="G342" s="6"/>
      <c r="H342" s="4"/>
      <c r="I342" s="3">
        <f t="shared" si="13"/>
        <v>292</v>
      </c>
      <c r="J342" s="5">
        <f t="shared" si="14"/>
        <v>0</v>
      </c>
    </row>
    <row r="343" spans="1:10" ht="15.75">
      <c r="A343" s="1">
        <v>90</v>
      </c>
      <c r="B343" s="1">
        <v>9608</v>
      </c>
      <c r="C343" s="2">
        <v>70</v>
      </c>
      <c r="D343" s="3">
        <v>3.65</v>
      </c>
      <c r="E343" s="3">
        <f t="shared" si="12"/>
        <v>255.5</v>
      </c>
      <c r="F343" s="3">
        <v>0</v>
      </c>
      <c r="G343" s="6"/>
      <c r="H343" s="4"/>
      <c r="I343" s="3">
        <f t="shared" si="13"/>
        <v>255.5</v>
      </c>
      <c r="J343" s="5">
        <f t="shared" si="14"/>
        <v>0</v>
      </c>
    </row>
    <row r="344" spans="1:10" ht="15.75">
      <c r="A344" s="1">
        <v>90</v>
      </c>
      <c r="B344" s="1">
        <v>10675</v>
      </c>
      <c r="C344" s="2">
        <v>38</v>
      </c>
      <c r="D344" s="3">
        <v>3.65</v>
      </c>
      <c r="E344" s="3">
        <f t="shared" si="12"/>
        <v>138.69999999999999</v>
      </c>
      <c r="F344" s="3">
        <v>0</v>
      </c>
      <c r="G344" s="6"/>
      <c r="H344" s="4"/>
      <c r="I344" s="3">
        <f t="shared" si="13"/>
        <v>138.69999999999999</v>
      </c>
      <c r="J344" s="5">
        <f t="shared" si="14"/>
        <v>0</v>
      </c>
    </row>
    <row r="345" spans="1:10" ht="15.75">
      <c r="A345" s="1"/>
      <c r="B345" s="1"/>
      <c r="C345" s="2"/>
      <c r="D345" s="3"/>
      <c r="E345" s="3"/>
      <c r="F345" s="3"/>
      <c r="G345" s="6"/>
      <c r="H345" s="4"/>
      <c r="I345" s="3"/>
      <c r="J345" s="5"/>
    </row>
    <row r="346" spans="1:10" ht="15.75">
      <c r="A346" s="1">
        <v>91</v>
      </c>
      <c r="B346" s="1">
        <v>499</v>
      </c>
      <c r="C346" s="2">
        <v>120</v>
      </c>
      <c r="D346" s="3">
        <v>3.65</v>
      </c>
      <c r="E346" s="3">
        <f t="shared" si="12"/>
        <v>438</v>
      </c>
      <c r="F346" s="3">
        <v>476.9</v>
      </c>
      <c r="G346" s="6">
        <v>1476</v>
      </c>
      <c r="H346" s="4">
        <v>40276</v>
      </c>
      <c r="I346" s="3">
        <f t="shared" si="13"/>
        <v>-38.899999999999977</v>
      </c>
      <c r="J346" s="5">
        <f t="shared" si="14"/>
        <v>1.0888127853881278</v>
      </c>
    </row>
    <row r="347" spans="1:10" ht="15.75">
      <c r="A347" s="1">
        <v>91</v>
      </c>
      <c r="B347" s="1">
        <v>6586</v>
      </c>
      <c r="C347" s="2">
        <v>21</v>
      </c>
      <c r="D347" s="3">
        <v>3.65</v>
      </c>
      <c r="E347" s="3">
        <f t="shared" si="12"/>
        <v>76.649999999999991</v>
      </c>
      <c r="F347" s="3">
        <v>0</v>
      </c>
      <c r="G347" s="2" t="s">
        <v>325</v>
      </c>
      <c r="H347" s="4" t="s">
        <v>325</v>
      </c>
      <c r="I347" s="3">
        <v>0</v>
      </c>
      <c r="J347" s="5">
        <f t="shared" si="14"/>
        <v>0</v>
      </c>
    </row>
    <row r="348" spans="1:10" ht="15.75">
      <c r="A348" s="1">
        <v>91</v>
      </c>
      <c r="B348" s="1">
        <v>6587</v>
      </c>
      <c r="C348" s="2">
        <v>80</v>
      </c>
      <c r="D348" s="3">
        <v>3.65</v>
      </c>
      <c r="E348" s="3">
        <f t="shared" si="12"/>
        <v>292</v>
      </c>
      <c r="F348" s="3">
        <v>125.45</v>
      </c>
      <c r="G348" s="6">
        <v>1357</v>
      </c>
      <c r="H348" s="4">
        <v>40058</v>
      </c>
      <c r="I348" s="3">
        <f t="shared" si="13"/>
        <v>166.55</v>
      </c>
      <c r="J348" s="5">
        <f t="shared" si="14"/>
        <v>0.42962328767123287</v>
      </c>
    </row>
    <row r="349" spans="1:10" ht="15.75">
      <c r="A349" s="1">
        <v>91</v>
      </c>
      <c r="B349" s="1">
        <v>7106</v>
      </c>
      <c r="C349" s="2">
        <v>63</v>
      </c>
      <c r="D349" s="3">
        <v>3.65</v>
      </c>
      <c r="E349" s="3">
        <f t="shared" si="12"/>
        <v>229.95</v>
      </c>
      <c r="F349" s="3">
        <v>0</v>
      </c>
      <c r="G349" s="6"/>
      <c r="H349" s="4"/>
      <c r="I349" s="3">
        <f t="shared" si="13"/>
        <v>229.95</v>
      </c>
      <c r="J349" s="5">
        <f t="shared" si="14"/>
        <v>0</v>
      </c>
    </row>
    <row r="350" spans="1:10" ht="15.75">
      <c r="A350" s="1">
        <v>91</v>
      </c>
      <c r="B350" s="1">
        <v>12738</v>
      </c>
      <c r="C350" s="2">
        <v>39</v>
      </c>
      <c r="D350" s="3">
        <v>3.65</v>
      </c>
      <c r="E350" s="3">
        <f t="shared" si="12"/>
        <v>142.35</v>
      </c>
      <c r="F350" s="3">
        <v>142.75</v>
      </c>
      <c r="G350" s="6">
        <v>1401</v>
      </c>
      <c r="H350" s="4">
        <v>40058</v>
      </c>
      <c r="I350" s="3">
        <f t="shared" si="13"/>
        <v>-0.40000000000000568</v>
      </c>
      <c r="J350" s="5">
        <f t="shared" si="14"/>
        <v>1.0028099754127151</v>
      </c>
    </row>
    <row r="351" spans="1:10" ht="15.75">
      <c r="A351" s="1"/>
      <c r="B351" s="1"/>
      <c r="C351" s="2"/>
      <c r="D351" s="3"/>
      <c r="E351" s="3"/>
      <c r="F351" s="3">
        <f>SUM(F298:F350)</f>
        <v>7062.88</v>
      </c>
      <c r="G351" s="6"/>
      <c r="H351" s="4"/>
      <c r="I351" s="3"/>
      <c r="J351" s="5"/>
    </row>
    <row r="352" spans="1:10" ht="15.75">
      <c r="A352" s="1"/>
      <c r="B352" s="1"/>
      <c r="C352" s="2"/>
      <c r="D352" s="3"/>
      <c r="E352" s="3"/>
      <c r="F352" s="3"/>
      <c r="G352" s="6"/>
      <c r="H352" s="4"/>
      <c r="I352" s="3"/>
      <c r="J352" s="5"/>
    </row>
    <row r="353" spans="1:10" ht="15.75">
      <c r="A353" s="1"/>
      <c r="B353" s="1"/>
      <c r="C353" s="2"/>
      <c r="D353" s="3"/>
      <c r="E353" s="3"/>
      <c r="F353" s="53">
        <f>SUM(F351+F295+F223+F147+F83)</f>
        <v>51104.400000000009</v>
      </c>
      <c r="G353" s="6"/>
      <c r="H353" s="4"/>
      <c r="I353" s="3"/>
      <c r="J353" s="5"/>
    </row>
  </sheetData>
  <mergeCells count="1">
    <mergeCell ref="A1:J1"/>
  </mergeCell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63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width="10.5703125" customWidth="1"/>
    <col min="3" max="5" width="12.140625" customWidth="1"/>
    <col min="6" max="6" width="15.28515625" customWidth="1"/>
    <col min="7" max="7" width="9.42578125" customWidth="1"/>
    <col min="8" max="8" width="14.140625" customWidth="1"/>
    <col min="9" max="9" width="12.42578125" customWidth="1"/>
    <col min="10" max="11" width="11.140625" customWidth="1"/>
  </cols>
  <sheetData>
    <row r="1" spans="1:11" ht="18.75">
      <c r="A1" s="481" t="s">
        <v>587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</row>
    <row r="2" spans="1:1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>
      <c r="A3" s="66"/>
      <c r="B3" s="66"/>
      <c r="C3" s="66"/>
      <c r="D3" s="66"/>
      <c r="E3" s="66"/>
      <c r="F3" s="67">
        <v>40000</v>
      </c>
      <c r="G3" s="66"/>
      <c r="H3" s="66"/>
      <c r="I3" s="66"/>
      <c r="J3" s="66"/>
      <c r="K3" s="66"/>
    </row>
    <row r="4" spans="1:11">
      <c r="A4" s="66"/>
      <c r="B4" s="66"/>
      <c r="C4" s="66" t="s">
        <v>588</v>
      </c>
      <c r="D4" s="66" t="s">
        <v>306</v>
      </c>
      <c r="E4" s="68">
        <v>1</v>
      </c>
      <c r="F4" s="66" t="s">
        <v>308</v>
      </c>
      <c r="G4" s="66" t="s">
        <v>569</v>
      </c>
      <c r="H4" s="66" t="s">
        <v>310</v>
      </c>
      <c r="I4" s="66" t="s">
        <v>311</v>
      </c>
      <c r="J4" s="66" t="s">
        <v>311</v>
      </c>
      <c r="K4" s="66" t="s">
        <v>312</v>
      </c>
    </row>
    <row r="5" spans="1:11">
      <c r="A5" s="66" t="s">
        <v>589</v>
      </c>
      <c r="B5" s="66" t="s">
        <v>3</v>
      </c>
      <c r="C5" s="69">
        <v>39630</v>
      </c>
      <c r="D5" s="66"/>
      <c r="E5" s="68"/>
      <c r="F5" s="70">
        <v>0</v>
      </c>
      <c r="G5" s="66"/>
      <c r="H5" s="66"/>
      <c r="I5" s="66"/>
      <c r="J5" s="66"/>
      <c r="K5" s="66"/>
    </row>
    <row r="6" spans="1:11" ht="15.75">
      <c r="A6" s="14">
        <v>1</v>
      </c>
      <c r="B6" s="14">
        <v>2847</v>
      </c>
      <c r="C6" s="15">
        <v>61</v>
      </c>
      <c r="D6" s="71">
        <v>3.65</v>
      </c>
      <c r="E6" s="72">
        <f>C6*D6</f>
        <v>222.65</v>
      </c>
      <c r="F6" s="71"/>
      <c r="G6" s="15"/>
      <c r="H6" s="15"/>
      <c r="I6" s="71">
        <f>E6-F6</f>
        <v>222.65</v>
      </c>
      <c r="J6" s="71">
        <v>0</v>
      </c>
      <c r="K6" s="18">
        <f>F6/E6</f>
        <v>0</v>
      </c>
    </row>
    <row r="7" spans="1:11">
      <c r="A7" s="73">
        <v>1</v>
      </c>
      <c r="B7" s="73">
        <v>4932</v>
      </c>
      <c r="C7" s="74">
        <v>48</v>
      </c>
      <c r="D7" s="75">
        <v>3.65</v>
      </c>
      <c r="E7" s="75">
        <f>C7*D7</f>
        <v>175.2</v>
      </c>
      <c r="F7" s="75">
        <v>313.89999999999998</v>
      </c>
      <c r="G7" s="74">
        <v>2423</v>
      </c>
      <c r="H7" s="76">
        <v>39729</v>
      </c>
      <c r="I7" s="75">
        <v>0</v>
      </c>
      <c r="J7" s="75">
        <v>0</v>
      </c>
      <c r="K7" s="77">
        <f>F7/E7</f>
        <v>1.7916666666666667</v>
      </c>
    </row>
    <row r="8" spans="1:11" ht="15.75">
      <c r="A8" s="1">
        <v>1</v>
      </c>
      <c r="B8" s="1">
        <v>9406</v>
      </c>
      <c r="C8" s="2">
        <v>37</v>
      </c>
      <c r="D8" s="72">
        <v>3.65</v>
      </c>
      <c r="E8" s="72">
        <f>C8*D8</f>
        <v>135.04999999999998</v>
      </c>
      <c r="F8" s="71">
        <v>0</v>
      </c>
      <c r="G8" s="15"/>
      <c r="H8" s="17"/>
      <c r="I8" s="71">
        <v>0</v>
      </c>
      <c r="J8" s="71">
        <v>0</v>
      </c>
      <c r="K8" s="18">
        <f>F8/E8</f>
        <v>0</v>
      </c>
    </row>
    <row r="9" spans="1:11" ht="15.75">
      <c r="A9" s="1" t="s">
        <v>590</v>
      </c>
      <c r="B9" s="1"/>
      <c r="C9" s="2"/>
      <c r="D9" s="72"/>
      <c r="E9" s="72"/>
      <c r="F9" s="71"/>
      <c r="G9" s="15"/>
      <c r="H9" s="15"/>
      <c r="I9" s="71"/>
      <c r="J9" s="71"/>
      <c r="K9" s="18"/>
    </row>
    <row r="10" spans="1:11" ht="15.75">
      <c r="A10" s="78">
        <v>2</v>
      </c>
      <c r="B10" s="78">
        <v>719</v>
      </c>
      <c r="C10" s="79">
        <v>181</v>
      </c>
      <c r="D10" s="80">
        <v>3.65</v>
      </c>
      <c r="E10" s="80">
        <f>C10*D10</f>
        <v>660.65</v>
      </c>
      <c r="F10" s="75">
        <v>700</v>
      </c>
      <c r="G10" s="74">
        <v>4767</v>
      </c>
      <c r="H10" s="76">
        <v>39969</v>
      </c>
      <c r="I10" s="75">
        <v>0</v>
      </c>
      <c r="J10" s="75">
        <v>0</v>
      </c>
      <c r="K10" s="77">
        <f>F10/E10</f>
        <v>1.0595625520320897</v>
      </c>
    </row>
    <row r="11" spans="1:11">
      <c r="A11" s="73">
        <v>2</v>
      </c>
      <c r="B11" s="73">
        <v>1475</v>
      </c>
      <c r="C11" s="74">
        <v>121</v>
      </c>
      <c r="D11" s="75">
        <v>3.65</v>
      </c>
      <c r="E11" s="75">
        <f>C11*D11</f>
        <v>441.65</v>
      </c>
      <c r="F11" s="75">
        <v>260.95</v>
      </c>
      <c r="G11" s="74" t="s">
        <v>591</v>
      </c>
      <c r="H11" s="81" t="s">
        <v>592</v>
      </c>
      <c r="I11" s="75">
        <v>0</v>
      </c>
      <c r="J11" s="75">
        <v>0</v>
      </c>
      <c r="K11" s="77">
        <f>F11/E11</f>
        <v>0.59085248499943399</v>
      </c>
    </row>
    <row r="12" spans="1:11">
      <c r="A12" s="14">
        <v>2</v>
      </c>
      <c r="B12" s="14">
        <v>4671</v>
      </c>
      <c r="C12" s="15">
        <v>100</v>
      </c>
      <c r="D12" s="71">
        <v>3.65</v>
      </c>
      <c r="E12" s="71">
        <f>C12*D12</f>
        <v>365</v>
      </c>
      <c r="F12" s="71">
        <v>0</v>
      </c>
      <c r="G12" s="15"/>
      <c r="H12" s="17"/>
      <c r="I12" s="71">
        <f>E12-F12</f>
        <v>365</v>
      </c>
      <c r="J12" s="71">
        <v>365</v>
      </c>
      <c r="K12" s="18">
        <f>F12/E12</f>
        <v>0</v>
      </c>
    </row>
    <row r="13" spans="1:11">
      <c r="A13" s="14">
        <v>2</v>
      </c>
      <c r="B13" s="14">
        <v>6689</v>
      </c>
      <c r="C13" s="15">
        <v>90</v>
      </c>
      <c r="D13" s="71">
        <v>3.65</v>
      </c>
      <c r="E13" s="71">
        <f>C13*D13</f>
        <v>328.5</v>
      </c>
      <c r="F13" s="71">
        <v>147.19999999999999</v>
      </c>
      <c r="G13" s="15">
        <v>1631</v>
      </c>
      <c r="H13" s="17">
        <v>39961</v>
      </c>
      <c r="I13" s="71">
        <f>E13-F13</f>
        <v>181.3</v>
      </c>
      <c r="J13" s="71">
        <v>181.3</v>
      </c>
      <c r="K13" s="18">
        <f>F13/E13</f>
        <v>0.44809741248097407</v>
      </c>
    </row>
    <row r="14" spans="1:11">
      <c r="A14" s="14">
        <v>2</v>
      </c>
      <c r="B14" s="14">
        <v>6926</v>
      </c>
      <c r="C14" s="15">
        <v>80</v>
      </c>
      <c r="D14" s="71">
        <v>3.65</v>
      </c>
      <c r="E14" s="71">
        <f>C14*D14</f>
        <v>292</v>
      </c>
      <c r="F14" s="71">
        <v>0</v>
      </c>
      <c r="G14" s="15"/>
      <c r="H14" s="17"/>
      <c r="I14" s="71">
        <f>E14-F14</f>
        <v>292</v>
      </c>
      <c r="J14" s="71">
        <v>292</v>
      </c>
      <c r="K14" s="18">
        <f>F14/E14</f>
        <v>0</v>
      </c>
    </row>
    <row r="15" spans="1:11">
      <c r="A15" s="14" t="s">
        <v>593</v>
      </c>
      <c r="B15" s="14"/>
      <c r="C15" s="15"/>
      <c r="D15" s="71"/>
      <c r="E15" s="71"/>
      <c r="F15" s="71"/>
      <c r="G15" s="15"/>
      <c r="H15" s="17"/>
      <c r="I15" s="71"/>
      <c r="J15" s="71"/>
      <c r="K15" s="18"/>
    </row>
    <row r="16" spans="1:11">
      <c r="A16" s="14">
        <v>3</v>
      </c>
      <c r="B16" s="14">
        <v>1002</v>
      </c>
      <c r="C16" s="15">
        <v>232</v>
      </c>
      <c r="D16" s="71">
        <v>3.65</v>
      </c>
      <c r="E16" s="71">
        <f>C16*D16</f>
        <v>846.8</v>
      </c>
      <c r="F16" s="71">
        <v>0</v>
      </c>
      <c r="G16" s="15"/>
      <c r="H16" s="17"/>
      <c r="I16" s="71">
        <f>E16-F16</f>
        <v>846.8</v>
      </c>
      <c r="J16" s="71">
        <v>846.8</v>
      </c>
      <c r="K16" s="18">
        <f>F16/E16</f>
        <v>0</v>
      </c>
    </row>
    <row r="17" spans="1:11">
      <c r="A17" s="14">
        <v>3</v>
      </c>
      <c r="B17" s="14">
        <v>1922</v>
      </c>
      <c r="C17" s="15">
        <v>82</v>
      </c>
      <c r="D17" s="71">
        <v>3.65</v>
      </c>
      <c r="E17" s="71">
        <f>C17*D17</f>
        <v>299.3</v>
      </c>
      <c r="F17" s="71">
        <v>0</v>
      </c>
      <c r="G17" s="15"/>
      <c r="H17" s="17"/>
      <c r="I17" s="71">
        <f>E17-F17</f>
        <v>299.3</v>
      </c>
      <c r="J17" s="71">
        <v>299.3</v>
      </c>
      <c r="K17" s="18">
        <f>F17/E17</f>
        <v>0</v>
      </c>
    </row>
    <row r="18" spans="1:11">
      <c r="A18" s="14">
        <v>3</v>
      </c>
      <c r="B18" s="14">
        <v>2836</v>
      </c>
      <c r="C18" s="15">
        <v>143</v>
      </c>
      <c r="D18" s="71">
        <v>3.65</v>
      </c>
      <c r="E18" s="71">
        <f>C18*D18</f>
        <v>521.94999999999993</v>
      </c>
      <c r="F18" s="71">
        <v>0</v>
      </c>
      <c r="G18" s="15"/>
      <c r="H18" s="17"/>
      <c r="I18" s="71">
        <f>E18-F18</f>
        <v>521.94999999999993</v>
      </c>
      <c r="J18" s="71">
        <v>521.95000000000005</v>
      </c>
      <c r="K18" s="18">
        <f>F18/E18</f>
        <v>0</v>
      </c>
    </row>
    <row r="19" spans="1:11">
      <c r="A19" s="14">
        <v>3</v>
      </c>
      <c r="B19" s="14">
        <v>5008</v>
      </c>
      <c r="C19" s="15">
        <v>82</v>
      </c>
      <c r="D19" s="71">
        <v>3.65</v>
      </c>
      <c r="E19" s="71">
        <f>C19*D19</f>
        <v>299.3</v>
      </c>
      <c r="F19" s="71">
        <v>953</v>
      </c>
      <c r="G19" s="15">
        <v>812</v>
      </c>
      <c r="H19" s="17">
        <v>39969</v>
      </c>
      <c r="I19" s="71">
        <f>E19-F19</f>
        <v>-653.70000000000005</v>
      </c>
      <c r="J19" s="71">
        <v>-653.70000000000005</v>
      </c>
      <c r="K19" s="18">
        <f>F19/E19</f>
        <v>3.1840962245238891</v>
      </c>
    </row>
    <row r="20" spans="1:11">
      <c r="A20" s="14">
        <v>3</v>
      </c>
      <c r="B20" s="14">
        <v>12185</v>
      </c>
      <c r="C20" s="15">
        <v>47</v>
      </c>
      <c r="D20" s="71">
        <v>3.65</v>
      </c>
      <c r="E20" s="71">
        <f>C20*D20</f>
        <v>171.54999999999998</v>
      </c>
      <c r="F20" s="71">
        <v>0</v>
      </c>
      <c r="G20" s="15"/>
      <c r="H20" s="17"/>
      <c r="I20" s="71">
        <f>E20-F20</f>
        <v>171.54999999999998</v>
      </c>
      <c r="J20" s="71">
        <v>171.55</v>
      </c>
      <c r="K20" s="18">
        <f>F20/E20</f>
        <v>0</v>
      </c>
    </row>
    <row r="21" spans="1:11" ht="15.75">
      <c r="A21" s="1" t="s">
        <v>594</v>
      </c>
      <c r="B21" s="14"/>
      <c r="C21" s="15"/>
      <c r="D21" s="71"/>
      <c r="E21" s="71"/>
      <c r="F21" s="71"/>
      <c r="G21" s="15"/>
      <c r="H21" s="17"/>
      <c r="I21" s="71"/>
      <c r="J21" s="71"/>
      <c r="K21" s="18"/>
    </row>
    <row r="22" spans="1:11" ht="15.75">
      <c r="A22" s="78">
        <v>4</v>
      </c>
      <c r="B22" s="78">
        <v>2210</v>
      </c>
      <c r="C22" s="79">
        <v>90</v>
      </c>
      <c r="D22" s="80">
        <v>3.65</v>
      </c>
      <c r="E22" s="80">
        <f>C22*D22</f>
        <v>328.5</v>
      </c>
      <c r="F22" s="75">
        <v>335</v>
      </c>
      <c r="G22" s="74" t="s">
        <v>595</v>
      </c>
      <c r="H22" s="82" t="s">
        <v>596</v>
      </c>
      <c r="I22" s="83">
        <f>E22-F22</f>
        <v>-6.5</v>
      </c>
      <c r="J22" s="75">
        <v>328.5</v>
      </c>
      <c r="K22" s="77">
        <f>F22/E22</f>
        <v>1.0197869101978692</v>
      </c>
    </row>
    <row r="23" spans="1:11" ht="15.75">
      <c r="A23" s="78">
        <v>4</v>
      </c>
      <c r="B23" s="78">
        <v>2478</v>
      </c>
      <c r="C23" s="79">
        <v>142</v>
      </c>
      <c r="D23" s="80">
        <v>3.65</v>
      </c>
      <c r="E23" s="80">
        <f>C23*D23</f>
        <v>518.29999999999995</v>
      </c>
      <c r="F23" s="75">
        <v>550</v>
      </c>
      <c r="G23" s="74">
        <v>3386</v>
      </c>
      <c r="H23" s="76">
        <v>39917</v>
      </c>
      <c r="I23" s="75">
        <f>E23-F23</f>
        <v>-31.700000000000045</v>
      </c>
      <c r="J23" s="75">
        <v>-31.7</v>
      </c>
      <c r="K23" s="77">
        <f>F23/E23</f>
        <v>1.0611614894848544</v>
      </c>
    </row>
    <row r="24" spans="1:11">
      <c r="A24" s="14">
        <v>4</v>
      </c>
      <c r="B24" s="14">
        <v>2984</v>
      </c>
      <c r="C24" s="15">
        <v>119</v>
      </c>
      <c r="D24" s="71">
        <v>3.65</v>
      </c>
      <c r="E24" s="71">
        <f>C24*D24</f>
        <v>434.34999999999997</v>
      </c>
      <c r="F24" s="71">
        <v>0</v>
      </c>
      <c r="G24" s="15"/>
      <c r="H24" s="17"/>
      <c r="I24" s="71">
        <f>E24-F24</f>
        <v>434.34999999999997</v>
      </c>
      <c r="J24" s="71">
        <v>434.35</v>
      </c>
      <c r="K24" s="18">
        <f>F24/E24</f>
        <v>0</v>
      </c>
    </row>
    <row r="25" spans="1:11">
      <c r="A25" s="14">
        <v>4</v>
      </c>
      <c r="B25" s="14">
        <v>4896</v>
      </c>
      <c r="C25" s="15">
        <v>64</v>
      </c>
      <c r="D25" s="71">
        <v>3.65</v>
      </c>
      <c r="E25" s="71">
        <f>C25*D25</f>
        <v>233.6</v>
      </c>
      <c r="F25" s="71">
        <v>100</v>
      </c>
      <c r="G25" s="15">
        <v>2446</v>
      </c>
      <c r="H25" s="17">
        <v>39881</v>
      </c>
      <c r="I25" s="71">
        <f>E25-F25</f>
        <v>133.6</v>
      </c>
      <c r="J25" s="71">
        <v>133.6</v>
      </c>
      <c r="K25" s="18">
        <f>F25/E25</f>
        <v>0.42808219178082191</v>
      </c>
    </row>
    <row r="26" spans="1:11">
      <c r="A26" s="14">
        <v>4</v>
      </c>
      <c r="B26" s="14">
        <v>6444</v>
      </c>
      <c r="C26" s="15">
        <v>54</v>
      </c>
      <c r="D26" s="71">
        <v>3.65</v>
      </c>
      <c r="E26" s="71">
        <f>C26*D26</f>
        <v>197.1</v>
      </c>
      <c r="F26" s="71">
        <v>0</v>
      </c>
      <c r="G26" s="15"/>
      <c r="H26" s="17"/>
      <c r="I26" s="71">
        <f>E26-F26</f>
        <v>197.1</v>
      </c>
      <c r="J26" s="71">
        <v>197.1</v>
      </c>
      <c r="K26" s="18">
        <f>F26/E26</f>
        <v>0</v>
      </c>
    </row>
    <row r="27" spans="1:11" ht="15.75">
      <c r="A27" s="1" t="s">
        <v>597</v>
      </c>
      <c r="B27" s="14"/>
      <c r="C27" s="15"/>
      <c r="D27" s="71"/>
      <c r="E27" s="71"/>
      <c r="F27" s="71"/>
      <c r="G27" s="15"/>
      <c r="H27" s="17"/>
      <c r="I27" s="71"/>
      <c r="J27" s="71"/>
      <c r="K27" s="18"/>
    </row>
    <row r="28" spans="1:11">
      <c r="A28" s="14">
        <v>5</v>
      </c>
      <c r="B28" s="14">
        <v>1797</v>
      </c>
      <c r="C28" s="15">
        <v>212</v>
      </c>
      <c r="D28" s="71">
        <v>3.65</v>
      </c>
      <c r="E28" s="71">
        <f t="shared" ref="E28:E33" si="0">C28*D28</f>
        <v>773.8</v>
      </c>
      <c r="F28" s="71">
        <v>0</v>
      </c>
      <c r="G28" s="15"/>
      <c r="H28" s="17"/>
      <c r="I28" s="71">
        <f t="shared" ref="I28:I33" si="1">E28-F28</f>
        <v>773.8</v>
      </c>
      <c r="J28" s="71">
        <v>773.8</v>
      </c>
      <c r="K28" s="18">
        <f t="shared" ref="K28:K33" si="2">F28/E28</f>
        <v>0</v>
      </c>
    </row>
    <row r="29" spans="1:11">
      <c r="A29" s="14">
        <v>5</v>
      </c>
      <c r="B29" s="14">
        <v>3432</v>
      </c>
      <c r="C29" s="15">
        <v>139</v>
      </c>
      <c r="D29" s="71">
        <v>3.65</v>
      </c>
      <c r="E29" s="71">
        <f t="shared" si="0"/>
        <v>507.34999999999997</v>
      </c>
      <c r="F29" s="71">
        <v>0</v>
      </c>
      <c r="G29" s="15"/>
      <c r="H29" s="17"/>
      <c r="I29" s="71">
        <f t="shared" si="1"/>
        <v>507.34999999999997</v>
      </c>
      <c r="J29" s="71">
        <v>507.35</v>
      </c>
      <c r="K29" s="18">
        <f t="shared" si="2"/>
        <v>0</v>
      </c>
    </row>
    <row r="30" spans="1:11">
      <c r="A30" s="14">
        <v>5</v>
      </c>
      <c r="B30" s="14">
        <v>6228</v>
      </c>
      <c r="C30" s="15">
        <v>104</v>
      </c>
      <c r="D30" s="71">
        <v>3.65</v>
      </c>
      <c r="E30" s="71">
        <f t="shared" si="0"/>
        <v>379.59999999999997</v>
      </c>
      <c r="F30" s="71">
        <v>0</v>
      </c>
      <c r="G30" s="15"/>
      <c r="H30" s="17"/>
      <c r="I30" s="71">
        <f t="shared" si="1"/>
        <v>379.59999999999997</v>
      </c>
      <c r="J30" s="71">
        <v>379.6</v>
      </c>
      <c r="K30" s="18">
        <f t="shared" si="2"/>
        <v>0</v>
      </c>
    </row>
    <row r="31" spans="1:11">
      <c r="A31" s="14">
        <v>5</v>
      </c>
      <c r="B31" s="14">
        <v>7895</v>
      </c>
      <c r="C31" s="15">
        <v>149</v>
      </c>
      <c r="D31" s="71">
        <v>3.65</v>
      </c>
      <c r="E31" s="71">
        <f t="shared" si="0"/>
        <v>543.85</v>
      </c>
      <c r="F31" s="71">
        <v>0</v>
      </c>
      <c r="G31" s="15"/>
      <c r="H31" s="17"/>
      <c r="I31" s="71">
        <f t="shared" si="1"/>
        <v>543.85</v>
      </c>
      <c r="J31" s="71">
        <v>543.85</v>
      </c>
      <c r="K31" s="18">
        <f t="shared" si="2"/>
        <v>0</v>
      </c>
    </row>
    <row r="32" spans="1:11">
      <c r="A32" s="14">
        <v>5</v>
      </c>
      <c r="B32" s="14">
        <v>12793</v>
      </c>
      <c r="C32" s="15">
        <v>49</v>
      </c>
      <c r="D32" s="71">
        <v>3.65</v>
      </c>
      <c r="E32" s="71">
        <f t="shared" si="0"/>
        <v>178.85</v>
      </c>
      <c r="F32" s="71">
        <v>156.94999999999999</v>
      </c>
      <c r="G32" s="15">
        <v>1726</v>
      </c>
      <c r="H32" s="17">
        <v>39969</v>
      </c>
      <c r="I32" s="71">
        <f t="shared" si="1"/>
        <v>21.900000000000006</v>
      </c>
      <c r="J32" s="71">
        <v>21.9</v>
      </c>
      <c r="K32" s="18">
        <f t="shared" si="2"/>
        <v>0.87755102040816324</v>
      </c>
    </row>
    <row r="33" spans="1:11">
      <c r="A33" s="14">
        <v>5</v>
      </c>
      <c r="B33" s="14">
        <v>13702</v>
      </c>
      <c r="C33" s="15">
        <v>41</v>
      </c>
      <c r="D33" s="71">
        <v>3.65</v>
      </c>
      <c r="E33" s="71">
        <f t="shared" si="0"/>
        <v>149.65</v>
      </c>
      <c r="F33" s="71">
        <v>39</v>
      </c>
      <c r="G33" s="15">
        <v>709</v>
      </c>
      <c r="H33" s="17">
        <v>39880</v>
      </c>
      <c r="I33" s="71">
        <f t="shared" si="1"/>
        <v>110.65</v>
      </c>
      <c r="J33" s="71">
        <v>110.65</v>
      </c>
      <c r="K33" s="18">
        <f t="shared" si="2"/>
        <v>0.26060808553291009</v>
      </c>
    </row>
    <row r="34" spans="1:11" ht="15.75">
      <c r="A34" s="1" t="s">
        <v>598</v>
      </c>
      <c r="B34" s="14"/>
      <c r="C34" s="15"/>
      <c r="D34" s="71"/>
      <c r="E34" s="71"/>
      <c r="F34" s="71"/>
      <c r="G34" s="15"/>
      <c r="H34" s="17"/>
      <c r="I34" s="71"/>
      <c r="J34" s="71"/>
      <c r="K34" s="18"/>
    </row>
    <row r="35" spans="1:11">
      <c r="A35" s="14">
        <v>6</v>
      </c>
      <c r="B35" s="14">
        <v>2990</v>
      </c>
      <c r="C35" s="15">
        <v>115</v>
      </c>
      <c r="D35" s="71">
        <v>3.65</v>
      </c>
      <c r="E35" s="71">
        <f>C35*D35</f>
        <v>419.75</v>
      </c>
      <c r="F35" s="71">
        <v>0</v>
      </c>
      <c r="G35" s="15"/>
      <c r="H35" s="17"/>
      <c r="I35" s="71">
        <f>E35-F35</f>
        <v>419.75</v>
      </c>
      <c r="J35" s="71">
        <v>419.75</v>
      </c>
      <c r="K35" s="18">
        <f>F35/E35</f>
        <v>0</v>
      </c>
    </row>
    <row r="36" spans="1:11">
      <c r="A36" s="14">
        <v>6</v>
      </c>
      <c r="B36" s="14">
        <v>4439</v>
      </c>
      <c r="C36" s="15">
        <v>309</v>
      </c>
      <c r="D36" s="71">
        <v>3.65</v>
      </c>
      <c r="E36" s="71">
        <f>C36*D36</f>
        <v>1127.8499999999999</v>
      </c>
      <c r="F36" s="71">
        <v>523.85</v>
      </c>
      <c r="G36" s="15" t="s">
        <v>599</v>
      </c>
      <c r="H36" s="84" t="s">
        <v>600</v>
      </c>
      <c r="I36" s="83">
        <f>E36-F36</f>
        <v>603.99999999999989</v>
      </c>
      <c r="J36" s="71">
        <v>648.25</v>
      </c>
      <c r="K36" s="18">
        <f>F36/E36</f>
        <v>0.46446779270293043</v>
      </c>
    </row>
    <row r="37" spans="1:11">
      <c r="A37" s="14">
        <v>6</v>
      </c>
      <c r="B37" s="14">
        <v>4869</v>
      </c>
      <c r="C37" s="15">
        <v>105</v>
      </c>
      <c r="D37" s="71">
        <v>3.65</v>
      </c>
      <c r="E37" s="71">
        <f>C37*D37</f>
        <v>383.25</v>
      </c>
      <c r="F37" s="71">
        <v>0</v>
      </c>
      <c r="G37" s="15"/>
      <c r="H37" s="17"/>
      <c r="I37" s="71">
        <f>E37-F37</f>
        <v>383.25</v>
      </c>
      <c r="J37" s="71">
        <v>383.25</v>
      </c>
      <c r="K37" s="18">
        <f>F37/E37</f>
        <v>0</v>
      </c>
    </row>
    <row r="38" spans="1:11">
      <c r="A38" s="14">
        <v>6</v>
      </c>
      <c r="B38" s="14">
        <v>6764</v>
      </c>
      <c r="C38" s="15">
        <v>77</v>
      </c>
      <c r="D38" s="71">
        <v>3.65</v>
      </c>
      <c r="E38" s="71">
        <f>C38*D38</f>
        <v>281.05</v>
      </c>
      <c r="F38" s="71">
        <v>0</v>
      </c>
      <c r="G38" s="15"/>
      <c r="H38" s="17"/>
      <c r="I38" s="71">
        <f>E38-F38</f>
        <v>281.05</v>
      </c>
      <c r="J38" s="71">
        <v>281.05</v>
      </c>
      <c r="K38" s="18">
        <f>F38/E38</f>
        <v>0</v>
      </c>
    </row>
    <row r="39" spans="1:11">
      <c r="A39" s="14">
        <v>6</v>
      </c>
      <c r="B39" s="14">
        <v>10260</v>
      </c>
      <c r="C39" s="15">
        <v>73</v>
      </c>
      <c r="D39" s="71">
        <v>3.65</v>
      </c>
      <c r="E39" s="71">
        <f>C39*D39</f>
        <v>266.45</v>
      </c>
      <c r="F39" s="71">
        <v>0</v>
      </c>
      <c r="G39" s="15"/>
      <c r="H39" s="17"/>
      <c r="I39" s="71">
        <f>E39-F39</f>
        <v>266.45</v>
      </c>
      <c r="J39" s="71">
        <v>266.45</v>
      </c>
      <c r="K39" s="18">
        <f>F39/E39</f>
        <v>0</v>
      </c>
    </row>
    <row r="40" spans="1:11" ht="15.75">
      <c r="A40" s="1" t="s">
        <v>601</v>
      </c>
      <c r="B40" s="14"/>
      <c r="C40" s="15"/>
      <c r="D40" s="71"/>
      <c r="E40" s="71"/>
      <c r="F40" s="71"/>
      <c r="G40" s="15"/>
      <c r="H40" s="17"/>
      <c r="I40" s="71"/>
      <c r="J40" s="71"/>
      <c r="K40" s="18"/>
    </row>
    <row r="41" spans="1:11">
      <c r="A41" s="14">
        <v>7</v>
      </c>
      <c r="B41" s="14">
        <v>617</v>
      </c>
      <c r="C41" s="15">
        <v>192</v>
      </c>
      <c r="D41" s="71">
        <v>3.65</v>
      </c>
      <c r="E41" s="71">
        <f>C41*D41</f>
        <v>700.8</v>
      </c>
      <c r="F41" s="71">
        <v>0</v>
      </c>
      <c r="G41" s="15"/>
      <c r="H41" s="17"/>
      <c r="I41" s="71">
        <f>E41-F41</f>
        <v>700.8</v>
      </c>
      <c r="J41" s="71">
        <v>700.8</v>
      </c>
      <c r="K41" s="18">
        <f>F41/E41</f>
        <v>0</v>
      </c>
    </row>
    <row r="42" spans="1:11">
      <c r="A42" s="14">
        <v>7</v>
      </c>
      <c r="B42" s="14">
        <v>5382</v>
      </c>
      <c r="C42" s="15">
        <v>111</v>
      </c>
      <c r="D42" s="71">
        <v>3.65</v>
      </c>
      <c r="E42" s="71">
        <f>C42*D42</f>
        <v>405.15</v>
      </c>
      <c r="F42" s="71">
        <v>0</v>
      </c>
      <c r="G42" s="15"/>
      <c r="H42" s="17"/>
      <c r="I42" s="71">
        <f>E42-F42</f>
        <v>405.15</v>
      </c>
      <c r="J42" s="71">
        <v>405.15</v>
      </c>
      <c r="K42" s="18">
        <f>F42/E42</f>
        <v>0</v>
      </c>
    </row>
    <row r="43" spans="1:11">
      <c r="A43" s="14">
        <v>7</v>
      </c>
      <c r="B43" s="14">
        <v>6279</v>
      </c>
      <c r="C43" s="15">
        <v>146</v>
      </c>
      <c r="D43" s="71">
        <v>3.65</v>
      </c>
      <c r="E43" s="71">
        <f>C43*D43</f>
        <v>532.9</v>
      </c>
      <c r="F43" s="71">
        <v>241.9</v>
      </c>
      <c r="G43" s="15">
        <v>3531</v>
      </c>
      <c r="H43" s="17">
        <v>39882</v>
      </c>
      <c r="I43" s="71">
        <f>E43-F43</f>
        <v>291</v>
      </c>
      <c r="J43" s="71">
        <v>291</v>
      </c>
      <c r="K43" s="18">
        <f>F43/E43</f>
        <v>0.45393131919684748</v>
      </c>
    </row>
    <row r="44" spans="1:11">
      <c r="A44" s="14">
        <v>7</v>
      </c>
      <c r="B44" s="14">
        <v>10714</v>
      </c>
      <c r="C44" s="15">
        <v>70</v>
      </c>
      <c r="D44" s="71">
        <v>3.65</v>
      </c>
      <c r="E44" s="71">
        <f>C44*D44</f>
        <v>255.5</v>
      </c>
      <c r="F44" s="71">
        <v>190.15</v>
      </c>
      <c r="G44" s="15">
        <v>1320</v>
      </c>
      <c r="H44" s="17">
        <v>39725</v>
      </c>
      <c r="I44" s="71">
        <f>E44-F44</f>
        <v>65.349999999999994</v>
      </c>
      <c r="J44" s="71">
        <v>65.349999999999994</v>
      </c>
      <c r="K44" s="18">
        <f>F44/E44</f>
        <v>0.74422700587084156</v>
      </c>
    </row>
    <row r="45" spans="1:11">
      <c r="A45" s="85">
        <v>7</v>
      </c>
      <c r="B45" s="85">
        <v>11834</v>
      </c>
      <c r="C45" s="86">
        <v>89</v>
      </c>
      <c r="D45" s="87">
        <v>3.65</v>
      </c>
      <c r="E45" s="87">
        <f>C45*D45</f>
        <v>324.84999999999997</v>
      </c>
      <c r="F45" s="87">
        <v>0</v>
      </c>
      <c r="G45" s="86"/>
      <c r="H45" s="88"/>
      <c r="I45" s="87">
        <f>E45-F45</f>
        <v>324.84999999999997</v>
      </c>
      <c r="J45" s="87">
        <v>324.85000000000002</v>
      </c>
      <c r="K45" s="89">
        <f>F45/E45</f>
        <v>0</v>
      </c>
    </row>
    <row r="46" spans="1:11" ht="15.75">
      <c r="A46" s="90" t="s">
        <v>602</v>
      </c>
      <c r="B46" s="85"/>
      <c r="C46" s="86"/>
      <c r="D46" s="87"/>
      <c r="E46" s="87"/>
      <c r="F46" s="87"/>
      <c r="G46" s="86"/>
      <c r="H46" s="88"/>
      <c r="I46" s="87"/>
      <c r="J46" s="87"/>
      <c r="K46" s="89"/>
    </row>
    <row r="47" spans="1:11" ht="15.75">
      <c r="A47" s="91">
        <v>8</v>
      </c>
      <c r="B47" s="92">
        <v>3955</v>
      </c>
      <c r="C47" s="93">
        <v>470</v>
      </c>
      <c r="D47" s="94">
        <v>3.65</v>
      </c>
      <c r="E47" s="94">
        <f>C47*D47</f>
        <v>1715.5</v>
      </c>
      <c r="F47" s="95">
        <v>1715.5</v>
      </c>
      <c r="G47" s="96">
        <v>7524</v>
      </c>
      <c r="H47" s="97">
        <v>39974</v>
      </c>
      <c r="I47" s="98">
        <f>E47-F47</f>
        <v>0</v>
      </c>
      <c r="J47" s="95">
        <v>1715.5</v>
      </c>
      <c r="K47" s="99">
        <f>F47/E47</f>
        <v>1</v>
      </c>
    </row>
    <row r="48" spans="1:11">
      <c r="A48" s="14">
        <v>8</v>
      </c>
      <c r="B48" s="14">
        <v>4692</v>
      </c>
      <c r="C48" s="15">
        <v>132</v>
      </c>
      <c r="D48" s="71">
        <v>3.65</v>
      </c>
      <c r="E48" s="71">
        <f>C48*D48</f>
        <v>481.8</v>
      </c>
      <c r="F48" s="71">
        <v>0</v>
      </c>
      <c r="G48" s="15"/>
      <c r="H48" s="17"/>
      <c r="I48" s="71">
        <f>E48-F48</f>
        <v>481.8</v>
      </c>
      <c r="J48" s="71">
        <v>481.8</v>
      </c>
      <c r="K48" s="18">
        <f>F48/E48</f>
        <v>0</v>
      </c>
    </row>
    <row r="49" spans="1:11">
      <c r="A49" s="14">
        <v>8</v>
      </c>
      <c r="B49" s="14">
        <v>6464</v>
      </c>
      <c r="C49" s="15">
        <v>123</v>
      </c>
      <c r="D49" s="71">
        <v>3.65</v>
      </c>
      <c r="E49" s="71">
        <f>C49*D49</f>
        <v>448.95</v>
      </c>
      <c r="F49" s="71">
        <v>0</v>
      </c>
      <c r="G49" s="15"/>
      <c r="H49" s="17"/>
      <c r="I49" s="71">
        <f>E49-F49</f>
        <v>448.95</v>
      </c>
      <c r="J49" s="71">
        <v>448.95</v>
      </c>
      <c r="K49" s="18">
        <f>F49/E49</f>
        <v>0</v>
      </c>
    </row>
    <row r="50" spans="1:11">
      <c r="A50" s="14">
        <v>8</v>
      </c>
      <c r="B50" s="14">
        <v>7498</v>
      </c>
      <c r="C50" s="15">
        <v>166</v>
      </c>
      <c r="D50" s="71">
        <v>3.65</v>
      </c>
      <c r="E50" s="71">
        <f>C50*D50</f>
        <v>605.9</v>
      </c>
      <c r="F50" s="71">
        <v>0</v>
      </c>
      <c r="G50" s="15"/>
      <c r="H50" s="17"/>
      <c r="I50" s="71">
        <f>E50-F50</f>
        <v>605.9</v>
      </c>
      <c r="J50" s="71">
        <v>605.9</v>
      </c>
      <c r="K50" s="18">
        <f>F50/E50</f>
        <v>0</v>
      </c>
    </row>
    <row r="51" spans="1:11">
      <c r="A51" s="14">
        <v>8</v>
      </c>
      <c r="B51" s="14">
        <v>8061</v>
      </c>
      <c r="C51" s="15">
        <v>72</v>
      </c>
      <c r="D51" s="71">
        <v>3.65</v>
      </c>
      <c r="E51" s="71">
        <f>C51*D51</f>
        <v>262.8</v>
      </c>
      <c r="F51" s="71">
        <v>0</v>
      </c>
      <c r="G51" s="15"/>
      <c r="H51" s="17"/>
      <c r="I51" s="71">
        <f>E51-F51</f>
        <v>262.8</v>
      </c>
      <c r="J51" s="71">
        <v>262.8</v>
      </c>
      <c r="K51" s="18">
        <f>F51/E51</f>
        <v>0</v>
      </c>
    </row>
    <row r="52" spans="1:11" ht="15.75">
      <c r="A52" s="1" t="s">
        <v>603</v>
      </c>
      <c r="B52" s="14"/>
      <c r="C52" s="15"/>
      <c r="D52" s="71"/>
      <c r="E52" s="71"/>
      <c r="F52" s="71"/>
      <c r="G52" s="15"/>
      <c r="H52" s="17"/>
      <c r="I52" s="71"/>
      <c r="J52" s="71"/>
      <c r="K52" s="18"/>
    </row>
    <row r="53" spans="1:11">
      <c r="A53" s="14">
        <v>9</v>
      </c>
      <c r="B53" s="14">
        <v>607</v>
      </c>
      <c r="C53" s="15">
        <v>409</v>
      </c>
      <c r="D53" s="71">
        <v>3.65</v>
      </c>
      <c r="E53" s="71">
        <f t="shared" ref="E53:E58" si="3">C53*D53</f>
        <v>1492.85</v>
      </c>
      <c r="F53" s="71">
        <v>1204.8499999999999</v>
      </c>
      <c r="G53" s="15">
        <v>2296</v>
      </c>
      <c r="H53" s="17">
        <v>39722</v>
      </c>
      <c r="I53" s="71">
        <f t="shared" ref="I53:I58" si="4">E53-F53</f>
        <v>288</v>
      </c>
      <c r="J53" s="71">
        <v>288</v>
      </c>
      <c r="K53" s="18">
        <f t="shared" ref="K53:K58" si="5">F53/E53</f>
        <v>0.80708041665271124</v>
      </c>
    </row>
    <row r="54" spans="1:11">
      <c r="A54" s="14">
        <v>9</v>
      </c>
      <c r="B54" s="14">
        <v>1033</v>
      </c>
      <c r="C54" s="15">
        <v>214</v>
      </c>
      <c r="D54" s="71">
        <v>3.65</v>
      </c>
      <c r="E54" s="71">
        <f t="shared" si="3"/>
        <v>781.1</v>
      </c>
      <c r="F54" s="71">
        <v>328.95</v>
      </c>
      <c r="G54" s="15">
        <v>1698</v>
      </c>
      <c r="H54" s="17">
        <v>39669</v>
      </c>
      <c r="I54" s="71">
        <f t="shared" si="4"/>
        <v>452.15000000000003</v>
      </c>
      <c r="J54" s="71">
        <v>452.15</v>
      </c>
      <c r="K54" s="18">
        <f t="shared" si="5"/>
        <v>0.42113685827678909</v>
      </c>
    </row>
    <row r="55" spans="1:11">
      <c r="A55" s="14">
        <v>9</v>
      </c>
      <c r="B55" s="14">
        <v>4489</v>
      </c>
      <c r="C55" s="15">
        <v>172</v>
      </c>
      <c r="D55" s="71">
        <v>3.65</v>
      </c>
      <c r="E55" s="71">
        <f t="shared" si="3"/>
        <v>627.79999999999995</v>
      </c>
      <c r="F55" s="71">
        <v>0</v>
      </c>
      <c r="G55" s="15"/>
      <c r="H55" s="17"/>
      <c r="I55" s="71">
        <f t="shared" si="4"/>
        <v>627.79999999999995</v>
      </c>
      <c r="J55" s="71">
        <v>627.79999999999995</v>
      </c>
      <c r="K55" s="18">
        <f t="shared" si="5"/>
        <v>0</v>
      </c>
    </row>
    <row r="56" spans="1:11">
      <c r="A56" s="14">
        <v>9</v>
      </c>
      <c r="B56" s="14">
        <v>10919</v>
      </c>
      <c r="C56" s="15">
        <v>83</v>
      </c>
      <c r="D56" s="71">
        <v>3.65</v>
      </c>
      <c r="E56" s="71">
        <f t="shared" si="3"/>
        <v>302.95</v>
      </c>
      <c r="F56" s="71">
        <v>0</v>
      </c>
      <c r="G56" s="15"/>
      <c r="H56" s="17"/>
      <c r="I56" s="71">
        <f t="shared" si="4"/>
        <v>302.95</v>
      </c>
      <c r="J56" s="71">
        <v>302.95</v>
      </c>
      <c r="K56" s="18">
        <f t="shared" si="5"/>
        <v>0</v>
      </c>
    </row>
    <row r="57" spans="1:11">
      <c r="A57" s="14">
        <v>9</v>
      </c>
      <c r="B57" s="14">
        <v>12269</v>
      </c>
      <c r="C57" s="15">
        <v>68</v>
      </c>
      <c r="D57" s="71">
        <v>3.65</v>
      </c>
      <c r="E57" s="71">
        <f t="shared" si="3"/>
        <v>248.2</v>
      </c>
      <c r="F57" s="71">
        <v>0</v>
      </c>
      <c r="G57" s="15"/>
      <c r="H57" s="17"/>
      <c r="I57" s="71">
        <f t="shared" si="4"/>
        <v>248.2</v>
      </c>
      <c r="J57" s="71">
        <v>248.2</v>
      </c>
      <c r="K57" s="18">
        <f t="shared" si="5"/>
        <v>0</v>
      </c>
    </row>
    <row r="58" spans="1:11">
      <c r="A58" s="14">
        <v>9</v>
      </c>
      <c r="B58" s="14">
        <v>12596</v>
      </c>
      <c r="C58" s="15">
        <v>44</v>
      </c>
      <c r="D58" s="71">
        <v>3.65</v>
      </c>
      <c r="E58" s="71">
        <f t="shared" si="3"/>
        <v>160.6</v>
      </c>
      <c r="F58" s="71">
        <v>0</v>
      </c>
      <c r="G58" s="15"/>
      <c r="H58" s="17"/>
      <c r="I58" s="71">
        <f t="shared" si="4"/>
        <v>160.6</v>
      </c>
      <c r="J58" s="71">
        <v>160.6</v>
      </c>
      <c r="K58" s="18">
        <f t="shared" si="5"/>
        <v>0</v>
      </c>
    </row>
    <row r="59" spans="1:11" ht="15.75">
      <c r="A59" s="1" t="s">
        <v>604</v>
      </c>
      <c r="B59" s="14"/>
      <c r="C59" s="15"/>
      <c r="D59" s="71"/>
      <c r="E59" s="71"/>
      <c r="F59" s="71"/>
      <c r="G59" s="15"/>
      <c r="H59" s="17"/>
      <c r="I59" s="71"/>
      <c r="J59" s="71"/>
      <c r="K59" s="18"/>
    </row>
    <row r="60" spans="1:11">
      <c r="A60" s="73">
        <v>10</v>
      </c>
      <c r="B60" s="73">
        <v>614</v>
      </c>
      <c r="C60" s="74">
        <v>243</v>
      </c>
      <c r="D60" s="75">
        <v>3.65</v>
      </c>
      <c r="E60" s="75">
        <f t="shared" ref="E60:E65" si="6">C60*D60</f>
        <v>886.94999999999993</v>
      </c>
      <c r="F60" s="75">
        <v>919.8</v>
      </c>
      <c r="G60" s="74">
        <v>2405</v>
      </c>
      <c r="H60" s="76">
        <v>39674</v>
      </c>
      <c r="I60" s="75">
        <f t="shared" ref="I60:I65" si="7">E60-F60</f>
        <v>-32.850000000000023</v>
      </c>
      <c r="J60" s="75">
        <v>-32.850000000000136</v>
      </c>
      <c r="K60" s="77">
        <f t="shared" ref="K60:K65" si="8">F60/E60</f>
        <v>1.037037037037037</v>
      </c>
    </row>
    <row r="61" spans="1:11" ht="15.75">
      <c r="A61" s="100">
        <v>10</v>
      </c>
      <c r="B61" s="100">
        <v>1838</v>
      </c>
      <c r="C61" s="101">
        <v>302</v>
      </c>
      <c r="D61" s="102">
        <v>3.65</v>
      </c>
      <c r="E61" s="102">
        <f t="shared" si="6"/>
        <v>1102.3</v>
      </c>
      <c r="F61" s="103">
        <v>0</v>
      </c>
      <c r="G61" s="104"/>
      <c r="H61" s="105"/>
      <c r="I61" s="103">
        <f t="shared" si="7"/>
        <v>1102.3</v>
      </c>
      <c r="J61" s="103">
        <v>1102.3</v>
      </c>
      <c r="K61" s="106">
        <f t="shared" si="8"/>
        <v>0</v>
      </c>
    </row>
    <row r="62" spans="1:11" ht="15.75">
      <c r="A62" s="107">
        <v>10</v>
      </c>
      <c r="B62" s="107">
        <v>5514</v>
      </c>
      <c r="C62" s="108">
        <v>173</v>
      </c>
      <c r="D62" s="109">
        <v>3.65</v>
      </c>
      <c r="E62" s="109">
        <f t="shared" si="6"/>
        <v>631.44999999999993</v>
      </c>
      <c r="F62" s="110">
        <v>631.45000000000005</v>
      </c>
      <c r="G62" s="111">
        <v>6117</v>
      </c>
      <c r="H62" s="112">
        <v>39974</v>
      </c>
      <c r="I62" s="113">
        <f t="shared" si="7"/>
        <v>0</v>
      </c>
      <c r="J62" s="110">
        <v>631.45000000000005</v>
      </c>
      <c r="K62" s="114">
        <f t="shared" si="8"/>
        <v>1.0000000000000002</v>
      </c>
    </row>
    <row r="63" spans="1:11" ht="15.75">
      <c r="A63" s="107">
        <v>10</v>
      </c>
      <c r="B63" s="107">
        <v>8810</v>
      </c>
      <c r="C63" s="108">
        <v>118</v>
      </c>
      <c r="D63" s="109">
        <v>3.65</v>
      </c>
      <c r="E63" s="109">
        <f t="shared" si="6"/>
        <v>430.7</v>
      </c>
      <c r="F63" s="110">
        <v>434.35</v>
      </c>
      <c r="G63" s="111">
        <v>1669</v>
      </c>
      <c r="H63" s="112">
        <v>39973</v>
      </c>
      <c r="I63" s="110">
        <f t="shared" si="7"/>
        <v>-3.6500000000000341</v>
      </c>
      <c r="J63" s="110">
        <v>-3.6500000000000341</v>
      </c>
      <c r="K63" s="114">
        <f t="shared" si="8"/>
        <v>1.0084745762711864</v>
      </c>
    </row>
    <row r="64" spans="1:11" ht="15.75">
      <c r="A64" s="107">
        <v>10</v>
      </c>
      <c r="B64" s="107">
        <v>11305</v>
      </c>
      <c r="C64" s="108">
        <v>141</v>
      </c>
      <c r="D64" s="109">
        <v>3.65</v>
      </c>
      <c r="E64" s="109">
        <f t="shared" si="6"/>
        <v>514.65</v>
      </c>
      <c r="F64" s="110">
        <v>514.65</v>
      </c>
      <c r="G64" s="111" t="s">
        <v>605</v>
      </c>
      <c r="H64" s="112">
        <v>39989</v>
      </c>
      <c r="I64" s="113">
        <f t="shared" si="7"/>
        <v>0</v>
      </c>
      <c r="J64" s="110">
        <v>514.65</v>
      </c>
      <c r="K64" s="114">
        <f t="shared" si="8"/>
        <v>1</v>
      </c>
    </row>
    <row r="65" spans="1:11" ht="15.75">
      <c r="A65" s="115">
        <v>10</v>
      </c>
      <c r="B65" s="115">
        <v>13083</v>
      </c>
      <c r="C65" s="116">
        <v>35</v>
      </c>
      <c r="D65" s="117">
        <v>3.65</v>
      </c>
      <c r="E65" s="117">
        <f t="shared" si="6"/>
        <v>127.75</v>
      </c>
      <c r="F65" s="118">
        <v>0</v>
      </c>
      <c r="G65" s="119"/>
      <c r="H65" s="120"/>
      <c r="I65" s="118">
        <f t="shared" si="7"/>
        <v>127.75</v>
      </c>
      <c r="J65" s="118">
        <v>127.75</v>
      </c>
      <c r="K65" s="121">
        <f t="shared" si="8"/>
        <v>0</v>
      </c>
    </row>
    <row r="66" spans="1:11" ht="15.75">
      <c r="A66" s="100" t="s">
        <v>606</v>
      </c>
      <c r="B66" s="100"/>
      <c r="C66" s="101"/>
      <c r="D66" s="102"/>
      <c r="E66" s="102"/>
      <c r="F66" s="103"/>
      <c r="G66" s="104"/>
      <c r="H66" s="105"/>
      <c r="I66" s="103"/>
      <c r="J66" s="103"/>
      <c r="K66" s="106"/>
    </row>
    <row r="67" spans="1:11" ht="15.75">
      <c r="A67" s="1">
        <v>11</v>
      </c>
      <c r="B67" s="1">
        <v>2556</v>
      </c>
      <c r="C67" s="2">
        <v>177</v>
      </c>
      <c r="D67" s="72">
        <v>3.65</v>
      </c>
      <c r="E67" s="72">
        <f>C67*D67</f>
        <v>646.04999999999995</v>
      </c>
      <c r="F67" s="71">
        <v>328.15</v>
      </c>
      <c r="G67" s="15">
        <v>8387</v>
      </c>
      <c r="H67" s="17">
        <v>39980</v>
      </c>
      <c r="I67" s="83">
        <f t="shared" ref="I67:I76" si="9">E67-F67</f>
        <v>317.89999999999998</v>
      </c>
      <c r="J67" s="71">
        <v>646.04999999999995</v>
      </c>
      <c r="K67" s="18">
        <f t="shared" ref="K67:K76" si="10">F67/E67</f>
        <v>0.50793282253695538</v>
      </c>
    </row>
    <row r="68" spans="1:11">
      <c r="A68" s="14">
        <v>11</v>
      </c>
      <c r="B68" s="14">
        <v>5539</v>
      </c>
      <c r="C68" s="15">
        <v>92</v>
      </c>
      <c r="D68" s="71">
        <v>3.65</v>
      </c>
      <c r="E68" s="71">
        <f>C68*D68</f>
        <v>335.8</v>
      </c>
      <c r="F68" s="71">
        <v>0</v>
      </c>
      <c r="G68" s="15"/>
      <c r="H68" s="17"/>
      <c r="I68" s="71">
        <f t="shared" si="9"/>
        <v>335.8</v>
      </c>
      <c r="J68" s="71">
        <v>335.8</v>
      </c>
      <c r="K68" s="18">
        <f t="shared" si="10"/>
        <v>0</v>
      </c>
    </row>
    <row r="69" spans="1:11">
      <c r="A69" s="14">
        <v>11</v>
      </c>
      <c r="B69" s="14">
        <v>7732</v>
      </c>
      <c r="C69" s="15">
        <v>99</v>
      </c>
      <c r="D69" s="71">
        <v>3.65</v>
      </c>
      <c r="E69" s="71">
        <f>C69*D69</f>
        <v>361.34999999999997</v>
      </c>
      <c r="F69" s="71">
        <v>0</v>
      </c>
      <c r="G69" s="15"/>
      <c r="H69" s="17"/>
      <c r="I69" s="71">
        <f t="shared" si="9"/>
        <v>361.34999999999997</v>
      </c>
      <c r="J69" s="71">
        <v>361.35</v>
      </c>
      <c r="K69" s="18">
        <f t="shared" si="10"/>
        <v>0</v>
      </c>
    </row>
    <row r="70" spans="1:11">
      <c r="A70" s="85">
        <v>11</v>
      </c>
      <c r="B70" s="85">
        <v>12079</v>
      </c>
      <c r="C70" s="86">
        <v>5</v>
      </c>
      <c r="D70" s="87">
        <v>3.65</v>
      </c>
      <c r="E70" s="87">
        <f>C70*D70</f>
        <v>18.25</v>
      </c>
      <c r="F70" s="87">
        <v>0</v>
      </c>
      <c r="G70" s="86"/>
      <c r="H70" s="88"/>
      <c r="I70" s="87">
        <f t="shared" si="9"/>
        <v>18.25</v>
      </c>
      <c r="J70" s="87">
        <v>18.25</v>
      </c>
      <c r="K70" s="89">
        <f t="shared" si="10"/>
        <v>0</v>
      </c>
    </row>
    <row r="71" spans="1:11" ht="15.75">
      <c r="A71" s="91">
        <v>11</v>
      </c>
      <c r="B71" s="92">
        <v>12393</v>
      </c>
      <c r="C71" s="93">
        <v>49</v>
      </c>
      <c r="D71" s="94">
        <v>3.65</v>
      </c>
      <c r="E71" s="94">
        <f>C71*D71</f>
        <v>178.85</v>
      </c>
      <c r="F71" s="95">
        <v>200</v>
      </c>
      <c r="G71" s="96">
        <v>1685</v>
      </c>
      <c r="H71" s="97">
        <v>39786</v>
      </c>
      <c r="I71" s="95">
        <f t="shared" si="9"/>
        <v>-21.150000000000006</v>
      </c>
      <c r="J71" s="95">
        <v>-21.15</v>
      </c>
      <c r="K71" s="99">
        <f t="shared" si="10"/>
        <v>1.118255521386637</v>
      </c>
    </row>
    <row r="72" spans="1:11" ht="15.75">
      <c r="A72" s="1" t="s">
        <v>607</v>
      </c>
      <c r="B72" s="1"/>
      <c r="C72" s="2"/>
      <c r="D72" s="72"/>
      <c r="E72" s="72"/>
      <c r="F72" s="71">
        <v>0</v>
      </c>
      <c r="G72" s="15"/>
      <c r="H72" s="17"/>
      <c r="I72" s="71">
        <f t="shared" si="9"/>
        <v>0</v>
      </c>
      <c r="J72" s="71">
        <v>0</v>
      </c>
      <c r="K72" s="18" t="e">
        <f t="shared" si="10"/>
        <v>#DIV/0!</v>
      </c>
    </row>
    <row r="73" spans="1:11">
      <c r="A73" s="14">
        <v>12</v>
      </c>
      <c r="B73" s="14">
        <v>710</v>
      </c>
      <c r="C73" s="15">
        <v>223</v>
      </c>
      <c r="D73" s="71">
        <v>3.65</v>
      </c>
      <c r="E73" s="71">
        <f>C73*D73</f>
        <v>813.94999999999993</v>
      </c>
      <c r="F73" s="71">
        <v>0</v>
      </c>
      <c r="G73" s="15"/>
      <c r="H73" s="17"/>
      <c r="I73" s="71">
        <f t="shared" si="9"/>
        <v>813.94999999999993</v>
      </c>
      <c r="J73" s="71">
        <v>813.95</v>
      </c>
      <c r="K73" s="18">
        <f t="shared" si="10"/>
        <v>0</v>
      </c>
    </row>
    <row r="74" spans="1:11">
      <c r="A74" s="14">
        <v>12</v>
      </c>
      <c r="B74" s="14">
        <v>1957</v>
      </c>
      <c r="C74" s="15">
        <v>185</v>
      </c>
      <c r="D74" s="71">
        <v>3.65</v>
      </c>
      <c r="E74" s="71">
        <f>C74*D74</f>
        <v>675.25</v>
      </c>
      <c r="F74" s="71">
        <v>0</v>
      </c>
      <c r="G74" s="15"/>
      <c r="H74" s="17"/>
      <c r="I74" s="71">
        <f t="shared" si="9"/>
        <v>675.25</v>
      </c>
      <c r="J74" s="71">
        <v>675.25</v>
      </c>
      <c r="K74" s="18">
        <f t="shared" si="10"/>
        <v>0</v>
      </c>
    </row>
    <row r="75" spans="1:11">
      <c r="A75" s="14">
        <v>12</v>
      </c>
      <c r="B75" s="14">
        <v>4807</v>
      </c>
      <c r="C75" s="15">
        <v>123</v>
      </c>
      <c r="D75" s="71">
        <v>3.65</v>
      </c>
      <c r="E75" s="71">
        <f>C75*D75</f>
        <v>448.95</v>
      </c>
      <c r="F75" s="71">
        <v>0</v>
      </c>
      <c r="G75" s="15"/>
      <c r="H75" s="17"/>
      <c r="I75" s="71">
        <f t="shared" si="9"/>
        <v>448.95</v>
      </c>
      <c r="J75" s="71">
        <v>448.95</v>
      </c>
      <c r="K75" s="18">
        <f t="shared" si="10"/>
        <v>0</v>
      </c>
    </row>
    <row r="76" spans="1:11">
      <c r="A76" s="14">
        <v>12</v>
      </c>
      <c r="B76" s="14">
        <v>5798</v>
      </c>
      <c r="C76" s="15">
        <v>139</v>
      </c>
      <c r="D76" s="71">
        <v>3.65</v>
      </c>
      <c r="E76" s="71">
        <f>C76*D76</f>
        <v>507.34999999999997</v>
      </c>
      <c r="F76" s="71">
        <v>0</v>
      </c>
      <c r="G76" s="15"/>
      <c r="H76" s="17"/>
      <c r="I76" s="71">
        <f t="shared" si="9"/>
        <v>507.34999999999997</v>
      </c>
      <c r="J76" s="71">
        <v>507.35</v>
      </c>
      <c r="K76" s="18">
        <f t="shared" si="10"/>
        <v>0</v>
      </c>
    </row>
    <row r="77" spans="1:11" ht="15.75">
      <c r="A77" s="1" t="s">
        <v>608</v>
      </c>
      <c r="B77" s="14"/>
      <c r="C77" s="15"/>
      <c r="D77" s="71"/>
      <c r="E77" s="71"/>
      <c r="F77" s="71"/>
      <c r="G77" s="15"/>
      <c r="H77" s="17"/>
      <c r="I77" s="71"/>
      <c r="J77" s="71"/>
      <c r="K77" s="18"/>
    </row>
    <row r="78" spans="1:11" ht="15.75">
      <c r="A78" s="78">
        <v>13</v>
      </c>
      <c r="B78" s="78">
        <v>4505</v>
      </c>
      <c r="C78" s="79">
        <v>118</v>
      </c>
      <c r="D78" s="80">
        <v>3.65</v>
      </c>
      <c r="E78" s="80">
        <f>C78*D78</f>
        <v>430.7</v>
      </c>
      <c r="F78" s="75">
        <v>430.7</v>
      </c>
      <c r="G78" s="74">
        <v>1262</v>
      </c>
      <c r="H78" s="76" t="s">
        <v>609</v>
      </c>
      <c r="I78" s="75">
        <f>E78-F78</f>
        <v>0</v>
      </c>
      <c r="J78" s="75">
        <v>0</v>
      </c>
      <c r="K78" s="77">
        <f>F78/E78</f>
        <v>1</v>
      </c>
    </row>
    <row r="79" spans="1:11">
      <c r="A79" s="14">
        <v>13</v>
      </c>
      <c r="B79" s="14">
        <v>4735</v>
      </c>
      <c r="C79" s="15">
        <v>186</v>
      </c>
      <c r="D79" s="71">
        <v>3.65</v>
      </c>
      <c r="E79" s="71">
        <f>C79*D79</f>
        <v>678.9</v>
      </c>
      <c r="F79" s="71">
        <v>270.55</v>
      </c>
      <c r="G79" s="15">
        <v>1929</v>
      </c>
      <c r="H79" s="17">
        <v>21809</v>
      </c>
      <c r="I79" s="83">
        <f>E79-F79</f>
        <v>408.34999999999997</v>
      </c>
      <c r="J79" s="71">
        <v>678.9</v>
      </c>
      <c r="K79" s="18">
        <f>F79/E79</f>
        <v>0.39851229930770365</v>
      </c>
    </row>
    <row r="80" spans="1:11">
      <c r="A80" s="14">
        <v>13</v>
      </c>
      <c r="B80" s="14">
        <v>5844</v>
      </c>
      <c r="C80" s="15">
        <v>126</v>
      </c>
      <c r="D80" s="71">
        <v>3.65</v>
      </c>
      <c r="E80" s="71">
        <f>C80*D80</f>
        <v>459.9</v>
      </c>
      <c r="F80" s="71">
        <v>0</v>
      </c>
      <c r="G80" s="15"/>
      <c r="H80" s="17"/>
      <c r="I80" s="71">
        <f>E80-F80</f>
        <v>459.9</v>
      </c>
      <c r="J80" s="71">
        <v>459.9</v>
      </c>
      <c r="K80" s="18">
        <f>F80/E80</f>
        <v>0</v>
      </c>
    </row>
    <row r="81" spans="1:11">
      <c r="A81" s="14">
        <v>13</v>
      </c>
      <c r="B81" s="14">
        <v>10243</v>
      </c>
      <c r="C81" s="15">
        <v>140</v>
      </c>
      <c r="D81" s="71">
        <v>3.65</v>
      </c>
      <c r="E81" s="71">
        <f>C81*D81</f>
        <v>511</v>
      </c>
      <c r="F81" s="71">
        <v>0</v>
      </c>
      <c r="G81" s="15"/>
      <c r="H81" s="17"/>
      <c r="I81" s="71">
        <f>E81-F81</f>
        <v>511</v>
      </c>
      <c r="J81" s="71">
        <v>511</v>
      </c>
      <c r="K81" s="18">
        <f>F81/E81</f>
        <v>0</v>
      </c>
    </row>
    <row r="82" spans="1:11">
      <c r="A82" s="14">
        <v>13</v>
      </c>
      <c r="B82" s="14">
        <v>10552</v>
      </c>
      <c r="C82" s="15">
        <v>99</v>
      </c>
      <c r="D82" s="71">
        <v>3.65</v>
      </c>
      <c r="E82" s="71">
        <f>C82*D82</f>
        <v>361.34999999999997</v>
      </c>
      <c r="F82" s="71">
        <v>0</v>
      </c>
      <c r="G82" s="15"/>
      <c r="H82" s="17"/>
      <c r="I82" s="71">
        <f>E82-F82</f>
        <v>361.34999999999997</v>
      </c>
      <c r="J82" s="71">
        <v>361.35</v>
      </c>
      <c r="K82" s="18">
        <f>F82/E82</f>
        <v>0</v>
      </c>
    </row>
    <row r="83" spans="1:11">
      <c r="A83" s="14"/>
      <c r="B83" s="14"/>
      <c r="C83" s="15"/>
      <c r="D83" s="71"/>
      <c r="E83" s="71"/>
      <c r="F83" s="71"/>
      <c r="G83" s="15"/>
      <c r="H83" s="17"/>
      <c r="I83" s="71"/>
      <c r="J83" s="71"/>
      <c r="K83" s="18"/>
    </row>
    <row r="84" spans="1:11">
      <c r="A84" s="14"/>
      <c r="B84" s="14"/>
      <c r="C84" s="15"/>
      <c r="D84" s="71"/>
      <c r="E84" s="71"/>
      <c r="F84" s="71">
        <f>SUM(F5:F83)</f>
        <v>11490.85</v>
      </c>
      <c r="G84" s="17"/>
      <c r="H84" s="17"/>
      <c r="I84" s="71"/>
      <c r="J84" s="71"/>
      <c r="K84" s="18"/>
    </row>
    <row r="85" spans="1:11">
      <c r="A85" s="14"/>
      <c r="B85" s="14"/>
      <c r="C85" s="15"/>
      <c r="D85" s="71"/>
      <c r="E85" s="71"/>
      <c r="F85" s="71"/>
      <c r="G85" s="15"/>
      <c r="H85" s="17"/>
      <c r="I85" s="71"/>
      <c r="J85" s="71"/>
      <c r="K85" s="18"/>
    </row>
    <row r="86" spans="1:11" ht="15.75">
      <c r="A86" s="1" t="s">
        <v>610</v>
      </c>
      <c r="B86" s="14"/>
      <c r="C86" s="15"/>
      <c r="D86" s="71"/>
      <c r="E86" s="71"/>
      <c r="F86" s="71"/>
      <c r="G86" s="15"/>
      <c r="H86" s="17"/>
      <c r="I86" s="71"/>
      <c r="J86" s="71"/>
      <c r="K86" s="18"/>
    </row>
    <row r="87" spans="1:11">
      <c r="A87" s="122">
        <v>20</v>
      </c>
      <c r="B87" s="122">
        <v>2770</v>
      </c>
      <c r="C87" s="62">
        <v>128</v>
      </c>
      <c r="D87" s="71">
        <v>3.65</v>
      </c>
      <c r="E87" s="71">
        <f>C87*D87</f>
        <v>467.2</v>
      </c>
      <c r="F87" s="71">
        <v>0</v>
      </c>
      <c r="G87" s="15"/>
      <c r="H87" s="17"/>
      <c r="I87" s="71">
        <f>E87-F87</f>
        <v>467.2</v>
      </c>
      <c r="J87" s="71">
        <v>467.2</v>
      </c>
      <c r="K87" s="18">
        <f>F87/E87</f>
        <v>0</v>
      </c>
    </row>
    <row r="88" spans="1:11" ht="15.75">
      <c r="A88" s="1">
        <v>20</v>
      </c>
      <c r="B88" s="1">
        <v>4295</v>
      </c>
      <c r="C88" s="2">
        <v>96</v>
      </c>
      <c r="D88" s="72">
        <v>3.65</v>
      </c>
      <c r="E88" s="72">
        <f>C88*D88</f>
        <v>350.4</v>
      </c>
      <c r="F88" s="71">
        <v>0</v>
      </c>
      <c r="G88" s="15"/>
      <c r="H88" s="17"/>
      <c r="I88" s="71">
        <f>E88-F88</f>
        <v>350.4</v>
      </c>
      <c r="J88" s="71">
        <v>350.4</v>
      </c>
      <c r="K88" s="18">
        <f>F88/E88</f>
        <v>0</v>
      </c>
    </row>
    <row r="89" spans="1:11">
      <c r="A89" s="14">
        <v>20</v>
      </c>
      <c r="B89" s="14">
        <v>8946</v>
      </c>
      <c r="C89" s="15">
        <v>75</v>
      </c>
      <c r="D89" s="71">
        <v>3.65</v>
      </c>
      <c r="E89" s="71">
        <f>C89*D89</f>
        <v>273.75</v>
      </c>
      <c r="F89" s="71">
        <v>0</v>
      </c>
      <c r="G89" s="15"/>
      <c r="H89" s="17"/>
      <c r="I89" s="71">
        <f>E89-F89</f>
        <v>273.75</v>
      </c>
      <c r="J89" s="71">
        <v>273.75</v>
      </c>
      <c r="K89" s="18">
        <f>F89/E89</f>
        <v>0</v>
      </c>
    </row>
    <row r="90" spans="1:11">
      <c r="A90" s="14">
        <v>20</v>
      </c>
      <c r="B90" s="14">
        <v>9070</v>
      </c>
      <c r="C90" s="15">
        <v>92</v>
      </c>
      <c r="D90" s="71">
        <v>3.65</v>
      </c>
      <c r="E90" s="71">
        <f>C90*D90</f>
        <v>335.8</v>
      </c>
      <c r="F90" s="71">
        <v>0</v>
      </c>
      <c r="G90" s="15"/>
      <c r="H90" s="17"/>
      <c r="I90" s="71">
        <f>E90-F90</f>
        <v>335.8</v>
      </c>
      <c r="J90" s="71">
        <v>335.8</v>
      </c>
      <c r="K90" s="18">
        <f>F90/E90</f>
        <v>0</v>
      </c>
    </row>
    <row r="91" spans="1:11">
      <c r="A91" s="14">
        <v>20</v>
      </c>
      <c r="B91" s="14">
        <v>10158</v>
      </c>
      <c r="C91" s="15">
        <v>50</v>
      </c>
      <c r="D91" s="71">
        <v>3.65</v>
      </c>
      <c r="E91" s="71">
        <f>C91*D91</f>
        <v>182.5</v>
      </c>
      <c r="F91" s="71">
        <v>0</v>
      </c>
      <c r="G91" s="15"/>
      <c r="H91" s="17"/>
      <c r="I91" s="71">
        <f>E91-F91</f>
        <v>182.5</v>
      </c>
      <c r="J91" s="71">
        <v>182.5</v>
      </c>
      <c r="K91" s="18">
        <f>F91/E91</f>
        <v>0</v>
      </c>
    </row>
    <row r="92" spans="1:11" ht="15.75">
      <c r="A92" s="1" t="s">
        <v>611</v>
      </c>
      <c r="B92" s="14"/>
      <c r="C92" s="15"/>
      <c r="D92" s="71"/>
      <c r="E92" s="71"/>
      <c r="F92" s="71"/>
      <c r="G92" s="15"/>
      <c r="H92" s="17"/>
      <c r="I92" s="71"/>
      <c r="J92" s="71"/>
      <c r="K92" s="18"/>
    </row>
    <row r="93" spans="1:11">
      <c r="A93" s="14">
        <v>21</v>
      </c>
      <c r="B93" s="14">
        <v>2055</v>
      </c>
      <c r="C93" s="15">
        <v>204</v>
      </c>
      <c r="D93" s="71">
        <v>3.65</v>
      </c>
      <c r="E93" s="71">
        <f t="shared" ref="E93:E98" si="11">C93*D93</f>
        <v>744.6</v>
      </c>
      <c r="F93" s="71">
        <v>0</v>
      </c>
      <c r="G93" s="15"/>
      <c r="H93" s="17"/>
      <c r="I93" s="71">
        <f t="shared" ref="I93:I98" si="12">E93-F93</f>
        <v>744.6</v>
      </c>
      <c r="J93" s="71">
        <v>744.6</v>
      </c>
      <c r="K93" s="18">
        <f t="shared" ref="K93:K98" si="13">F93/E93</f>
        <v>0</v>
      </c>
    </row>
    <row r="94" spans="1:11">
      <c r="A94" s="14">
        <v>21</v>
      </c>
      <c r="B94" s="14">
        <v>2422</v>
      </c>
      <c r="C94" s="15">
        <v>260</v>
      </c>
      <c r="D94" s="71">
        <v>3.65</v>
      </c>
      <c r="E94" s="71">
        <f t="shared" si="11"/>
        <v>949</v>
      </c>
      <c r="F94" s="71">
        <v>123.36</v>
      </c>
      <c r="G94" s="15">
        <v>8419</v>
      </c>
      <c r="H94" s="17">
        <v>39629</v>
      </c>
      <c r="I94" s="71">
        <f t="shared" si="12"/>
        <v>825.64</v>
      </c>
      <c r="J94" s="71">
        <v>825.64</v>
      </c>
      <c r="K94" s="18">
        <f t="shared" si="13"/>
        <v>0.12998946259220232</v>
      </c>
    </row>
    <row r="95" spans="1:11">
      <c r="A95" s="14">
        <v>21</v>
      </c>
      <c r="B95" s="14">
        <v>5193</v>
      </c>
      <c r="C95" s="15">
        <v>63</v>
      </c>
      <c r="D95" s="71">
        <v>3.65</v>
      </c>
      <c r="E95" s="71">
        <f t="shared" si="11"/>
        <v>229.95</v>
      </c>
      <c r="F95" s="71">
        <v>0</v>
      </c>
      <c r="G95" s="15"/>
      <c r="H95" s="17"/>
      <c r="I95" s="71">
        <f t="shared" si="12"/>
        <v>229.95</v>
      </c>
      <c r="J95" s="71">
        <v>229.95</v>
      </c>
      <c r="K95" s="18">
        <f t="shared" si="13"/>
        <v>0</v>
      </c>
    </row>
    <row r="96" spans="1:11">
      <c r="A96" s="14">
        <v>21</v>
      </c>
      <c r="B96" s="14">
        <v>5456</v>
      </c>
      <c r="C96" s="15">
        <v>74</v>
      </c>
      <c r="D96" s="71">
        <v>3.65</v>
      </c>
      <c r="E96" s="71">
        <f t="shared" si="11"/>
        <v>270.09999999999997</v>
      </c>
      <c r="F96" s="71">
        <v>0</v>
      </c>
      <c r="G96" s="15"/>
      <c r="H96" s="17"/>
      <c r="I96" s="71">
        <f t="shared" si="12"/>
        <v>270.09999999999997</v>
      </c>
      <c r="J96" s="71">
        <v>270.10000000000002</v>
      </c>
      <c r="K96" s="18">
        <f t="shared" si="13"/>
        <v>0</v>
      </c>
    </row>
    <row r="97" spans="1:11">
      <c r="A97" s="14">
        <v>21</v>
      </c>
      <c r="B97" s="14">
        <v>6599</v>
      </c>
      <c r="C97" s="15">
        <v>63</v>
      </c>
      <c r="D97" s="71">
        <v>3.65</v>
      </c>
      <c r="E97" s="71">
        <f t="shared" si="11"/>
        <v>229.95</v>
      </c>
      <c r="F97" s="71">
        <v>0</v>
      </c>
      <c r="G97" s="15"/>
      <c r="H97" s="17"/>
      <c r="I97" s="71">
        <f t="shared" si="12"/>
        <v>229.95</v>
      </c>
      <c r="J97" s="71">
        <v>229.95</v>
      </c>
      <c r="K97" s="18">
        <f t="shared" si="13"/>
        <v>0</v>
      </c>
    </row>
    <row r="98" spans="1:11" ht="15.75">
      <c r="A98" s="1">
        <v>21</v>
      </c>
      <c r="B98" s="1">
        <v>7342</v>
      </c>
      <c r="C98" s="2">
        <v>84</v>
      </c>
      <c r="D98" s="72">
        <v>3.65</v>
      </c>
      <c r="E98" s="72">
        <f t="shared" si="11"/>
        <v>306.59999999999997</v>
      </c>
      <c r="F98" s="71">
        <v>0</v>
      </c>
      <c r="G98" s="15"/>
      <c r="H98" s="17"/>
      <c r="I98" s="71">
        <f t="shared" si="12"/>
        <v>306.59999999999997</v>
      </c>
      <c r="J98" s="71">
        <v>306.60000000000002</v>
      </c>
      <c r="K98" s="18">
        <f t="shared" si="13"/>
        <v>0</v>
      </c>
    </row>
    <row r="99" spans="1:11" ht="15.75">
      <c r="A99" s="1" t="s">
        <v>612</v>
      </c>
      <c r="B99" s="1"/>
      <c r="C99" s="2"/>
      <c r="D99" s="72"/>
      <c r="E99" s="72"/>
      <c r="F99" s="71"/>
      <c r="G99" s="15"/>
      <c r="H99" s="17"/>
      <c r="I99" s="71"/>
      <c r="J99" s="71"/>
      <c r="K99" s="18"/>
    </row>
    <row r="100" spans="1:11">
      <c r="A100" s="14">
        <v>22</v>
      </c>
      <c r="B100" s="14">
        <v>974</v>
      </c>
      <c r="C100" s="15">
        <v>487</v>
      </c>
      <c r="D100" s="71">
        <v>3.65</v>
      </c>
      <c r="E100" s="71">
        <f t="shared" ref="E100:E105" si="14">C100*D100</f>
        <v>1777.55</v>
      </c>
      <c r="F100" s="71">
        <v>0</v>
      </c>
      <c r="G100" s="15"/>
      <c r="H100" s="17"/>
      <c r="I100" s="71">
        <f t="shared" ref="I100:I105" si="15">E100-F100</f>
        <v>1777.55</v>
      </c>
      <c r="J100" s="71">
        <v>1777.55</v>
      </c>
      <c r="K100" s="18">
        <f t="shared" ref="K100:K105" si="16">F100/E100</f>
        <v>0</v>
      </c>
    </row>
    <row r="101" spans="1:11">
      <c r="A101" s="14">
        <v>22</v>
      </c>
      <c r="B101" s="14">
        <v>1257</v>
      </c>
      <c r="C101" s="15">
        <v>297</v>
      </c>
      <c r="D101" s="71">
        <v>3.65</v>
      </c>
      <c r="E101" s="71">
        <f t="shared" si="14"/>
        <v>1084.05</v>
      </c>
      <c r="F101" s="71">
        <v>593.35</v>
      </c>
      <c r="G101" s="15">
        <v>9325</v>
      </c>
      <c r="H101" s="17">
        <v>39979</v>
      </c>
      <c r="I101" s="83">
        <f t="shared" si="15"/>
        <v>490.69999999999993</v>
      </c>
      <c r="J101" s="71">
        <v>1084.05</v>
      </c>
      <c r="K101" s="18">
        <f t="shared" si="16"/>
        <v>0.54734560214012273</v>
      </c>
    </row>
    <row r="102" spans="1:11">
      <c r="A102" s="14">
        <v>22</v>
      </c>
      <c r="B102" s="14">
        <v>4948</v>
      </c>
      <c r="C102" s="15">
        <v>75</v>
      </c>
      <c r="D102" s="71">
        <v>3.65</v>
      </c>
      <c r="E102" s="71">
        <f t="shared" si="14"/>
        <v>273.75</v>
      </c>
      <c r="F102" s="71">
        <v>0</v>
      </c>
      <c r="G102" s="15"/>
      <c r="H102" s="17"/>
      <c r="I102" s="71">
        <f t="shared" si="15"/>
        <v>273.75</v>
      </c>
      <c r="J102" s="71">
        <v>273.75</v>
      </c>
      <c r="K102" s="18">
        <f t="shared" si="16"/>
        <v>0</v>
      </c>
    </row>
    <row r="103" spans="1:11">
      <c r="A103" s="85">
        <v>22</v>
      </c>
      <c r="B103" s="85">
        <v>6585</v>
      </c>
      <c r="C103" s="86">
        <v>99</v>
      </c>
      <c r="D103" s="87">
        <v>3.65</v>
      </c>
      <c r="E103" s="87">
        <f t="shared" si="14"/>
        <v>361.34999999999997</v>
      </c>
      <c r="F103" s="87">
        <v>0</v>
      </c>
      <c r="G103" s="86"/>
      <c r="H103" s="88"/>
      <c r="I103" s="87">
        <f t="shared" si="15"/>
        <v>361.34999999999997</v>
      </c>
      <c r="J103" s="87">
        <v>361.35</v>
      </c>
      <c r="K103" s="89">
        <f t="shared" si="16"/>
        <v>0</v>
      </c>
    </row>
    <row r="104" spans="1:11" ht="15.75">
      <c r="A104" s="91">
        <v>22</v>
      </c>
      <c r="B104" s="92">
        <v>10774</v>
      </c>
      <c r="C104" s="93">
        <v>78</v>
      </c>
      <c r="D104" s="94">
        <v>3.65</v>
      </c>
      <c r="E104" s="94">
        <f t="shared" si="14"/>
        <v>284.7</v>
      </c>
      <c r="F104" s="95">
        <v>342</v>
      </c>
      <c r="G104" s="96">
        <v>1631</v>
      </c>
      <c r="H104" s="97">
        <v>39969</v>
      </c>
      <c r="I104" s="95">
        <f t="shared" si="15"/>
        <v>-57.300000000000011</v>
      </c>
      <c r="J104" s="95">
        <v>-57.3</v>
      </c>
      <c r="K104" s="123">
        <f t="shared" si="16"/>
        <v>1.2012644889357218</v>
      </c>
    </row>
    <row r="105" spans="1:11">
      <c r="A105" s="14">
        <v>22</v>
      </c>
      <c r="B105" s="14">
        <v>12468</v>
      </c>
      <c r="C105" s="15">
        <v>97</v>
      </c>
      <c r="D105" s="71">
        <v>3.65</v>
      </c>
      <c r="E105" s="71">
        <f t="shared" si="14"/>
        <v>354.05</v>
      </c>
      <c r="F105" s="71">
        <v>0</v>
      </c>
      <c r="G105" s="15"/>
      <c r="H105" s="17"/>
      <c r="I105" s="71">
        <f t="shared" si="15"/>
        <v>354.05</v>
      </c>
      <c r="J105" s="71">
        <v>354.05</v>
      </c>
      <c r="K105" s="18">
        <f t="shared" si="16"/>
        <v>0</v>
      </c>
    </row>
    <row r="106" spans="1:11">
      <c r="A106" s="14" t="s">
        <v>613</v>
      </c>
      <c r="B106" s="14"/>
      <c r="C106" s="15"/>
      <c r="D106" s="71"/>
      <c r="E106" s="71"/>
      <c r="F106" s="71"/>
      <c r="G106" s="15"/>
      <c r="H106" s="17"/>
      <c r="I106" s="71"/>
      <c r="J106" s="71"/>
      <c r="K106" s="18"/>
    </row>
    <row r="107" spans="1:11" ht="15.75">
      <c r="A107" s="78">
        <v>23</v>
      </c>
      <c r="B107" s="78">
        <v>4125</v>
      </c>
      <c r="C107" s="79">
        <v>345</v>
      </c>
      <c r="D107" s="80">
        <v>3.65</v>
      </c>
      <c r="E107" s="80">
        <f>C107*D107</f>
        <v>1259.25</v>
      </c>
      <c r="F107" s="75">
        <v>1263</v>
      </c>
      <c r="G107" s="74">
        <v>1704</v>
      </c>
      <c r="H107" s="76">
        <v>39973</v>
      </c>
      <c r="I107" s="75">
        <f>E107-F107</f>
        <v>-3.75</v>
      </c>
      <c r="J107" s="75">
        <v>-3.75</v>
      </c>
      <c r="K107" s="77">
        <f>F107/E107</f>
        <v>1.0029779630732578</v>
      </c>
    </row>
    <row r="108" spans="1:11">
      <c r="A108" s="14">
        <v>23</v>
      </c>
      <c r="B108" s="14">
        <v>4592</v>
      </c>
      <c r="C108" s="15">
        <v>147</v>
      </c>
      <c r="D108" s="71">
        <v>3.65</v>
      </c>
      <c r="E108" s="71">
        <f>C108*D108</f>
        <v>536.54999999999995</v>
      </c>
      <c r="F108" s="71">
        <v>223.9</v>
      </c>
      <c r="G108" s="15">
        <v>2121</v>
      </c>
      <c r="H108" s="17">
        <v>39982</v>
      </c>
      <c r="I108" s="71">
        <f>E108-F108</f>
        <v>312.64999999999998</v>
      </c>
      <c r="J108" s="71">
        <v>536.54999999999995</v>
      </c>
      <c r="K108" s="18">
        <f>F108/E108</f>
        <v>0.41729568539744671</v>
      </c>
    </row>
    <row r="109" spans="1:11">
      <c r="A109" s="73">
        <v>23</v>
      </c>
      <c r="B109" s="73">
        <v>4697</v>
      </c>
      <c r="C109" s="74">
        <v>78</v>
      </c>
      <c r="D109" s="75">
        <v>3.65</v>
      </c>
      <c r="E109" s="75">
        <f>C109*D109</f>
        <v>284.7</v>
      </c>
      <c r="F109" s="75">
        <v>295.64999999999998</v>
      </c>
      <c r="G109" s="74">
        <v>2453</v>
      </c>
      <c r="H109" s="76">
        <v>39961</v>
      </c>
      <c r="I109" s="75">
        <f>E109-F109</f>
        <v>-10.949999999999989</v>
      </c>
      <c r="J109" s="75">
        <v>-10.95</v>
      </c>
      <c r="K109" s="77">
        <f>F109/E109</f>
        <v>1.0384615384615383</v>
      </c>
    </row>
    <row r="110" spans="1:11">
      <c r="A110" s="14">
        <v>23</v>
      </c>
      <c r="B110" s="14">
        <v>7096</v>
      </c>
      <c r="C110" s="15">
        <v>79</v>
      </c>
      <c r="D110" s="71">
        <v>3.65</v>
      </c>
      <c r="E110" s="71">
        <f>C110*D110</f>
        <v>288.34999999999997</v>
      </c>
      <c r="F110" s="71">
        <v>0</v>
      </c>
      <c r="G110" s="15"/>
      <c r="H110" s="17"/>
      <c r="I110" s="71">
        <f>E110-F110</f>
        <v>288.34999999999997</v>
      </c>
      <c r="J110" s="71">
        <v>288.35000000000002</v>
      </c>
      <c r="K110" s="18">
        <f>F110/E110</f>
        <v>0</v>
      </c>
    </row>
    <row r="111" spans="1:11">
      <c r="A111" s="14" t="s">
        <v>614</v>
      </c>
      <c r="B111" s="14"/>
      <c r="C111" s="15"/>
      <c r="D111" s="71"/>
      <c r="E111" s="71"/>
      <c r="F111" s="71"/>
      <c r="G111" s="15"/>
      <c r="H111" s="17"/>
      <c r="I111" s="71"/>
      <c r="J111" s="71"/>
      <c r="K111" s="18"/>
    </row>
    <row r="112" spans="1:11" ht="15.75">
      <c r="A112" s="1">
        <v>24</v>
      </c>
      <c r="B112" s="1">
        <v>3249</v>
      </c>
      <c r="C112" s="2">
        <v>131</v>
      </c>
      <c r="D112" s="72">
        <v>3.65</v>
      </c>
      <c r="E112" s="72">
        <f>C112*D112</f>
        <v>478.15</v>
      </c>
      <c r="F112" s="72">
        <v>0</v>
      </c>
      <c r="G112" s="2"/>
      <c r="H112" s="4"/>
      <c r="I112" s="72">
        <f>E112-F112</f>
        <v>478.15</v>
      </c>
      <c r="J112" s="72">
        <v>478.15</v>
      </c>
      <c r="K112" s="5">
        <f>F112/E112</f>
        <v>0</v>
      </c>
    </row>
    <row r="113" spans="1:11">
      <c r="A113" s="14">
        <v>24</v>
      </c>
      <c r="B113" s="14">
        <v>4634</v>
      </c>
      <c r="C113" s="15">
        <v>124</v>
      </c>
      <c r="D113" s="71">
        <v>3.65</v>
      </c>
      <c r="E113" s="71">
        <f>C113*D113</f>
        <v>452.59999999999997</v>
      </c>
      <c r="F113" s="71">
        <v>0</v>
      </c>
      <c r="G113" s="15"/>
      <c r="H113" s="17"/>
      <c r="I113" s="71">
        <f>E113-F113</f>
        <v>452.59999999999997</v>
      </c>
      <c r="J113" s="71">
        <v>452.6</v>
      </c>
      <c r="K113" s="18">
        <f>F113/E113</f>
        <v>0</v>
      </c>
    </row>
    <row r="114" spans="1:11">
      <c r="A114" s="14">
        <v>24</v>
      </c>
      <c r="B114" s="14">
        <v>4963</v>
      </c>
      <c r="C114" s="15">
        <v>126</v>
      </c>
      <c r="D114" s="71">
        <v>3.65</v>
      </c>
      <c r="E114" s="71">
        <f>C114*D114</f>
        <v>459.9</v>
      </c>
      <c r="F114" s="71">
        <v>160</v>
      </c>
      <c r="G114" s="15">
        <v>2204</v>
      </c>
      <c r="H114" s="17">
        <v>39969</v>
      </c>
      <c r="I114" s="71">
        <f>E114-F114</f>
        <v>299.89999999999998</v>
      </c>
      <c r="J114" s="71">
        <v>299.89999999999998</v>
      </c>
      <c r="K114" s="18">
        <f>F114/E114</f>
        <v>0.3479017177647315</v>
      </c>
    </row>
    <row r="115" spans="1:11">
      <c r="A115" s="14">
        <v>24</v>
      </c>
      <c r="B115" s="14">
        <v>5127</v>
      </c>
      <c r="C115" s="15">
        <v>68</v>
      </c>
      <c r="D115" s="71">
        <v>3.65</v>
      </c>
      <c r="E115" s="71">
        <f>C115*D115</f>
        <v>248.2</v>
      </c>
      <c r="F115" s="71">
        <v>0</v>
      </c>
      <c r="G115" s="15"/>
      <c r="H115" s="17"/>
      <c r="I115" s="71">
        <f>E115-F115</f>
        <v>248.2</v>
      </c>
      <c r="J115" s="71">
        <v>248.2</v>
      </c>
      <c r="K115" s="18">
        <f>F115/E115</f>
        <v>0</v>
      </c>
    </row>
    <row r="116" spans="1:11">
      <c r="A116" s="14">
        <v>24</v>
      </c>
      <c r="B116" s="14">
        <v>7894</v>
      </c>
      <c r="C116" s="15">
        <v>45</v>
      </c>
      <c r="D116" s="71">
        <v>3.65</v>
      </c>
      <c r="E116" s="71">
        <f>C116*D116</f>
        <v>164.25</v>
      </c>
      <c r="F116" s="71">
        <v>0</v>
      </c>
      <c r="G116" s="15"/>
      <c r="H116" s="17"/>
      <c r="I116" s="71">
        <f>E116-F116</f>
        <v>164.25</v>
      </c>
      <c r="J116" s="71">
        <v>164.25</v>
      </c>
      <c r="K116" s="18">
        <f>F116/E116</f>
        <v>0</v>
      </c>
    </row>
    <row r="117" spans="1:11">
      <c r="A117" s="14" t="s">
        <v>615</v>
      </c>
      <c r="B117" s="14"/>
      <c r="C117" s="15"/>
      <c r="D117" s="71"/>
      <c r="E117" s="71"/>
      <c r="F117" s="71"/>
      <c r="G117" s="15"/>
      <c r="H117" s="17"/>
      <c r="I117" s="71"/>
      <c r="J117" s="71"/>
      <c r="K117" s="18"/>
    </row>
    <row r="118" spans="1:11">
      <c r="A118" s="14">
        <v>25</v>
      </c>
      <c r="B118" s="14">
        <v>839</v>
      </c>
      <c r="C118" s="15">
        <v>342</v>
      </c>
      <c r="D118" s="71">
        <v>3.65</v>
      </c>
      <c r="E118" s="71">
        <f>C118*D118</f>
        <v>1248.3</v>
      </c>
      <c r="F118" s="71">
        <v>0</v>
      </c>
      <c r="G118" s="15"/>
      <c r="H118" s="17"/>
      <c r="I118" s="71">
        <f t="shared" ref="I118:I127" si="17">E118-F118</f>
        <v>1248.3</v>
      </c>
      <c r="J118" s="71">
        <v>1248.3</v>
      </c>
      <c r="K118" s="18">
        <f t="shared" ref="K118:K127" si="18">F118/E118</f>
        <v>0</v>
      </c>
    </row>
    <row r="119" spans="1:11">
      <c r="A119" s="73">
        <v>25</v>
      </c>
      <c r="B119" s="73">
        <v>6487</v>
      </c>
      <c r="C119" s="74">
        <v>54</v>
      </c>
      <c r="D119" s="75">
        <v>3.65</v>
      </c>
      <c r="E119" s="75">
        <f>C119*D119</f>
        <v>197.1</v>
      </c>
      <c r="F119" s="75">
        <v>211.7</v>
      </c>
      <c r="G119" s="74">
        <v>1958</v>
      </c>
      <c r="H119" s="76">
        <v>39974</v>
      </c>
      <c r="I119" s="75">
        <f t="shared" si="17"/>
        <v>-14.599999999999994</v>
      </c>
      <c r="J119" s="75">
        <v>197.1</v>
      </c>
      <c r="K119" s="77">
        <f t="shared" si="18"/>
        <v>1.074074074074074</v>
      </c>
    </row>
    <row r="120" spans="1:11" ht="15.75">
      <c r="A120" s="78">
        <v>25</v>
      </c>
      <c r="B120" s="78">
        <v>9385</v>
      </c>
      <c r="C120" s="79">
        <v>165</v>
      </c>
      <c r="D120" s="80">
        <v>3.65</v>
      </c>
      <c r="E120" s="80">
        <f>C120*D120</f>
        <v>602.25</v>
      </c>
      <c r="F120" s="80">
        <v>602.54999999999995</v>
      </c>
      <c r="G120" s="79" t="s">
        <v>616</v>
      </c>
      <c r="H120" s="82" t="s">
        <v>617</v>
      </c>
      <c r="I120" s="80">
        <f t="shared" si="17"/>
        <v>-0.29999999999995453</v>
      </c>
      <c r="J120" s="80">
        <v>7.2999999999999545</v>
      </c>
      <c r="K120" s="124">
        <f t="shared" si="18"/>
        <v>1.0004981320049813</v>
      </c>
    </row>
    <row r="121" spans="1:11">
      <c r="A121" s="14">
        <v>25</v>
      </c>
      <c r="B121" s="14">
        <v>9438</v>
      </c>
      <c r="C121" s="15">
        <v>60</v>
      </c>
      <c r="D121" s="71">
        <v>3.65</v>
      </c>
      <c r="E121" s="71">
        <f>C121*D121</f>
        <v>219</v>
      </c>
      <c r="F121" s="71">
        <v>0</v>
      </c>
      <c r="G121" s="15"/>
      <c r="H121" s="17"/>
      <c r="I121" s="71">
        <f t="shared" si="17"/>
        <v>219</v>
      </c>
      <c r="J121" s="71">
        <v>219</v>
      </c>
      <c r="K121" s="18">
        <f t="shared" si="18"/>
        <v>0</v>
      </c>
    </row>
    <row r="122" spans="1:11">
      <c r="A122" s="14">
        <v>25</v>
      </c>
      <c r="B122" s="14">
        <v>10914</v>
      </c>
      <c r="C122" s="15">
        <v>138</v>
      </c>
      <c r="D122" s="71">
        <v>3.65</v>
      </c>
      <c r="E122" s="71">
        <f>C122*D122</f>
        <v>503.7</v>
      </c>
      <c r="F122" s="71">
        <v>216.25</v>
      </c>
      <c r="G122" s="15">
        <v>1404</v>
      </c>
      <c r="H122" s="17">
        <v>39945</v>
      </c>
      <c r="I122" s="71">
        <f t="shared" si="17"/>
        <v>287.45</v>
      </c>
      <c r="J122" s="71">
        <v>287.45</v>
      </c>
      <c r="K122" s="18">
        <f t="shared" si="18"/>
        <v>0.42932300972801274</v>
      </c>
    </row>
    <row r="123" spans="1:11">
      <c r="A123" s="14" t="s">
        <v>568</v>
      </c>
      <c r="B123" s="14"/>
      <c r="C123" s="15"/>
      <c r="D123" s="71"/>
      <c r="E123" s="71"/>
      <c r="F123" s="71">
        <v>0</v>
      </c>
      <c r="G123" s="15"/>
      <c r="H123" s="17"/>
      <c r="I123" s="71">
        <f t="shared" si="17"/>
        <v>0</v>
      </c>
      <c r="J123" s="71">
        <v>0</v>
      </c>
      <c r="K123" s="18" t="e">
        <f t="shared" si="18"/>
        <v>#DIV/0!</v>
      </c>
    </row>
    <row r="124" spans="1:11">
      <c r="A124" s="14">
        <v>26</v>
      </c>
      <c r="B124" s="14">
        <v>1840</v>
      </c>
      <c r="C124" s="15">
        <v>98</v>
      </c>
      <c r="D124" s="71">
        <v>3.65</v>
      </c>
      <c r="E124" s="71">
        <f>C124*D124</f>
        <v>357.7</v>
      </c>
      <c r="F124" s="71">
        <v>92.8</v>
      </c>
      <c r="G124" s="15">
        <v>3122</v>
      </c>
      <c r="H124" s="17">
        <v>39643</v>
      </c>
      <c r="I124" s="71">
        <f t="shared" si="17"/>
        <v>264.89999999999998</v>
      </c>
      <c r="J124" s="71">
        <v>264.89999999999998</v>
      </c>
      <c r="K124" s="18">
        <f t="shared" si="18"/>
        <v>0.25943528096169977</v>
      </c>
    </row>
    <row r="125" spans="1:11">
      <c r="A125" s="73">
        <v>26</v>
      </c>
      <c r="B125" s="73">
        <v>3492</v>
      </c>
      <c r="C125" s="74">
        <v>148</v>
      </c>
      <c r="D125" s="75">
        <v>3.65</v>
      </c>
      <c r="E125" s="75">
        <f>C125*D125</f>
        <v>540.19999999999993</v>
      </c>
      <c r="F125" s="75">
        <v>540.20000000000005</v>
      </c>
      <c r="G125" s="74">
        <v>2281</v>
      </c>
      <c r="H125" s="76">
        <v>39834</v>
      </c>
      <c r="I125" s="75">
        <f t="shared" si="17"/>
        <v>0</v>
      </c>
      <c r="J125" s="75">
        <v>0</v>
      </c>
      <c r="K125" s="77">
        <f t="shared" si="18"/>
        <v>1.0000000000000002</v>
      </c>
    </row>
    <row r="126" spans="1:11">
      <c r="A126" s="14">
        <v>26</v>
      </c>
      <c r="B126" s="14">
        <v>12183</v>
      </c>
      <c r="C126" s="15">
        <v>47</v>
      </c>
      <c r="D126" s="71">
        <v>3.65</v>
      </c>
      <c r="E126" s="71">
        <f>C126*D126</f>
        <v>171.54999999999998</v>
      </c>
      <c r="F126" s="71">
        <v>164.25</v>
      </c>
      <c r="G126" s="15">
        <v>285</v>
      </c>
      <c r="H126" s="17">
        <v>39753</v>
      </c>
      <c r="I126" s="71">
        <f t="shared" si="17"/>
        <v>7.2999999999999829</v>
      </c>
      <c r="J126" s="71">
        <v>7.2999999999999829</v>
      </c>
      <c r="K126" s="18">
        <f t="shared" si="18"/>
        <v>0.95744680851063835</v>
      </c>
    </row>
    <row r="127" spans="1:11">
      <c r="A127" s="14">
        <v>26</v>
      </c>
      <c r="B127" s="14">
        <v>12606</v>
      </c>
      <c r="C127" s="15">
        <v>38</v>
      </c>
      <c r="D127" s="71">
        <v>3.65</v>
      </c>
      <c r="E127" s="71">
        <f>C127*D127</f>
        <v>138.69999999999999</v>
      </c>
      <c r="F127" s="71">
        <v>0</v>
      </c>
      <c r="G127" s="15"/>
      <c r="H127" s="17"/>
      <c r="I127" s="71">
        <f t="shared" si="17"/>
        <v>138.69999999999999</v>
      </c>
      <c r="J127" s="71">
        <v>138.69999999999999</v>
      </c>
      <c r="K127" s="18">
        <f t="shared" si="18"/>
        <v>0</v>
      </c>
    </row>
    <row r="128" spans="1:11">
      <c r="A128" s="14" t="s">
        <v>568</v>
      </c>
      <c r="B128" s="14"/>
      <c r="C128" s="15"/>
      <c r="D128" s="71"/>
      <c r="E128" s="71"/>
      <c r="F128" s="71"/>
      <c r="G128" s="15"/>
      <c r="H128" s="17"/>
      <c r="I128" s="71"/>
      <c r="J128" s="71"/>
      <c r="K128" s="18"/>
    </row>
    <row r="129" spans="1:11">
      <c r="A129" s="14">
        <v>27</v>
      </c>
      <c r="B129" s="14">
        <v>1170</v>
      </c>
      <c r="C129" s="15">
        <v>668</v>
      </c>
      <c r="D129" s="71">
        <v>3.65</v>
      </c>
      <c r="E129" s="71">
        <f>C129*D129</f>
        <v>2438.1999999999998</v>
      </c>
      <c r="F129" s="71">
        <v>0</v>
      </c>
      <c r="G129" s="15"/>
      <c r="H129" s="17"/>
      <c r="I129" s="71">
        <f>E129-F129</f>
        <v>2438.1999999999998</v>
      </c>
      <c r="J129" s="71">
        <v>2438.1999999999998</v>
      </c>
      <c r="K129" s="18">
        <f>F129/E129</f>
        <v>0</v>
      </c>
    </row>
    <row r="130" spans="1:11">
      <c r="A130" s="125">
        <v>27</v>
      </c>
      <c r="B130" s="73">
        <v>1558</v>
      </c>
      <c r="C130" s="74">
        <v>380</v>
      </c>
      <c r="D130" s="75">
        <v>3.65</v>
      </c>
      <c r="E130" s="75">
        <f>C130*D130</f>
        <v>1387</v>
      </c>
      <c r="F130" s="75">
        <v>1400.25</v>
      </c>
      <c r="G130" s="74" t="s">
        <v>618</v>
      </c>
      <c r="H130" s="76">
        <v>39909</v>
      </c>
      <c r="I130" s="75">
        <f>E130-F130</f>
        <v>-13.25</v>
      </c>
      <c r="J130" s="75">
        <v>-13.25</v>
      </c>
      <c r="K130" s="77">
        <f>F130/E130</f>
        <v>1.0095529920692141</v>
      </c>
    </row>
    <row r="131" spans="1:11">
      <c r="A131" s="14">
        <v>27</v>
      </c>
      <c r="B131" s="14">
        <v>4646</v>
      </c>
      <c r="C131" s="15">
        <v>70</v>
      </c>
      <c r="D131" s="71">
        <v>3.65</v>
      </c>
      <c r="E131" s="71">
        <f>C131*D131</f>
        <v>255.5</v>
      </c>
      <c r="F131" s="71">
        <v>0</v>
      </c>
      <c r="G131" s="15"/>
      <c r="H131" s="17" t="s">
        <v>325</v>
      </c>
      <c r="I131" s="71">
        <f>E131-F131</f>
        <v>255.5</v>
      </c>
      <c r="J131" s="71">
        <v>255.5</v>
      </c>
      <c r="K131" s="18">
        <f>F131/E131</f>
        <v>0</v>
      </c>
    </row>
    <row r="132" spans="1:11" ht="15.75">
      <c r="A132" s="1">
        <v>27</v>
      </c>
      <c r="B132" s="1">
        <v>6718</v>
      </c>
      <c r="C132" s="2">
        <v>84</v>
      </c>
      <c r="D132" s="72">
        <v>3.65</v>
      </c>
      <c r="E132" s="72">
        <f>C132*D132</f>
        <v>306.59999999999997</v>
      </c>
      <c r="F132" s="71">
        <v>0</v>
      </c>
      <c r="G132" s="15"/>
      <c r="H132" s="17"/>
      <c r="I132" s="71">
        <f>E132-F132</f>
        <v>306.59999999999997</v>
      </c>
      <c r="J132" s="71">
        <v>306.60000000000002</v>
      </c>
      <c r="K132" s="18">
        <f>F132/E132</f>
        <v>0</v>
      </c>
    </row>
    <row r="133" spans="1:11" ht="15.75">
      <c r="A133" s="78">
        <v>27</v>
      </c>
      <c r="B133" s="78">
        <v>13880</v>
      </c>
      <c r="C133" s="79">
        <v>97</v>
      </c>
      <c r="D133" s="80">
        <v>3.65</v>
      </c>
      <c r="E133" s="80">
        <f>C133*D133</f>
        <v>354.05</v>
      </c>
      <c r="F133" s="75">
        <v>354.05</v>
      </c>
      <c r="G133" s="74">
        <v>1120</v>
      </c>
      <c r="H133" s="76">
        <v>39995</v>
      </c>
      <c r="I133" s="83">
        <f>E133-F133</f>
        <v>0</v>
      </c>
      <c r="J133" s="75">
        <v>354.05</v>
      </c>
      <c r="K133" s="77">
        <f>F133/E133</f>
        <v>1</v>
      </c>
    </row>
    <row r="134" spans="1:11" ht="15.75">
      <c r="A134" s="1" t="s">
        <v>568</v>
      </c>
      <c r="B134" s="1"/>
      <c r="C134" s="2"/>
      <c r="D134" s="72"/>
      <c r="E134" s="72"/>
      <c r="F134" s="71"/>
      <c r="G134" s="15"/>
      <c r="H134" s="17"/>
      <c r="I134" s="71"/>
      <c r="J134" s="71"/>
      <c r="K134" s="18"/>
    </row>
    <row r="135" spans="1:11">
      <c r="A135" s="14">
        <v>28</v>
      </c>
      <c r="B135" s="14">
        <v>1069</v>
      </c>
      <c r="C135" s="15">
        <v>325</v>
      </c>
      <c r="D135" s="71">
        <v>3.65</v>
      </c>
      <c r="E135" s="71">
        <f>C135*D135</f>
        <v>1186.25</v>
      </c>
      <c r="F135" s="71">
        <v>317.55</v>
      </c>
      <c r="G135" s="15">
        <v>1888</v>
      </c>
      <c r="H135" s="17">
        <v>39706</v>
      </c>
      <c r="I135" s="71">
        <f>E135-F135</f>
        <v>868.7</v>
      </c>
      <c r="J135" s="71">
        <v>868.7</v>
      </c>
      <c r="K135" s="18">
        <f>F135/E135</f>
        <v>0.26769230769230773</v>
      </c>
    </row>
    <row r="136" spans="1:11">
      <c r="A136" s="14">
        <v>28</v>
      </c>
      <c r="B136" s="14">
        <v>4628</v>
      </c>
      <c r="C136" s="15">
        <v>165</v>
      </c>
      <c r="D136" s="71">
        <v>3.65</v>
      </c>
      <c r="E136" s="71">
        <f>C136*D136</f>
        <v>602.25</v>
      </c>
      <c r="F136" s="71">
        <v>0</v>
      </c>
      <c r="G136" s="15"/>
      <c r="H136" s="17"/>
      <c r="I136" s="71">
        <f>E136-F136</f>
        <v>602.25</v>
      </c>
      <c r="J136" s="71">
        <v>602.25</v>
      </c>
      <c r="K136" s="18">
        <f>F136/E136</f>
        <v>0</v>
      </c>
    </row>
    <row r="137" spans="1:11">
      <c r="A137" s="14">
        <v>28</v>
      </c>
      <c r="B137" s="14">
        <v>5488</v>
      </c>
      <c r="C137" s="15">
        <v>275</v>
      </c>
      <c r="D137" s="71">
        <v>3.65</v>
      </c>
      <c r="E137" s="71">
        <f>C137*D137</f>
        <v>1003.75</v>
      </c>
      <c r="F137" s="71">
        <v>0</v>
      </c>
      <c r="G137" s="15"/>
      <c r="H137" s="17"/>
      <c r="I137" s="71">
        <f>E137-F137</f>
        <v>1003.75</v>
      </c>
      <c r="J137" s="71">
        <v>1003.75</v>
      </c>
      <c r="K137" s="18">
        <f>F137/E137</f>
        <v>0</v>
      </c>
    </row>
    <row r="138" spans="1:11">
      <c r="A138" s="14">
        <v>28</v>
      </c>
      <c r="B138" s="14">
        <v>12467</v>
      </c>
      <c r="C138" s="15">
        <v>40</v>
      </c>
      <c r="D138" s="71">
        <v>3.65</v>
      </c>
      <c r="E138" s="71">
        <f>C138*D138</f>
        <v>146</v>
      </c>
      <c r="F138" s="71">
        <v>0</v>
      </c>
      <c r="G138" s="15"/>
      <c r="H138" s="17"/>
      <c r="I138" s="71">
        <f>E138-F138</f>
        <v>146</v>
      </c>
      <c r="J138" s="71">
        <v>146</v>
      </c>
      <c r="K138" s="18">
        <f>F138/E138</f>
        <v>0</v>
      </c>
    </row>
    <row r="139" spans="1:11">
      <c r="A139" s="14" t="s">
        <v>568</v>
      </c>
      <c r="B139" s="14"/>
      <c r="C139" s="15"/>
      <c r="D139" s="71"/>
      <c r="E139" s="71"/>
      <c r="F139" s="71"/>
      <c r="G139" s="15"/>
      <c r="H139" s="17"/>
      <c r="I139" s="71"/>
      <c r="J139" s="71"/>
      <c r="K139" s="18"/>
    </row>
    <row r="140" spans="1:11">
      <c r="A140" s="14">
        <v>29</v>
      </c>
      <c r="B140" s="14">
        <v>1654</v>
      </c>
      <c r="C140" s="15">
        <v>187</v>
      </c>
      <c r="D140" s="71">
        <v>3.65</v>
      </c>
      <c r="E140" s="71">
        <f>C140*D140</f>
        <v>682.55</v>
      </c>
      <c r="F140" s="71">
        <v>0</v>
      </c>
      <c r="G140" s="15"/>
      <c r="H140" s="17"/>
      <c r="I140" s="71">
        <f>E140-F140</f>
        <v>682.55</v>
      </c>
      <c r="J140" s="71">
        <v>682.55</v>
      </c>
      <c r="K140" s="18">
        <f>F140/E140</f>
        <v>0</v>
      </c>
    </row>
    <row r="141" spans="1:11">
      <c r="A141" s="14">
        <v>29</v>
      </c>
      <c r="B141" s="14">
        <v>2787</v>
      </c>
      <c r="C141" s="15">
        <v>159</v>
      </c>
      <c r="D141" s="71">
        <v>3.65</v>
      </c>
      <c r="E141" s="71">
        <f>C141*D141</f>
        <v>580.35</v>
      </c>
      <c r="F141" s="71">
        <v>0</v>
      </c>
      <c r="G141" s="15"/>
      <c r="H141" s="17"/>
      <c r="I141" s="71">
        <f>E141-F141</f>
        <v>580.35</v>
      </c>
      <c r="J141" s="71">
        <v>580.35</v>
      </c>
      <c r="K141" s="18">
        <f>F141/E141</f>
        <v>0</v>
      </c>
    </row>
    <row r="142" spans="1:11">
      <c r="A142" s="73">
        <v>29</v>
      </c>
      <c r="B142" s="73">
        <v>3825</v>
      </c>
      <c r="C142" s="74">
        <v>82</v>
      </c>
      <c r="D142" s="75">
        <v>3.65</v>
      </c>
      <c r="E142" s="75">
        <f>C142*D142</f>
        <v>299.3</v>
      </c>
      <c r="F142" s="75">
        <v>306.60000000000002</v>
      </c>
      <c r="G142" s="74">
        <v>1712</v>
      </c>
      <c r="H142" s="76">
        <v>39986</v>
      </c>
      <c r="I142" s="83">
        <f>E142-F142</f>
        <v>-7.3000000000000114</v>
      </c>
      <c r="J142" s="75">
        <v>299.3</v>
      </c>
      <c r="K142" s="77">
        <f>F142/E142</f>
        <v>1.024390243902439</v>
      </c>
    </row>
    <row r="143" spans="1:11" ht="15.75">
      <c r="A143" s="78">
        <v>29</v>
      </c>
      <c r="B143" s="78">
        <v>6789</v>
      </c>
      <c r="C143" s="79">
        <v>102</v>
      </c>
      <c r="D143" s="80">
        <v>3.65</v>
      </c>
      <c r="E143" s="80">
        <f>C143*D143</f>
        <v>372.3</v>
      </c>
      <c r="F143" s="75">
        <v>380</v>
      </c>
      <c r="G143" s="74">
        <v>2381</v>
      </c>
      <c r="H143" s="76">
        <v>39961</v>
      </c>
      <c r="I143" s="75">
        <f>E143-F143</f>
        <v>-7.6999999999999886</v>
      </c>
      <c r="J143" s="75">
        <v>-7.6999999999999886</v>
      </c>
      <c r="K143" s="77">
        <f>F143/E143</f>
        <v>1.0206822455009401</v>
      </c>
    </row>
    <row r="144" spans="1:11">
      <c r="A144" s="14">
        <v>29</v>
      </c>
      <c r="B144" s="14">
        <v>11832</v>
      </c>
      <c r="C144" s="15">
        <v>40</v>
      </c>
      <c r="D144" s="71">
        <v>3.65</v>
      </c>
      <c r="E144" s="71">
        <f>C144*D144</f>
        <v>146</v>
      </c>
      <c r="F144" s="71">
        <v>0</v>
      </c>
      <c r="G144" s="15"/>
      <c r="H144" s="17"/>
      <c r="I144" s="71">
        <f>E144-F144</f>
        <v>146</v>
      </c>
      <c r="J144" s="71">
        <v>146</v>
      </c>
      <c r="K144" s="18">
        <f>F144/E144</f>
        <v>0</v>
      </c>
    </row>
    <row r="145" spans="1:11">
      <c r="A145" s="14" t="s">
        <v>568</v>
      </c>
      <c r="B145" s="14"/>
      <c r="C145" s="15"/>
      <c r="D145" s="71"/>
      <c r="E145" s="71"/>
      <c r="F145" s="71"/>
      <c r="G145" s="15"/>
      <c r="H145" s="17"/>
      <c r="I145" s="71"/>
      <c r="J145" s="71"/>
      <c r="K145" s="18"/>
    </row>
    <row r="146" spans="1:11">
      <c r="A146" s="14">
        <v>30</v>
      </c>
      <c r="B146" s="14">
        <v>1799</v>
      </c>
      <c r="C146" s="15">
        <v>946</v>
      </c>
      <c r="D146" s="71">
        <v>3.65</v>
      </c>
      <c r="E146" s="71">
        <f>C146*D146</f>
        <v>3452.9</v>
      </c>
      <c r="F146" s="71">
        <v>600</v>
      </c>
      <c r="G146" s="15">
        <v>1607</v>
      </c>
      <c r="H146" s="17">
        <v>39658</v>
      </c>
      <c r="I146" s="71">
        <f>E146-F146</f>
        <v>2852.9</v>
      </c>
      <c r="J146" s="71">
        <v>2852.9</v>
      </c>
      <c r="K146" s="18">
        <f>F146/E146</f>
        <v>0.17376697848185582</v>
      </c>
    </row>
    <row r="147" spans="1:11" ht="15.75">
      <c r="A147" s="1">
        <v>30</v>
      </c>
      <c r="B147" s="1">
        <v>10522</v>
      </c>
      <c r="C147" s="2">
        <v>68</v>
      </c>
      <c r="D147" s="72">
        <v>3.65</v>
      </c>
      <c r="E147" s="72">
        <f>C147*D147</f>
        <v>248.2</v>
      </c>
      <c r="F147" s="72">
        <v>0</v>
      </c>
      <c r="G147" s="2"/>
      <c r="H147" s="4"/>
      <c r="I147" s="72">
        <f>E147-F147</f>
        <v>248.2</v>
      </c>
      <c r="J147" s="72">
        <v>248.2</v>
      </c>
      <c r="K147" s="5">
        <f>F147/E147</f>
        <v>0</v>
      </c>
    </row>
    <row r="148" spans="1:11">
      <c r="A148" s="14">
        <v>30</v>
      </c>
      <c r="B148" s="14">
        <v>12662</v>
      </c>
      <c r="C148" s="15">
        <v>83</v>
      </c>
      <c r="D148" s="71">
        <v>3.65</v>
      </c>
      <c r="E148" s="71">
        <v>295.85000000000002</v>
      </c>
      <c r="F148" s="71">
        <v>0</v>
      </c>
      <c r="G148" s="15"/>
      <c r="H148" s="17"/>
      <c r="I148" s="71">
        <f>E148-F148</f>
        <v>295.85000000000002</v>
      </c>
      <c r="J148" s="71">
        <v>295.85000000000002</v>
      </c>
      <c r="K148" s="18">
        <f>F148/E148</f>
        <v>0</v>
      </c>
    </row>
    <row r="149" spans="1:11">
      <c r="A149" s="14">
        <v>30</v>
      </c>
      <c r="B149" s="14">
        <v>12673</v>
      </c>
      <c r="C149" s="15">
        <v>28</v>
      </c>
      <c r="D149" s="71">
        <v>3.65</v>
      </c>
      <c r="E149" s="71">
        <f>C149*D149</f>
        <v>102.2</v>
      </c>
      <c r="F149" s="71">
        <v>0</v>
      </c>
      <c r="G149" s="15"/>
      <c r="H149" s="17"/>
      <c r="I149" s="71">
        <f>E149-F149</f>
        <v>102.2</v>
      </c>
      <c r="J149" s="71">
        <v>102.2</v>
      </c>
      <c r="K149" s="18">
        <f>F149/E149</f>
        <v>0</v>
      </c>
    </row>
    <row r="150" spans="1:11">
      <c r="A150" s="14"/>
      <c r="B150" s="14"/>
      <c r="C150" s="15"/>
      <c r="D150" s="71"/>
      <c r="E150" s="71"/>
      <c r="F150" s="71"/>
      <c r="G150" s="17"/>
      <c r="H150" s="17"/>
      <c r="I150" s="71"/>
      <c r="J150" s="71"/>
      <c r="K150" s="18"/>
    </row>
    <row r="151" spans="1:11">
      <c r="A151" s="14"/>
      <c r="B151" s="14"/>
      <c r="C151" s="15"/>
      <c r="D151" s="71"/>
      <c r="E151" s="71"/>
      <c r="F151" s="71">
        <f>SUM(F87:F150)</f>
        <v>8187.4600000000009</v>
      </c>
      <c r="G151" s="17"/>
      <c r="H151" s="17" t="s">
        <v>325</v>
      </c>
      <c r="I151" s="71"/>
      <c r="J151" s="71"/>
      <c r="K151" s="18"/>
    </row>
    <row r="152" spans="1:11">
      <c r="A152" s="14"/>
      <c r="B152" s="14"/>
      <c r="C152" s="15"/>
      <c r="D152" s="71"/>
      <c r="E152" s="71"/>
      <c r="F152" s="71"/>
      <c r="G152" s="15"/>
      <c r="H152" s="17"/>
      <c r="I152" s="71"/>
      <c r="J152" s="71"/>
      <c r="K152" s="18"/>
    </row>
    <row r="153" spans="1:11">
      <c r="A153" s="14"/>
      <c r="B153" s="14"/>
      <c r="C153" s="15"/>
      <c r="D153" s="71"/>
      <c r="E153" s="71"/>
      <c r="F153" s="71"/>
      <c r="G153" s="15"/>
      <c r="H153" s="17"/>
      <c r="I153" s="71"/>
      <c r="J153" s="71"/>
      <c r="K153" s="18"/>
    </row>
    <row r="154" spans="1:11">
      <c r="A154" s="14" t="s">
        <v>568</v>
      </c>
      <c r="B154" s="14"/>
      <c r="C154" s="15"/>
      <c r="D154" s="71"/>
      <c r="E154" s="71"/>
      <c r="F154" s="71"/>
      <c r="G154" s="15"/>
      <c r="H154" s="17"/>
      <c r="I154" s="71"/>
      <c r="J154" s="71"/>
      <c r="K154" s="18"/>
    </row>
    <row r="155" spans="1:11">
      <c r="A155" s="14">
        <v>40</v>
      </c>
      <c r="B155" s="14">
        <v>2820</v>
      </c>
      <c r="C155" s="15">
        <v>167</v>
      </c>
      <c r="D155" s="71">
        <v>3.65</v>
      </c>
      <c r="E155" s="71">
        <f>C155*D155</f>
        <v>609.54999999999995</v>
      </c>
      <c r="F155" s="71">
        <v>0</v>
      </c>
      <c r="G155" s="15"/>
      <c r="H155" s="17"/>
      <c r="I155" s="71">
        <f>E155-F155</f>
        <v>609.54999999999995</v>
      </c>
      <c r="J155" s="71">
        <v>609.54999999999995</v>
      </c>
      <c r="K155" s="18">
        <f>F155/E155</f>
        <v>0</v>
      </c>
    </row>
    <row r="156" spans="1:11">
      <c r="A156" s="14">
        <v>40</v>
      </c>
      <c r="B156" s="14">
        <v>4416</v>
      </c>
      <c r="C156" s="15">
        <v>168</v>
      </c>
      <c r="D156" s="71">
        <v>3.65</v>
      </c>
      <c r="E156" s="71">
        <f>C156*D156</f>
        <v>613.19999999999993</v>
      </c>
      <c r="F156" s="71">
        <v>0</v>
      </c>
      <c r="G156" s="15"/>
      <c r="H156" s="17"/>
      <c r="I156" s="71">
        <f>E156-F156</f>
        <v>613.19999999999993</v>
      </c>
      <c r="J156" s="71">
        <v>613.20000000000005</v>
      </c>
      <c r="K156" s="18">
        <f>F156/E156</f>
        <v>0</v>
      </c>
    </row>
    <row r="157" spans="1:11">
      <c r="A157" s="14">
        <v>40</v>
      </c>
      <c r="B157" s="14">
        <v>6151</v>
      </c>
      <c r="C157" s="15">
        <v>106</v>
      </c>
      <c r="D157" s="71">
        <v>3.65</v>
      </c>
      <c r="E157" s="71">
        <f>C157*D157</f>
        <v>386.9</v>
      </c>
      <c r="F157" s="71">
        <v>0</v>
      </c>
      <c r="G157" s="15"/>
      <c r="H157" s="17"/>
      <c r="I157" s="71">
        <f>E157-F157</f>
        <v>386.9</v>
      </c>
      <c r="J157" s="71">
        <v>386.9</v>
      </c>
      <c r="K157" s="18">
        <f>F157/E157</f>
        <v>0</v>
      </c>
    </row>
    <row r="158" spans="1:11">
      <c r="A158" s="14">
        <v>40</v>
      </c>
      <c r="B158" s="14">
        <v>6480</v>
      </c>
      <c r="C158" s="15">
        <v>79</v>
      </c>
      <c r="D158" s="71">
        <v>3.65</v>
      </c>
      <c r="E158" s="71">
        <f>C158*D158</f>
        <v>288.34999999999997</v>
      </c>
      <c r="F158" s="71">
        <v>0</v>
      </c>
      <c r="G158" s="15"/>
      <c r="H158" s="17"/>
      <c r="I158" s="71">
        <f>E158-F158</f>
        <v>288.34999999999997</v>
      </c>
      <c r="J158" s="71">
        <v>288.35000000000002</v>
      </c>
      <c r="K158" s="18">
        <f>F158/E158</f>
        <v>0</v>
      </c>
    </row>
    <row r="159" spans="1:11">
      <c r="A159" s="14">
        <v>40</v>
      </c>
      <c r="B159" s="14">
        <v>12644</v>
      </c>
      <c r="C159" s="15">
        <v>60</v>
      </c>
      <c r="D159" s="71">
        <v>3.65</v>
      </c>
      <c r="E159" s="71">
        <f>C159*D159</f>
        <v>219</v>
      </c>
      <c r="F159" s="71">
        <v>0</v>
      </c>
      <c r="G159" s="15"/>
      <c r="H159" s="17"/>
      <c r="I159" s="71">
        <f>E159-F159</f>
        <v>219</v>
      </c>
      <c r="J159" s="71">
        <v>219</v>
      </c>
      <c r="K159" s="18">
        <f>F159/E159</f>
        <v>0</v>
      </c>
    </row>
    <row r="160" spans="1:11">
      <c r="A160" s="14" t="s">
        <v>568</v>
      </c>
      <c r="B160" s="14"/>
      <c r="C160" s="15"/>
      <c r="D160" s="71"/>
      <c r="E160" s="71"/>
      <c r="F160" s="71"/>
      <c r="G160" s="15"/>
      <c r="H160" s="17"/>
      <c r="I160" s="71"/>
      <c r="J160" s="71"/>
      <c r="K160" s="18"/>
    </row>
    <row r="161" spans="1:11">
      <c r="A161" s="14">
        <v>41</v>
      </c>
      <c r="B161" s="14">
        <v>765</v>
      </c>
      <c r="C161" s="15">
        <v>183</v>
      </c>
      <c r="D161" s="71">
        <v>3.65</v>
      </c>
      <c r="E161" s="71">
        <f>C161*D161</f>
        <v>667.94999999999993</v>
      </c>
      <c r="F161" s="71">
        <v>0</v>
      </c>
      <c r="G161" s="15"/>
      <c r="H161" s="17"/>
      <c r="I161" s="71">
        <f>E161-F161</f>
        <v>667.94999999999993</v>
      </c>
      <c r="J161" s="71">
        <v>667.95</v>
      </c>
      <c r="K161" s="18">
        <f>F161/E161</f>
        <v>0</v>
      </c>
    </row>
    <row r="162" spans="1:11">
      <c r="A162" s="14">
        <v>41</v>
      </c>
      <c r="B162" s="14">
        <v>1386</v>
      </c>
      <c r="C162" s="15">
        <v>201</v>
      </c>
      <c r="D162" s="71">
        <v>3.65</v>
      </c>
      <c r="E162" s="71">
        <f>C162*D162</f>
        <v>733.65</v>
      </c>
      <c r="F162" s="71">
        <v>309.19</v>
      </c>
      <c r="G162" s="15">
        <v>1677</v>
      </c>
      <c r="H162" s="17">
        <v>39969</v>
      </c>
      <c r="I162" s="71">
        <f>E162-F162</f>
        <v>424.46</v>
      </c>
      <c r="J162" s="71">
        <v>424.46</v>
      </c>
      <c r="K162" s="18">
        <f>F162/E162</f>
        <v>0.42144074149798949</v>
      </c>
    </row>
    <row r="163" spans="1:11" ht="15.75">
      <c r="A163" s="1">
        <v>41</v>
      </c>
      <c r="B163" s="1">
        <v>1501</v>
      </c>
      <c r="C163" s="2">
        <v>28</v>
      </c>
      <c r="D163" s="72">
        <v>3.65</v>
      </c>
      <c r="E163" s="72">
        <f>C163*D163</f>
        <v>102.2</v>
      </c>
      <c r="F163" s="71">
        <v>0</v>
      </c>
      <c r="G163" s="15"/>
      <c r="H163" s="17"/>
      <c r="I163" s="71">
        <f>E163-F163</f>
        <v>102.2</v>
      </c>
      <c r="J163" s="71">
        <v>102.2</v>
      </c>
      <c r="K163" s="18">
        <f>F163/E163</f>
        <v>0</v>
      </c>
    </row>
    <row r="164" spans="1:11">
      <c r="A164" s="14">
        <v>41</v>
      </c>
      <c r="B164" s="14">
        <v>7370</v>
      </c>
      <c r="C164" s="15">
        <v>141</v>
      </c>
      <c r="D164" s="71">
        <v>3.65</v>
      </c>
      <c r="E164" s="71">
        <f>C164*D164</f>
        <v>514.65</v>
      </c>
      <c r="F164" s="71">
        <v>0</v>
      </c>
      <c r="G164" s="15"/>
      <c r="H164" s="17"/>
      <c r="I164" s="71">
        <f>E164-F164</f>
        <v>514.65</v>
      </c>
      <c r="J164" s="71">
        <v>514.65</v>
      </c>
      <c r="K164" s="18">
        <f>F164/E164</f>
        <v>0</v>
      </c>
    </row>
    <row r="165" spans="1:11">
      <c r="A165" s="14">
        <v>41</v>
      </c>
      <c r="B165" s="14">
        <v>11884</v>
      </c>
      <c r="C165" s="15">
        <v>36</v>
      </c>
      <c r="D165" s="71">
        <v>3.65</v>
      </c>
      <c r="E165" s="71">
        <f>C165*D165</f>
        <v>131.4</v>
      </c>
      <c r="F165" s="71">
        <v>0</v>
      </c>
      <c r="G165" s="15"/>
      <c r="H165" s="17"/>
      <c r="I165" s="71">
        <f>E165-F165</f>
        <v>131.4</v>
      </c>
      <c r="J165" s="71">
        <v>131.4</v>
      </c>
      <c r="K165" s="18">
        <f>F165/E165</f>
        <v>0</v>
      </c>
    </row>
    <row r="166" spans="1:11">
      <c r="A166" s="14" t="s">
        <v>568</v>
      </c>
      <c r="B166" s="14"/>
      <c r="C166" s="15"/>
      <c r="D166" s="71"/>
      <c r="E166" s="71"/>
      <c r="F166" s="71"/>
      <c r="G166" s="15"/>
      <c r="H166" s="17"/>
      <c r="I166" s="71"/>
      <c r="J166" s="71"/>
      <c r="K166" s="18"/>
    </row>
    <row r="167" spans="1:11">
      <c r="A167" s="14">
        <v>42</v>
      </c>
      <c r="B167" s="14">
        <v>605</v>
      </c>
      <c r="C167" s="15">
        <v>188</v>
      </c>
      <c r="D167" s="71">
        <v>3.65</v>
      </c>
      <c r="E167" s="71">
        <f>C167*D167</f>
        <v>686.19999999999993</v>
      </c>
      <c r="F167" s="71">
        <v>0</v>
      </c>
      <c r="G167" s="15"/>
      <c r="H167" s="17"/>
      <c r="I167" s="71">
        <f>E167-F167</f>
        <v>686.19999999999993</v>
      </c>
      <c r="J167" s="71">
        <v>686.2</v>
      </c>
      <c r="K167" s="18">
        <f>F167/E167</f>
        <v>0</v>
      </c>
    </row>
    <row r="168" spans="1:11">
      <c r="A168" s="14">
        <v>42</v>
      </c>
      <c r="B168" s="14">
        <v>1080</v>
      </c>
      <c r="C168" s="15">
        <v>164</v>
      </c>
      <c r="D168" s="71">
        <v>3.65</v>
      </c>
      <c r="E168" s="71">
        <f>C168*D168</f>
        <v>598.6</v>
      </c>
      <c r="F168" s="71">
        <v>0</v>
      </c>
      <c r="G168" s="15"/>
      <c r="H168" s="17"/>
      <c r="I168" s="71">
        <f>E168-F168</f>
        <v>598.6</v>
      </c>
      <c r="J168" s="71">
        <v>598.6</v>
      </c>
      <c r="K168" s="18">
        <f>F168/E168</f>
        <v>0</v>
      </c>
    </row>
    <row r="169" spans="1:11">
      <c r="A169" s="14">
        <v>42</v>
      </c>
      <c r="B169" s="14">
        <v>1471</v>
      </c>
      <c r="C169" s="15">
        <v>187</v>
      </c>
      <c r="D169" s="71">
        <v>3.65</v>
      </c>
      <c r="E169" s="71">
        <f>C169*D169</f>
        <v>682.55</v>
      </c>
      <c r="F169" s="71">
        <v>0</v>
      </c>
      <c r="G169" s="15"/>
      <c r="H169" s="17"/>
      <c r="I169" s="71">
        <f>E169-F169</f>
        <v>682.55</v>
      </c>
      <c r="J169" s="71">
        <v>682.55</v>
      </c>
      <c r="K169" s="18">
        <f>F169/E169</f>
        <v>0</v>
      </c>
    </row>
    <row r="170" spans="1:11">
      <c r="A170" s="14">
        <v>42</v>
      </c>
      <c r="B170" s="14">
        <v>6630</v>
      </c>
      <c r="C170" s="15">
        <v>31</v>
      </c>
      <c r="D170" s="71">
        <v>3.65</v>
      </c>
      <c r="E170" s="71">
        <f>C170*D170</f>
        <v>113.14999999999999</v>
      </c>
      <c r="F170" s="71">
        <v>0</v>
      </c>
      <c r="G170" s="15"/>
      <c r="H170" s="17"/>
      <c r="I170" s="71">
        <f>E170-F170</f>
        <v>113.14999999999999</v>
      </c>
      <c r="J170" s="71">
        <v>113.15</v>
      </c>
      <c r="K170" s="18">
        <f>F170/E170</f>
        <v>0</v>
      </c>
    </row>
    <row r="171" spans="1:11" ht="15.75">
      <c r="A171" s="1">
        <v>42</v>
      </c>
      <c r="B171" s="1">
        <v>10559</v>
      </c>
      <c r="C171" s="2">
        <v>102</v>
      </c>
      <c r="D171" s="72">
        <v>3.65</v>
      </c>
      <c r="E171" s="72">
        <f>C171*D171</f>
        <v>372.3</v>
      </c>
      <c r="F171" s="71">
        <v>0</v>
      </c>
      <c r="G171" s="15"/>
      <c r="H171" s="17"/>
      <c r="I171" s="71">
        <f>E171-F171</f>
        <v>372.3</v>
      </c>
      <c r="J171" s="71">
        <v>372.3</v>
      </c>
      <c r="K171" s="18">
        <f>F171/E171</f>
        <v>0</v>
      </c>
    </row>
    <row r="172" spans="1:11" ht="15.75">
      <c r="A172" s="1" t="s">
        <v>568</v>
      </c>
      <c r="B172" s="1"/>
      <c r="C172" s="2"/>
      <c r="D172" s="72"/>
      <c r="E172" s="72"/>
      <c r="F172" s="71"/>
      <c r="G172" s="15"/>
      <c r="H172" s="17"/>
      <c r="I172" s="71"/>
      <c r="J172" s="71"/>
      <c r="K172" s="18"/>
    </row>
    <row r="173" spans="1:11">
      <c r="A173" s="14">
        <v>43</v>
      </c>
      <c r="B173" s="14">
        <v>3099</v>
      </c>
      <c r="C173" s="15">
        <v>232</v>
      </c>
      <c r="D173" s="71">
        <v>3.65</v>
      </c>
      <c r="E173" s="71">
        <f>C173*D173</f>
        <v>846.8</v>
      </c>
      <c r="F173" s="71">
        <v>511</v>
      </c>
      <c r="G173" s="15">
        <v>1868</v>
      </c>
      <c r="H173" s="17">
        <v>39979</v>
      </c>
      <c r="I173" s="71">
        <f>E173-F173</f>
        <v>335.79999999999995</v>
      </c>
      <c r="J173" s="71">
        <v>846.8</v>
      </c>
      <c r="K173" s="18">
        <f>F173/E173</f>
        <v>0.60344827586206895</v>
      </c>
    </row>
    <row r="174" spans="1:11">
      <c r="A174" s="14">
        <v>43</v>
      </c>
      <c r="B174" s="14">
        <v>3450</v>
      </c>
      <c r="C174" s="15">
        <v>157</v>
      </c>
      <c r="D174" s="71">
        <v>3.65</v>
      </c>
      <c r="E174" s="71">
        <f>C174*D174</f>
        <v>573.04999999999995</v>
      </c>
      <c r="F174" s="71">
        <v>0</v>
      </c>
      <c r="G174" s="15"/>
      <c r="H174" s="17"/>
      <c r="I174" s="71">
        <f>E174-F174</f>
        <v>573.04999999999995</v>
      </c>
      <c r="J174" s="71">
        <v>573.04999999999995</v>
      </c>
      <c r="K174" s="18">
        <f>F174/E174</f>
        <v>0</v>
      </c>
    </row>
    <row r="175" spans="1:11">
      <c r="A175" s="14">
        <v>43</v>
      </c>
      <c r="B175" s="14">
        <v>4419</v>
      </c>
      <c r="C175" s="15">
        <v>85</v>
      </c>
      <c r="D175" s="71">
        <v>3.65</v>
      </c>
      <c r="E175" s="71">
        <f>C175*D175</f>
        <v>310.25</v>
      </c>
      <c r="F175" s="71">
        <v>0</v>
      </c>
      <c r="G175" s="15"/>
      <c r="H175" s="17"/>
      <c r="I175" s="71">
        <f>E175-F175</f>
        <v>310.25</v>
      </c>
      <c r="J175" s="71">
        <v>310.25</v>
      </c>
      <c r="K175" s="18">
        <f>F175/E175</f>
        <v>0</v>
      </c>
    </row>
    <row r="176" spans="1:11">
      <c r="A176" s="14">
        <v>43</v>
      </c>
      <c r="B176" s="14">
        <v>6463</v>
      </c>
      <c r="C176" s="15">
        <v>135</v>
      </c>
      <c r="D176" s="71">
        <v>3.65</v>
      </c>
      <c r="E176" s="71">
        <f>C176*D176</f>
        <v>492.75</v>
      </c>
      <c r="F176" s="71">
        <v>8.65</v>
      </c>
      <c r="G176" s="15">
        <v>3418</v>
      </c>
      <c r="H176" s="17">
        <v>39994</v>
      </c>
      <c r="I176" s="83">
        <f>E176-F176</f>
        <v>484.1</v>
      </c>
      <c r="J176" s="71">
        <v>492.75</v>
      </c>
      <c r="K176" s="18">
        <f>F176/E176</f>
        <v>1.7554540842212075E-2</v>
      </c>
    </row>
    <row r="177" spans="1:11">
      <c r="A177" s="14">
        <v>43</v>
      </c>
      <c r="B177" s="14">
        <v>7811</v>
      </c>
      <c r="C177" s="15">
        <v>123</v>
      </c>
      <c r="D177" s="71">
        <v>3.65</v>
      </c>
      <c r="E177" s="71">
        <f>C177*D177</f>
        <v>448.95</v>
      </c>
      <c r="F177" s="71">
        <v>0</v>
      </c>
      <c r="G177" s="15"/>
      <c r="H177" s="17"/>
      <c r="I177" s="71">
        <f>E177-F177</f>
        <v>448.95</v>
      </c>
      <c r="J177" s="71">
        <v>448.95</v>
      </c>
      <c r="K177" s="18">
        <f>F177/E177</f>
        <v>0</v>
      </c>
    </row>
    <row r="178" spans="1:11">
      <c r="A178" s="14" t="s">
        <v>568</v>
      </c>
      <c r="B178" s="14"/>
      <c r="C178" s="15"/>
      <c r="D178" s="71"/>
      <c r="E178" s="71"/>
      <c r="F178" s="71"/>
      <c r="G178" s="15"/>
      <c r="H178" s="17"/>
      <c r="I178" s="71"/>
      <c r="J178" s="71"/>
      <c r="K178" s="18"/>
    </row>
    <row r="179" spans="1:11">
      <c r="A179" s="14">
        <v>44</v>
      </c>
      <c r="B179" s="14">
        <v>1547</v>
      </c>
      <c r="C179" s="15">
        <v>189</v>
      </c>
      <c r="D179" s="71">
        <v>3.65</v>
      </c>
      <c r="E179" s="71">
        <f>C179*D179</f>
        <v>689.85</v>
      </c>
      <c r="F179" s="71">
        <v>174.5</v>
      </c>
      <c r="G179" s="15">
        <v>1641</v>
      </c>
      <c r="H179" s="17">
        <v>39994</v>
      </c>
      <c r="I179" s="83">
        <f>E179-F179</f>
        <v>515.35</v>
      </c>
      <c r="J179" s="71">
        <v>689.85</v>
      </c>
      <c r="K179" s="18">
        <f>F179/E179</f>
        <v>0.25295354062477349</v>
      </c>
    </row>
    <row r="180" spans="1:11" ht="15.75">
      <c r="A180" s="78">
        <v>44</v>
      </c>
      <c r="B180" s="78">
        <v>1637</v>
      </c>
      <c r="C180" s="79">
        <v>241</v>
      </c>
      <c r="D180" s="80">
        <v>3.65</v>
      </c>
      <c r="E180" s="80">
        <f>C180*D180</f>
        <v>879.65</v>
      </c>
      <c r="F180" s="75">
        <v>879.65</v>
      </c>
      <c r="G180" s="74">
        <v>3473</v>
      </c>
      <c r="H180" s="76">
        <v>39989</v>
      </c>
      <c r="I180" s="83">
        <f>E180-F180</f>
        <v>0</v>
      </c>
      <c r="J180" s="75">
        <v>879.65</v>
      </c>
      <c r="K180" s="77">
        <f>F180/E180</f>
        <v>1</v>
      </c>
    </row>
    <row r="181" spans="1:11">
      <c r="A181" s="14">
        <v>44</v>
      </c>
      <c r="B181" s="14">
        <v>4774</v>
      </c>
      <c r="C181" s="15">
        <v>118</v>
      </c>
      <c r="D181" s="71">
        <v>3.65</v>
      </c>
      <c r="E181" s="71">
        <f>C181*D181</f>
        <v>430.7</v>
      </c>
      <c r="F181" s="71">
        <v>0</v>
      </c>
      <c r="G181" s="15"/>
      <c r="H181" s="17"/>
      <c r="I181" s="71">
        <f>E181-F181</f>
        <v>430.7</v>
      </c>
      <c r="J181" s="71">
        <v>430.7</v>
      </c>
      <c r="K181" s="18">
        <f>F181/E181</f>
        <v>0</v>
      </c>
    </row>
    <row r="182" spans="1:11">
      <c r="A182" s="14">
        <v>44</v>
      </c>
      <c r="B182" s="14">
        <v>9078</v>
      </c>
      <c r="C182" s="15">
        <v>42</v>
      </c>
      <c r="D182" s="71">
        <v>3.65</v>
      </c>
      <c r="E182" s="71">
        <f>C182*D182</f>
        <v>153.29999999999998</v>
      </c>
      <c r="F182" s="71">
        <v>0</v>
      </c>
      <c r="G182" s="15"/>
      <c r="H182" s="17"/>
      <c r="I182" s="71">
        <f>E182-F182</f>
        <v>153.29999999999998</v>
      </c>
      <c r="J182" s="71">
        <v>153.30000000000001</v>
      </c>
      <c r="K182" s="18">
        <f>F182/E182</f>
        <v>0</v>
      </c>
    </row>
    <row r="183" spans="1:11">
      <c r="A183" s="14" t="s">
        <v>568</v>
      </c>
      <c r="B183" s="14"/>
      <c r="C183" s="15"/>
      <c r="D183" s="71"/>
      <c r="E183" s="71"/>
      <c r="F183" s="71"/>
      <c r="G183" s="15"/>
      <c r="H183" s="17"/>
      <c r="I183" s="71"/>
      <c r="J183" s="71"/>
      <c r="K183" s="18"/>
    </row>
    <row r="184" spans="1:11">
      <c r="A184" s="14">
        <v>45</v>
      </c>
      <c r="B184" s="14">
        <v>3924</v>
      </c>
      <c r="C184" s="15">
        <v>270</v>
      </c>
      <c r="D184" s="71">
        <v>3.65</v>
      </c>
      <c r="E184" s="71">
        <f>C184*D184</f>
        <v>985.5</v>
      </c>
      <c r="F184" s="71">
        <v>268.70999999999998</v>
      </c>
      <c r="G184" s="15">
        <v>4040</v>
      </c>
      <c r="H184" s="17">
        <v>39811</v>
      </c>
      <c r="I184" s="71">
        <f>E184-F184</f>
        <v>716.79</v>
      </c>
      <c r="J184" s="71">
        <v>716.79</v>
      </c>
      <c r="K184" s="18">
        <f>F184/E184</f>
        <v>0.27266362252663623</v>
      </c>
    </row>
    <row r="185" spans="1:11">
      <c r="A185" s="14">
        <v>45</v>
      </c>
      <c r="B185" s="14">
        <v>4549</v>
      </c>
      <c r="C185" s="15">
        <v>153</v>
      </c>
      <c r="D185" s="71">
        <v>3.65</v>
      </c>
      <c r="E185" s="71">
        <f>C185*D185</f>
        <v>558.44999999999993</v>
      </c>
      <c r="F185" s="71">
        <v>271.8</v>
      </c>
      <c r="G185" s="15"/>
      <c r="H185" s="17"/>
      <c r="I185" s="83">
        <f>E185-F185</f>
        <v>286.64999999999992</v>
      </c>
      <c r="J185" s="71">
        <v>558.45000000000005</v>
      </c>
      <c r="K185" s="18">
        <f>F185/E185</f>
        <v>0.48670427074939571</v>
      </c>
    </row>
    <row r="186" spans="1:11" ht="15.75">
      <c r="A186" s="78">
        <v>45</v>
      </c>
      <c r="B186" s="78">
        <v>6371</v>
      </c>
      <c r="C186" s="79">
        <v>315</v>
      </c>
      <c r="D186" s="80">
        <v>3.65</v>
      </c>
      <c r="E186" s="80">
        <f>C186*D186</f>
        <v>1149.75</v>
      </c>
      <c r="F186" s="75">
        <v>1149.75</v>
      </c>
      <c r="G186" s="74">
        <v>4229</v>
      </c>
      <c r="H186" s="76">
        <v>39923</v>
      </c>
      <c r="I186" s="75">
        <f>E186-F186</f>
        <v>0</v>
      </c>
      <c r="J186" s="75">
        <v>0</v>
      </c>
      <c r="K186" s="77">
        <f>F186/E186</f>
        <v>1</v>
      </c>
    </row>
    <row r="187" spans="1:11" ht="15.75">
      <c r="A187" s="1">
        <v>45</v>
      </c>
      <c r="B187" s="1">
        <v>11155</v>
      </c>
      <c r="C187" s="2">
        <v>96</v>
      </c>
      <c r="D187" s="72">
        <v>3.65</v>
      </c>
      <c r="E187" s="72">
        <f>C187*D187</f>
        <v>350.4</v>
      </c>
      <c r="F187" s="71">
        <v>0</v>
      </c>
      <c r="G187" s="15"/>
      <c r="H187" s="17"/>
      <c r="I187" s="71">
        <f>E187-F187</f>
        <v>350.4</v>
      </c>
      <c r="J187" s="71">
        <v>350.4</v>
      </c>
      <c r="K187" s="18">
        <f>F187/E187</f>
        <v>0</v>
      </c>
    </row>
    <row r="188" spans="1:11">
      <c r="A188" s="14">
        <v>45</v>
      </c>
      <c r="B188" s="14">
        <v>13480</v>
      </c>
      <c r="C188" s="15">
        <v>97</v>
      </c>
      <c r="D188" s="71">
        <v>3.65</v>
      </c>
      <c r="E188" s="71">
        <f>C188*D188</f>
        <v>354.05</v>
      </c>
      <c r="F188" s="71">
        <v>0</v>
      </c>
      <c r="G188" s="15"/>
      <c r="H188" s="17"/>
      <c r="I188" s="71">
        <f>E188-F188</f>
        <v>354.05</v>
      </c>
      <c r="J188" s="71">
        <v>354.05</v>
      </c>
      <c r="K188" s="18">
        <f>F188/E188</f>
        <v>0</v>
      </c>
    </row>
    <row r="189" spans="1:11">
      <c r="A189" s="14" t="s">
        <v>568</v>
      </c>
      <c r="B189" s="14"/>
      <c r="C189" s="15"/>
      <c r="D189" s="71"/>
      <c r="E189" s="71"/>
      <c r="F189" s="71"/>
      <c r="G189" s="15"/>
      <c r="H189" s="17"/>
      <c r="I189" s="71"/>
      <c r="J189" s="71"/>
      <c r="K189" s="18"/>
    </row>
    <row r="190" spans="1:11">
      <c r="A190" s="14">
        <v>46</v>
      </c>
      <c r="B190" s="14">
        <v>746</v>
      </c>
      <c r="C190" s="15">
        <v>180</v>
      </c>
      <c r="D190" s="71">
        <v>3.65</v>
      </c>
      <c r="E190" s="71">
        <f>C190*D190</f>
        <v>657</v>
      </c>
      <c r="F190" s="71">
        <v>127.55</v>
      </c>
      <c r="G190" s="15">
        <v>6746</v>
      </c>
      <c r="H190" s="17">
        <v>39961</v>
      </c>
      <c r="I190" s="71">
        <f>E190-F190</f>
        <v>529.45000000000005</v>
      </c>
      <c r="J190" s="71">
        <v>529.45000000000005</v>
      </c>
      <c r="K190" s="18">
        <f>F190/E190</f>
        <v>0.1941400304414003</v>
      </c>
    </row>
    <row r="191" spans="1:11">
      <c r="A191" s="14">
        <v>46</v>
      </c>
      <c r="B191" s="14">
        <v>3805</v>
      </c>
      <c r="C191" s="15">
        <v>258</v>
      </c>
      <c r="D191" s="71">
        <v>3.65</v>
      </c>
      <c r="E191" s="71">
        <f>C191*D191</f>
        <v>941.69999999999993</v>
      </c>
      <c r="F191" s="71">
        <v>0</v>
      </c>
      <c r="G191" s="15"/>
      <c r="H191" s="17"/>
      <c r="I191" s="71">
        <f>E191-F191</f>
        <v>941.69999999999993</v>
      </c>
      <c r="J191" s="71">
        <v>941.7</v>
      </c>
      <c r="K191" s="18">
        <f>F191/E191</f>
        <v>0</v>
      </c>
    </row>
    <row r="192" spans="1:11">
      <c r="A192" s="14">
        <v>46</v>
      </c>
      <c r="B192" s="14">
        <v>4392</v>
      </c>
      <c r="C192" s="15">
        <v>50</v>
      </c>
      <c r="D192" s="71">
        <v>3.65</v>
      </c>
      <c r="E192" s="71">
        <f>C192*D192</f>
        <v>182.5</v>
      </c>
      <c r="F192" s="71">
        <v>0</v>
      </c>
      <c r="G192" s="15"/>
      <c r="H192" s="17"/>
      <c r="I192" s="71">
        <f>E192-F192</f>
        <v>182.5</v>
      </c>
      <c r="J192" s="71">
        <v>182.5</v>
      </c>
      <c r="K192" s="18">
        <f>F192/E192</f>
        <v>0</v>
      </c>
    </row>
    <row r="193" spans="1:11">
      <c r="A193" s="14" t="s">
        <v>568</v>
      </c>
      <c r="B193" s="14"/>
      <c r="C193" s="15"/>
      <c r="D193" s="71"/>
      <c r="E193" s="71"/>
      <c r="F193" s="71"/>
      <c r="G193" s="15"/>
      <c r="H193" s="17"/>
      <c r="I193" s="71"/>
      <c r="J193" s="71"/>
      <c r="K193" s="18"/>
    </row>
    <row r="194" spans="1:11">
      <c r="A194" s="14">
        <v>47</v>
      </c>
      <c r="B194" s="14">
        <v>531</v>
      </c>
      <c r="C194" s="15">
        <v>181</v>
      </c>
      <c r="D194" s="71">
        <v>3.65</v>
      </c>
      <c r="E194" s="71">
        <f>C194*D194</f>
        <v>660.65</v>
      </c>
      <c r="F194" s="71">
        <v>248</v>
      </c>
      <c r="G194" s="15">
        <v>84.26</v>
      </c>
      <c r="H194" s="17">
        <v>39986</v>
      </c>
      <c r="I194" s="83">
        <f>E194-F194</f>
        <v>412.65</v>
      </c>
      <c r="J194" s="71">
        <v>660.65</v>
      </c>
      <c r="K194" s="18">
        <f>F194/E194</f>
        <v>0.3753878755770832</v>
      </c>
    </row>
    <row r="195" spans="1:11">
      <c r="A195" s="14">
        <v>47</v>
      </c>
      <c r="B195" s="14">
        <v>4527</v>
      </c>
      <c r="C195" s="15">
        <v>321</v>
      </c>
      <c r="D195" s="71">
        <v>3.65</v>
      </c>
      <c r="E195" s="71">
        <f>C195*D195</f>
        <v>1171.6499999999999</v>
      </c>
      <c r="F195" s="71">
        <v>460.25</v>
      </c>
      <c r="G195" s="15">
        <v>2073</v>
      </c>
      <c r="H195" s="17">
        <v>39994</v>
      </c>
      <c r="I195" s="83">
        <f>E195-F195</f>
        <v>711.39999999999986</v>
      </c>
      <c r="J195" s="71">
        <v>1171.6500000000001</v>
      </c>
      <c r="K195" s="18">
        <f>F195/E195</f>
        <v>0.39282208850766021</v>
      </c>
    </row>
    <row r="196" spans="1:11" ht="15.75">
      <c r="A196" s="78">
        <v>47</v>
      </c>
      <c r="B196" s="78">
        <v>4586</v>
      </c>
      <c r="C196" s="79">
        <v>153</v>
      </c>
      <c r="D196" s="80">
        <v>3.65</v>
      </c>
      <c r="E196" s="80">
        <f>C196*D196</f>
        <v>558.44999999999993</v>
      </c>
      <c r="F196" s="75">
        <v>558.45000000000005</v>
      </c>
      <c r="G196" s="74">
        <v>4079</v>
      </c>
      <c r="H196" s="76">
        <v>39911</v>
      </c>
      <c r="I196" s="75">
        <f>E196-F196</f>
        <v>0</v>
      </c>
      <c r="J196" s="75">
        <v>0</v>
      </c>
      <c r="K196" s="77">
        <f>F196/E196</f>
        <v>1.0000000000000002</v>
      </c>
    </row>
    <row r="197" spans="1:11">
      <c r="A197" s="14">
        <v>47</v>
      </c>
      <c r="B197" s="14">
        <v>6568</v>
      </c>
      <c r="C197" s="15">
        <v>147</v>
      </c>
      <c r="D197" s="71">
        <v>3.65</v>
      </c>
      <c r="E197" s="71">
        <f>C197*D197</f>
        <v>536.54999999999995</v>
      </c>
      <c r="F197" s="71">
        <v>0</v>
      </c>
      <c r="G197" s="15"/>
      <c r="H197" s="17"/>
      <c r="I197" s="71">
        <f>E197-F197</f>
        <v>536.54999999999995</v>
      </c>
      <c r="J197" s="71">
        <v>536.54999999999995</v>
      </c>
      <c r="K197" s="18">
        <f>F197/E197</f>
        <v>0</v>
      </c>
    </row>
    <row r="198" spans="1:11">
      <c r="A198" s="14">
        <v>47</v>
      </c>
      <c r="B198" s="14">
        <v>9082</v>
      </c>
      <c r="C198" s="15">
        <v>94</v>
      </c>
      <c r="D198" s="71">
        <v>3.65</v>
      </c>
      <c r="E198" s="71">
        <f>C198*D198</f>
        <v>343.09999999999997</v>
      </c>
      <c r="F198" s="71">
        <v>343.10235599999999</v>
      </c>
      <c r="G198" s="15">
        <v>2356</v>
      </c>
      <c r="H198" s="17">
        <v>39862</v>
      </c>
      <c r="I198" s="83">
        <f>E198-F198</f>
        <v>-2.3560000000202308E-3</v>
      </c>
      <c r="J198" s="71">
        <v>343.1</v>
      </c>
      <c r="K198" s="18">
        <f>F198/E198</f>
        <v>1.0000068668026816</v>
      </c>
    </row>
    <row r="199" spans="1:11">
      <c r="A199" s="14" t="s">
        <v>568</v>
      </c>
      <c r="B199" s="14"/>
      <c r="C199" s="15"/>
      <c r="D199" s="71"/>
      <c r="E199" s="71"/>
      <c r="F199" s="71"/>
      <c r="G199" s="15"/>
      <c r="H199" s="17"/>
      <c r="I199" s="71"/>
      <c r="J199" s="71"/>
      <c r="K199" s="18"/>
    </row>
    <row r="200" spans="1:11">
      <c r="A200" s="14">
        <v>48</v>
      </c>
      <c r="B200" s="14">
        <v>1478</v>
      </c>
      <c r="C200" s="15">
        <v>169</v>
      </c>
      <c r="D200" s="71">
        <v>3.65</v>
      </c>
      <c r="E200" s="71">
        <f>C200*D200</f>
        <v>616.85</v>
      </c>
      <c r="F200" s="71">
        <v>167.55</v>
      </c>
      <c r="G200" s="15">
        <v>5901</v>
      </c>
      <c r="H200" s="17">
        <v>39979</v>
      </c>
      <c r="I200" s="83">
        <f t="shared" ref="I200:I210" si="19">E200-F200</f>
        <v>449.3</v>
      </c>
      <c r="J200" s="71">
        <v>616.85</v>
      </c>
      <c r="K200" s="18">
        <f t="shared" ref="K200:K210" si="20">F200/E200</f>
        <v>0.27162195023101243</v>
      </c>
    </row>
    <row r="201" spans="1:11">
      <c r="A201" s="14">
        <v>48</v>
      </c>
      <c r="B201" s="14">
        <v>1609</v>
      </c>
      <c r="C201" s="15">
        <v>171</v>
      </c>
      <c r="D201" s="71">
        <v>3.65</v>
      </c>
      <c r="E201" s="71">
        <f>C201*D201</f>
        <v>624.15</v>
      </c>
      <c r="F201" s="71">
        <v>430.41</v>
      </c>
      <c r="G201" s="15" t="s">
        <v>619</v>
      </c>
      <c r="H201" s="84" t="s">
        <v>620</v>
      </c>
      <c r="I201" s="83">
        <f t="shared" si="19"/>
        <v>193.73999999999995</v>
      </c>
      <c r="J201" s="71">
        <v>398.89</v>
      </c>
      <c r="K201" s="18">
        <f t="shared" si="20"/>
        <v>0.68959384763278064</v>
      </c>
    </row>
    <row r="202" spans="1:11">
      <c r="A202" s="14">
        <v>48</v>
      </c>
      <c r="B202" s="14">
        <v>1669</v>
      </c>
      <c r="C202" s="15">
        <v>102</v>
      </c>
      <c r="D202" s="71">
        <v>3.65</v>
      </c>
      <c r="E202" s="71">
        <f>C202*D202</f>
        <v>372.3</v>
      </c>
      <c r="F202" s="71">
        <v>0</v>
      </c>
      <c r="G202" s="15"/>
      <c r="H202" s="17"/>
      <c r="I202" s="71">
        <f t="shared" si="19"/>
        <v>372.3</v>
      </c>
      <c r="J202" s="71">
        <v>372.3</v>
      </c>
      <c r="K202" s="18">
        <f t="shared" si="20"/>
        <v>0</v>
      </c>
    </row>
    <row r="203" spans="1:11" ht="15.75">
      <c r="A203" s="78">
        <v>48</v>
      </c>
      <c r="B203" s="78">
        <v>6690</v>
      </c>
      <c r="C203" s="79">
        <v>74</v>
      </c>
      <c r="D203" s="80">
        <v>3.65</v>
      </c>
      <c r="E203" s="80">
        <f>C203*D203</f>
        <v>270.09999999999997</v>
      </c>
      <c r="F203" s="75">
        <v>284.7</v>
      </c>
      <c r="G203" s="74">
        <v>1817</v>
      </c>
      <c r="H203" s="76">
        <v>39974</v>
      </c>
      <c r="I203" s="83">
        <f t="shared" si="19"/>
        <v>-14.600000000000023</v>
      </c>
      <c r="J203" s="75">
        <v>270.10000000000002</v>
      </c>
      <c r="K203" s="77">
        <f t="shared" si="20"/>
        <v>1.0540540540540542</v>
      </c>
    </row>
    <row r="204" spans="1:11" ht="15.75">
      <c r="A204" s="14" t="s">
        <v>568</v>
      </c>
      <c r="B204" s="1"/>
      <c r="C204" s="2"/>
      <c r="D204" s="72"/>
      <c r="E204" s="72"/>
      <c r="F204" s="71">
        <v>0</v>
      </c>
      <c r="G204" s="15"/>
      <c r="H204" s="17"/>
      <c r="I204" s="71">
        <f t="shared" si="19"/>
        <v>0</v>
      </c>
      <c r="J204" s="71">
        <v>0</v>
      </c>
      <c r="K204" s="18" t="e">
        <f t="shared" si="20"/>
        <v>#DIV/0!</v>
      </c>
    </row>
    <row r="205" spans="1:11">
      <c r="A205" s="14">
        <v>49</v>
      </c>
      <c r="B205" s="14">
        <v>596</v>
      </c>
      <c r="C205" s="15">
        <v>69</v>
      </c>
      <c r="D205" s="71">
        <v>3.65</v>
      </c>
      <c r="E205" s="71">
        <f t="shared" ref="E205:E210" si="21">C205*D205</f>
        <v>251.85</v>
      </c>
      <c r="F205" s="71">
        <v>0</v>
      </c>
      <c r="G205" s="15"/>
      <c r="H205" s="17"/>
      <c r="I205" s="71">
        <f t="shared" si="19"/>
        <v>251.85</v>
      </c>
      <c r="J205" s="71">
        <v>251.85</v>
      </c>
      <c r="K205" s="18">
        <f t="shared" si="20"/>
        <v>0</v>
      </c>
    </row>
    <row r="206" spans="1:11" ht="15.75">
      <c r="A206" s="78">
        <v>49</v>
      </c>
      <c r="B206" s="78">
        <v>9230</v>
      </c>
      <c r="C206" s="79">
        <v>98</v>
      </c>
      <c r="D206" s="80">
        <v>3.65</v>
      </c>
      <c r="E206" s="80">
        <f t="shared" si="21"/>
        <v>357.7</v>
      </c>
      <c r="F206" s="75">
        <v>372</v>
      </c>
      <c r="G206" s="74">
        <v>2110</v>
      </c>
      <c r="H206" s="76">
        <v>39986</v>
      </c>
      <c r="I206" s="83">
        <f t="shared" si="19"/>
        <v>-14.300000000000011</v>
      </c>
      <c r="J206" s="75">
        <v>357.7</v>
      </c>
      <c r="K206" s="77">
        <f t="shared" si="20"/>
        <v>1.0399776348895724</v>
      </c>
    </row>
    <row r="207" spans="1:11">
      <c r="A207" s="14">
        <v>49</v>
      </c>
      <c r="B207" s="14">
        <v>9360</v>
      </c>
      <c r="C207" s="15">
        <v>120</v>
      </c>
      <c r="D207" s="71">
        <v>3.65</v>
      </c>
      <c r="E207" s="71">
        <f t="shared" si="21"/>
        <v>438</v>
      </c>
      <c r="F207" s="71">
        <v>0</v>
      </c>
      <c r="G207" s="15"/>
      <c r="H207" s="17"/>
      <c r="I207" s="71">
        <f t="shared" si="19"/>
        <v>438</v>
      </c>
      <c r="J207" s="71">
        <v>438</v>
      </c>
      <c r="K207" s="18">
        <f t="shared" si="20"/>
        <v>0</v>
      </c>
    </row>
    <row r="208" spans="1:11" ht="15.75">
      <c r="A208" s="1">
        <v>49</v>
      </c>
      <c r="B208" s="1">
        <v>10363</v>
      </c>
      <c r="C208" s="2">
        <v>55</v>
      </c>
      <c r="D208" s="72">
        <v>3.65</v>
      </c>
      <c r="E208" s="72">
        <f t="shared" si="21"/>
        <v>200.75</v>
      </c>
      <c r="F208" s="72">
        <v>197.1</v>
      </c>
      <c r="G208" s="2"/>
      <c r="H208" s="4"/>
      <c r="I208" s="72">
        <f t="shared" si="19"/>
        <v>3.6500000000000057</v>
      </c>
      <c r="J208" s="72">
        <v>3.6500000000000057</v>
      </c>
      <c r="K208" s="5">
        <f t="shared" si="20"/>
        <v>0.98181818181818181</v>
      </c>
    </row>
    <row r="209" spans="1:11">
      <c r="A209" s="14">
        <v>49</v>
      </c>
      <c r="B209" s="14">
        <v>10920</v>
      </c>
      <c r="C209" s="15">
        <v>70</v>
      </c>
      <c r="D209" s="71">
        <v>3.65</v>
      </c>
      <c r="E209" s="71">
        <f t="shared" si="21"/>
        <v>255.5</v>
      </c>
      <c r="F209" s="71">
        <v>0</v>
      </c>
      <c r="G209" s="15"/>
      <c r="H209" s="17"/>
      <c r="I209" s="71">
        <f t="shared" si="19"/>
        <v>255.5</v>
      </c>
      <c r="J209" s="71">
        <v>255.5</v>
      </c>
      <c r="K209" s="18">
        <f t="shared" si="20"/>
        <v>0</v>
      </c>
    </row>
    <row r="210" spans="1:11">
      <c r="A210" s="14">
        <v>49</v>
      </c>
      <c r="B210" s="14">
        <v>12491</v>
      </c>
      <c r="C210" s="15">
        <v>65</v>
      </c>
      <c r="D210" s="71">
        <v>3.65</v>
      </c>
      <c r="E210" s="71">
        <f t="shared" si="21"/>
        <v>237.25</v>
      </c>
      <c r="F210" s="71">
        <v>0</v>
      </c>
      <c r="G210" s="15"/>
      <c r="H210" s="17"/>
      <c r="I210" s="71">
        <f t="shared" si="19"/>
        <v>237.25</v>
      </c>
      <c r="J210" s="71">
        <v>237.25</v>
      </c>
      <c r="K210" s="18">
        <f t="shared" si="20"/>
        <v>0</v>
      </c>
    </row>
    <row r="211" spans="1:11">
      <c r="A211" s="14" t="s">
        <v>568</v>
      </c>
      <c r="B211" s="14"/>
      <c r="C211" s="15"/>
      <c r="D211" s="71"/>
      <c r="E211" s="71"/>
      <c r="F211" s="71"/>
      <c r="G211" s="15"/>
      <c r="H211" s="17"/>
      <c r="I211" s="71"/>
      <c r="J211" s="71"/>
      <c r="K211" s="18"/>
    </row>
    <row r="212" spans="1:11">
      <c r="A212" s="14">
        <v>50</v>
      </c>
      <c r="B212" s="14">
        <v>1864</v>
      </c>
      <c r="C212" s="15">
        <v>144</v>
      </c>
      <c r="D212" s="71">
        <v>3.65</v>
      </c>
      <c r="E212" s="71">
        <f>C212*D212</f>
        <v>525.6</v>
      </c>
      <c r="F212" s="71">
        <v>0</v>
      </c>
      <c r="G212" s="15"/>
      <c r="H212" s="17"/>
      <c r="I212" s="71">
        <f>E212-F212</f>
        <v>525.6</v>
      </c>
      <c r="J212" s="71">
        <v>525.6</v>
      </c>
      <c r="K212" s="18">
        <f>F212/E212</f>
        <v>0</v>
      </c>
    </row>
    <row r="213" spans="1:11">
      <c r="A213" s="14">
        <v>50</v>
      </c>
      <c r="B213" s="14">
        <v>3396</v>
      </c>
      <c r="C213" s="15">
        <v>203</v>
      </c>
      <c r="D213" s="71">
        <v>3.65</v>
      </c>
      <c r="E213" s="71">
        <f>C213*D213</f>
        <v>740.94999999999993</v>
      </c>
      <c r="F213" s="71">
        <v>595.65</v>
      </c>
      <c r="G213" s="15">
        <v>3087</v>
      </c>
      <c r="H213" s="17">
        <v>39995</v>
      </c>
      <c r="I213" s="83">
        <f>E213-F213</f>
        <v>145.29999999999995</v>
      </c>
      <c r="J213" s="71">
        <v>740.95</v>
      </c>
      <c r="K213" s="18">
        <f>F213/E213</f>
        <v>0.80390039813752623</v>
      </c>
    </row>
    <row r="214" spans="1:11">
      <c r="A214" s="14">
        <v>50</v>
      </c>
      <c r="B214" s="14">
        <v>6508</v>
      </c>
      <c r="C214" s="15">
        <v>75</v>
      </c>
      <c r="D214" s="71">
        <v>3.65</v>
      </c>
      <c r="E214" s="71">
        <f>C214*D214</f>
        <v>273.75</v>
      </c>
      <c r="F214" s="71">
        <v>0</v>
      </c>
      <c r="G214" s="15"/>
      <c r="H214" s="17"/>
      <c r="I214" s="71">
        <f>E214-F214</f>
        <v>273.75</v>
      </c>
      <c r="J214" s="71">
        <v>273.75</v>
      </c>
      <c r="K214" s="18">
        <f>F214/E214</f>
        <v>0</v>
      </c>
    </row>
    <row r="215" spans="1:11">
      <c r="A215" s="14">
        <v>50</v>
      </c>
      <c r="B215" s="14">
        <v>6547</v>
      </c>
      <c r="C215" s="15">
        <v>189</v>
      </c>
      <c r="D215" s="71">
        <v>3.65</v>
      </c>
      <c r="E215" s="71">
        <f>C215*D215</f>
        <v>689.85</v>
      </c>
      <c r="F215" s="71">
        <v>0</v>
      </c>
      <c r="G215" s="15"/>
      <c r="H215" s="17"/>
      <c r="I215" s="71">
        <f>E215-F215</f>
        <v>689.85</v>
      </c>
      <c r="J215" s="71">
        <v>689.85</v>
      </c>
      <c r="K215" s="18">
        <f>F215/E215</f>
        <v>0</v>
      </c>
    </row>
    <row r="216" spans="1:11">
      <c r="A216" s="14">
        <v>50</v>
      </c>
      <c r="B216" s="14">
        <v>12709</v>
      </c>
      <c r="C216" s="15">
        <v>37</v>
      </c>
      <c r="D216" s="71">
        <v>3.65</v>
      </c>
      <c r="E216" s="71">
        <f>C216*D216</f>
        <v>135.04999999999998</v>
      </c>
      <c r="F216" s="71">
        <v>135.04</v>
      </c>
      <c r="G216" s="15">
        <v>1400</v>
      </c>
      <c r="H216" s="17">
        <v>39716</v>
      </c>
      <c r="I216" s="71">
        <f>E216-F216</f>
        <v>9.9999999999909051E-3</v>
      </c>
      <c r="J216" s="71">
        <v>9.9999999999909051E-3</v>
      </c>
      <c r="K216" s="18">
        <f>F216/E216</f>
        <v>0.99992595335061096</v>
      </c>
    </row>
    <row r="217" spans="1:11">
      <c r="A217" s="14" t="s">
        <v>568</v>
      </c>
      <c r="B217" s="14"/>
      <c r="C217" s="15"/>
      <c r="D217" s="71"/>
      <c r="E217" s="71"/>
      <c r="F217" s="71"/>
      <c r="G217" s="15"/>
      <c r="H217" s="17"/>
      <c r="I217" s="71"/>
      <c r="J217" s="71"/>
      <c r="K217" s="18"/>
    </row>
    <row r="218" spans="1:11" ht="15.75">
      <c r="A218" s="1">
        <v>51</v>
      </c>
      <c r="B218" s="1">
        <v>4879</v>
      </c>
      <c r="C218" s="2">
        <v>232</v>
      </c>
      <c r="D218" s="72">
        <v>3.65</v>
      </c>
      <c r="E218" s="72">
        <f>C218*D218</f>
        <v>846.8</v>
      </c>
      <c r="F218" s="71">
        <v>0</v>
      </c>
      <c r="G218" s="15"/>
      <c r="H218" s="17"/>
      <c r="I218" s="71">
        <f>E218-F218</f>
        <v>846.8</v>
      </c>
      <c r="J218" s="71">
        <v>846.8</v>
      </c>
      <c r="K218" s="18">
        <f>F218/E218</f>
        <v>0</v>
      </c>
    </row>
    <row r="219" spans="1:11" ht="15.75">
      <c r="A219" s="1">
        <v>51</v>
      </c>
      <c r="B219" s="1">
        <v>6460</v>
      </c>
      <c r="C219" s="2">
        <v>146</v>
      </c>
      <c r="D219" s="72">
        <v>3.65</v>
      </c>
      <c r="E219" s="72">
        <f>C219*D219</f>
        <v>532.9</v>
      </c>
      <c r="F219" s="71">
        <v>0</v>
      </c>
      <c r="G219" s="15"/>
      <c r="H219" s="17"/>
      <c r="I219" s="71">
        <f>E219-F219</f>
        <v>532.9</v>
      </c>
      <c r="J219" s="71">
        <v>532.9</v>
      </c>
      <c r="K219" s="18">
        <f>F219/E219</f>
        <v>0</v>
      </c>
    </row>
    <row r="220" spans="1:11" ht="15.75">
      <c r="A220" s="1">
        <v>51</v>
      </c>
      <c r="B220" s="1">
        <v>6997</v>
      </c>
      <c r="C220" s="2">
        <v>37</v>
      </c>
      <c r="D220" s="72">
        <v>3.65</v>
      </c>
      <c r="E220" s="72">
        <f>C220*D220</f>
        <v>135.04999999999998</v>
      </c>
      <c r="F220" s="72">
        <v>0</v>
      </c>
      <c r="G220" s="2"/>
      <c r="H220" s="4"/>
      <c r="I220" s="72">
        <f>E220-F220</f>
        <v>135.04999999999998</v>
      </c>
      <c r="J220" s="72">
        <v>135.05000000000001</v>
      </c>
      <c r="K220" s="5">
        <f>F220/E220</f>
        <v>0</v>
      </c>
    </row>
    <row r="221" spans="1:11" ht="15.75">
      <c r="A221" s="78">
        <v>51</v>
      </c>
      <c r="B221" s="78">
        <v>7775</v>
      </c>
      <c r="C221" s="79">
        <v>82</v>
      </c>
      <c r="D221" s="80">
        <v>3.65</v>
      </c>
      <c r="E221" s="80">
        <f>C221*D221</f>
        <v>299.3</v>
      </c>
      <c r="F221" s="80">
        <v>318</v>
      </c>
      <c r="G221" s="79">
        <v>2015</v>
      </c>
      <c r="H221" s="126">
        <v>39884</v>
      </c>
      <c r="I221" s="80">
        <f>E221-F221</f>
        <v>-18.699999999999989</v>
      </c>
      <c r="J221" s="80">
        <v>-18.7</v>
      </c>
      <c r="K221" s="124">
        <f>F221/E221</f>
        <v>1.0624791179418642</v>
      </c>
    </row>
    <row r="222" spans="1:11" ht="15.75">
      <c r="A222" s="1">
        <v>51</v>
      </c>
      <c r="B222" s="1">
        <v>10893</v>
      </c>
      <c r="C222" s="2">
        <v>82</v>
      </c>
      <c r="D222" s="72">
        <v>3.65</v>
      </c>
      <c r="E222" s="72">
        <f>C222*D222</f>
        <v>299.3</v>
      </c>
      <c r="F222" s="71">
        <v>0</v>
      </c>
      <c r="G222" s="15"/>
      <c r="H222" s="17"/>
      <c r="I222" s="71">
        <f>E222-F222</f>
        <v>299.3</v>
      </c>
      <c r="J222" s="71">
        <v>299.3</v>
      </c>
      <c r="K222" s="18">
        <f>F222/E222</f>
        <v>0</v>
      </c>
    </row>
    <row r="223" spans="1:11" ht="15.75">
      <c r="A223" s="14" t="s">
        <v>568</v>
      </c>
      <c r="B223" s="1"/>
      <c r="C223" s="2"/>
      <c r="D223" s="72"/>
      <c r="E223" s="72"/>
      <c r="F223" s="71"/>
      <c r="G223" s="15"/>
      <c r="H223" s="17"/>
      <c r="I223" s="71"/>
      <c r="J223" s="71"/>
      <c r="K223" s="18"/>
    </row>
    <row r="224" spans="1:11">
      <c r="A224" s="14">
        <v>52</v>
      </c>
      <c r="B224" s="14">
        <v>1909</v>
      </c>
      <c r="C224" s="15">
        <v>129</v>
      </c>
      <c r="D224" s="71">
        <v>3.65</v>
      </c>
      <c r="E224" s="71">
        <f>C224*D224</f>
        <v>470.84999999999997</v>
      </c>
      <c r="F224" s="71">
        <v>292</v>
      </c>
      <c r="G224" s="15">
        <v>2221</v>
      </c>
      <c r="H224" s="17">
        <v>39969</v>
      </c>
      <c r="I224" s="71">
        <f>E224-F224</f>
        <v>178.84999999999997</v>
      </c>
      <c r="J224" s="71">
        <v>178.85</v>
      </c>
      <c r="K224" s="18">
        <f>F224/E224</f>
        <v>0.62015503875968991</v>
      </c>
    </row>
    <row r="225" spans="1:11">
      <c r="A225" s="14">
        <v>52</v>
      </c>
      <c r="B225" s="14">
        <v>2854</v>
      </c>
      <c r="C225" s="15">
        <v>100</v>
      </c>
      <c r="D225" s="71">
        <v>3.65</v>
      </c>
      <c r="E225" s="71">
        <f>C225*D225</f>
        <v>365</v>
      </c>
      <c r="F225" s="71">
        <v>0</v>
      </c>
      <c r="G225" s="15"/>
      <c r="H225" s="17"/>
      <c r="I225" s="71">
        <f>E225-F225</f>
        <v>365</v>
      </c>
      <c r="J225" s="71">
        <v>365</v>
      </c>
      <c r="K225" s="18">
        <f>F225/E225</f>
        <v>0</v>
      </c>
    </row>
    <row r="226" spans="1:11">
      <c r="A226" s="14">
        <v>52</v>
      </c>
      <c r="B226" s="14">
        <v>4871</v>
      </c>
      <c r="C226" s="15">
        <v>150</v>
      </c>
      <c r="D226" s="71">
        <v>3.65</v>
      </c>
      <c r="E226" s="71">
        <f>C226*D226</f>
        <v>547.5</v>
      </c>
      <c r="F226" s="71">
        <v>0</v>
      </c>
      <c r="G226" s="15"/>
      <c r="H226" s="17"/>
      <c r="I226" s="71">
        <f>E226-F226</f>
        <v>547.5</v>
      </c>
      <c r="J226" s="71">
        <v>547.5</v>
      </c>
      <c r="K226" s="18">
        <f>F226/E226</f>
        <v>0</v>
      </c>
    </row>
    <row r="227" spans="1:11">
      <c r="A227" s="14">
        <v>52</v>
      </c>
      <c r="B227" s="14">
        <v>7489</v>
      </c>
      <c r="C227" s="15">
        <v>64</v>
      </c>
      <c r="D227" s="71">
        <v>3.65</v>
      </c>
      <c r="E227" s="71">
        <f>C227*D227</f>
        <v>233.6</v>
      </c>
      <c r="F227" s="71">
        <v>0</v>
      </c>
      <c r="G227" s="15"/>
      <c r="H227" s="17"/>
      <c r="I227" s="71">
        <f>E227-F227</f>
        <v>233.6</v>
      </c>
      <c r="J227" s="71">
        <v>233.6</v>
      </c>
      <c r="K227" s="18">
        <f>F227/E227</f>
        <v>0</v>
      </c>
    </row>
    <row r="228" spans="1:11">
      <c r="A228" s="14">
        <v>52</v>
      </c>
      <c r="B228" s="14">
        <v>10905</v>
      </c>
      <c r="C228" s="15">
        <v>60</v>
      </c>
      <c r="D228" s="71">
        <v>3.65</v>
      </c>
      <c r="E228" s="71">
        <f>C228*D228</f>
        <v>219</v>
      </c>
      <c r="F228" s="71">
        <v>0</v>
      </c>
      <c r="G228" s="15"/>
      <c r="H228" s="17"/>
      <c r="I228" s="71">
        <f>E228-F228</f>
        <v>219</v>
      </c>
      <c r="J228" s="71">
        <v>219</v>
      </c>
      <c r="K228" s="18">
        <f>F228/E228</f>
        <v>0</v>
      </c>
    </row>
    <row r="229" spans="1:11">
      <c r="A229" s="14"/>
      <c r="B229" s="14"/>
      <c r="C229" s="15"/>
      <c r="D229" s="71"/>
      <c r="E229" s="71"/>
      <c r="F229" s="71"/>
      <c r="G229" s="15"/>
      <c r="H229" s="17"/>
      <c r="I229" s="71"/>
      <c r="J229" s="71"/>
      <c r="K229" s="18"/>
    </row>
    <row r="230" spans="1:11">
      <c r="A230" s="14"/>
      <c r="B230" s="14"/>
      <c r="C230" s="15"/>
      <c r="D230" s="71"/>
      <c r="E230" s="71"/>
      <c r="F230" s="71">
        <f>SUM(F155:F229)</f>
        <v>8103.0523560000001</v>
      </c>
      <c r="G230" s="15"/>
      <c r="H230" s="17" t="s">
        <v>325</v>
      </c>
      <c r="I230" s="71"/>
      <c r="J230" s="71"/>
      <c r="K230" s="18"/>
    </row>
    <row r="231" spans="1:11">
      <c r="A231" s="14"/>
      <c r="B231" s="14"/>
      <c r="C231" s="15"/>
      <c r="D231" s="71"/>
      <c r="E231" s="71"/>
      <c r="F231" s="71"/>
      <c r="G231" s="15"/>
      <c r="H231" s="17"/>
      <c r="I231" s="71"/>
      <c r="J231" s="71"/>
      <c r="K231" s="18"/>
    </row>
    <row r="232" spans="1:11">
      <c r="A232" s="14"/>
      <c r="B232" s="14"/>
      <c r="C232" s="15"/>
      <c r="D232" s="71"/>
      <c r="E232" s="71"/>
      <c r="F232" s="71"/>
      <c r="G232" s="15"/>
      <c r="H232" s="17"/>
      <c r="I232" s="71"/>
      <c r="J232" s="71"/>
      <c r="K232" s="18"/>
    </row>
    <row r="233" spans="1:11">
      <c r="A233" s="14" t="s">
        <v>568</v>
      </c>
      <c r="B233" s="14"/>
      <c r="C233" s="15"/>
      <c r="D233" s="71"/>
      <c r="E233" s="71"/>
      <c r="F233" s="71"/>
      <c r="G233" s="15"/>
      <c r="H233" s="17"/>
      <c r="I233" s="71"/>
      <c r="J233" s="71"/>
      <c r="K233" s="18"/>
    </row>
    <row r="234" spans="1:11">
      <c r="A234" s="14">
        <v>60</v>
      </c>
      <c r="B234" s="14">
        <v>664</v>
      </c>
      <c r="C234" s="15">
        <v>1022</v>
      </c>
      <c r="D234" s="71">
        <v>3.65</v>
      </c>
      <c r="E234" s="71">
        <f>C234*D234</f>
        <v>3730.2999999999997</v>
      </c>
      <c r="F234" s="71">
        <v>518.04999999999995</v>
      </c>
      <c r="G234" s="15">
        <v>6782</v>
      </c>
      <c r="H234" s="17">
        <v>39815</v>
      </c>
      <c r="I234" s="71">
        <f>E234-F234</f>
        <v>3212.25</v>
      </c>
      <c r="J234" s="71">
        <v>3212.25</v>
      </c>
      <c r="K234" s="18">
        <f>F234/E234</f>
        <v>0.13887622979385036</v>
      </c>
    </row>
    <row r="235" spans="1:11">
      <c r="A235" s="14">
        <v>60</v>
      </c>
      <c r="B235" s="14">
        <v>722</v>
      </c>
      <c r="C235" s="15">
        <v>337</v>
      </c>
      <c r="D235" s="71">
        <v>3.65</v>
      </c>
      <c r="E235" s="71">
        <f>C235*D235</f>
        <v>1230.05</v>
      </c>
      <c r="F235" s="71">
        <v>0</v>
      </c>
      <c r="G235" s="15"/>
      <c r="H235" s="17"/>
      <c r="I235" s="71">
        <f>E235-F235</f>
        <v>1230.05</v>
      </c>
      <c r="J235" s="71">
        <v>1230.05</v>
      </c>
      <c r="K235" s="18">
        <f>F235/E235</f>
        <v>0</v>
      </c>
    </row>
    <row r="236" spans="1:11">
      <c r="A236" s="14">
        <v>60</v>
      </c>
      <c r="B236" s="14">
        <v>1789</v>
      </c>
      <c r="C236" s="15">
        <v>137</v>
      </c>
      <c r="D236" s="71">
        <v>3.65</v>
      </c>
      <c r="E236" s="71">
        <f>C236*D236</f>
        <v>500.05</v>
      </c>
      <c r="F236" s="71">
        <v>452</v>
      </c>
      <c r="G236" s="15" t="s">
        <v>618</v>
      </c>
      <c r="H236" s="17">
        <v>39909</v>
      </c>
      <c r="I236" s="71">
        <f>E236-F236</f>
        <v>48.050000000000011</v>
      </c>
      <c r="J236" s="71">
        <v>48.05</v>
      </c>
      <c r="K236" s="18">
        <f>F236/E236</f>
        <v>0.90390960903909612</v>
      </c>
    </row>
    <row r="237" spans="1:11">
      <c r="A237" s="14">
        <v>60</v>
      </c>
      <c r="B237" s="14">
        <v>9685</v>
      </c>
      <c r="C237" s="15">
        <v>61</v>
      </c>
      <c r="D237" s="71">
        <v>3.65</v>
      </c>
      <c r="E237" s="71">
        <f>C237*D237</f>
        <v>222.65</v>
      </c>
      <c r="F237" s="71">
        <v>0</v>
      </c>
      <c r="G237" s="15"/>
      <c r="H237" s="17"/>
      <c r="I237" s="71">
        <f>E237-F237</f>
        <v>222.65</v>
      </c>
      <c r="J237" s="71">
        <v>222.65</v>
      </c>
      <c r="K237" s="18">
        <f>F237/E237</f>
        <v>0</v>
      </c>
    </row>
    <row r="238" spans="1:11">
      <c r="A238" s="14">
        <v>60</v>
      </c>
      <c r="B238" s="14">
        <v>11129</v>
      </c>
      <c r="C238" s="15">
        <v>42</v>
      </c>
      <c r="D238" s="71">
        <v>3.65</v>
      </c>
      <c r="E238" s="71">
        <f>C238*D238</f>
        <v>153.29999999999998</v>
      </c>
      <c r="F238" s="71">
        <v>0</v>
      </c>
      <c r="G238" s="15"/>
      <c r="H238" s="17"/>
      <c r="I238" s="71">
        <f>E238-F238</f>
        <v>153.29999999999998</v>
      </c>
      <c r="J238" s="71">
        <v>153.30000000000001</v>
      </c>
      <c r="K238" s="18">
        <f>F238/E238</f>
        <v>0</v>
      </c>
    </row>
    <row r="239" spans="1:11">
      <c r="A239" s="14" t="s">
        <v>568</v>
      </c>
      <c r="B239" s="14"/>
      <c r="C239" s="15"/>
      <c r="D239" s="71"/>
      <c r="E239" s="71"/>
      <c r="F239" s="71"/>
      <c r="G239" s="15"/>
      <c r="H239" s="17"/>
      <c r="I239" s="71"/>
      <c r="J239" s="71"/>
      <c r="K239" s="18"/>
    </row>
    <row r="240" spans="1:11">
      <c r="A240" s="14">
        <v>61</v>
      </c>
      <c r="B240" s="14">
        <v>1964</v>
      </c>
      <c r="C240" s="15">
        <v>536</v>
      </c>
      <c r="D240" s="71">
        <v>3.65</v>
      </c>
      <c r="E240" s="71">
        <f>C240*D240</f>
        <v>1956.3999999999999</v>
      </c>
      <c r="F240" s="71">
        <v>0</v>
      </c>
      <c r="G240" s="15"/>
      <c r="H240" s="17"/>
      <c r="I240" s="71">
        <f>E240-F240</f>
        <v>1956.3999999999999</v>
      </c>
      <c r="J240" s="71">
        <v>1956.4</v>
      </c>
      <c r="K240" s="18">
        <f>F240/E240</f>
        <v>0</v>
      </c>
    </row>
    <row r="241" spans="1:11">
      <c r="A241" s="14">
        <v>61</v>
      </c>
      <c r="B241" s="14">
        <v>2035</v>
      </c>
      <c r="C241" s="15">
        <v>56</v>
      </c>
      <c r="D241" s="71">
        <v>3.65</v>
      </c>
      <c r="E241" s="71">
        <f>C241*D241</f>
        <v>204.4</v>
      </c>
      <c r="F241" s="71">
        <v>0</v>
      </c>
      <c r="G241" s="15"/>
      <c r="H241" s="17"/>
      <c r="I241" s="71">
        <f>E241-F241</f>
        <v>204.4</v>
      </c>
      <c r="J241" s="71">
        <v>204.4</v>
      </c>
      <c r="K241" s="18">
        <f>F241/E241</f>
        <v>0</v>
      </c>
    </row>
    <row r="242" spans="1:11">
      <c r="A242" s="14">
        <v>61</v>
      </c>
      <c r="B242" s="14">
        <v>11657</v>
      </c>
      <c r="C242" s="15">
        <v>33</v>
      </c>
      <c r="D242" s="71">
        <v>3.65</v>
      </c>
      <c r="E242" s="71">
        <f>C242*D242</f>
        <v>120.45</v>
      </c>
      <c r="F242" s="71">
        <v>0</v>
      </c>
      <c r="G242" s="15"/>
      <c r="H242" s="17"/>
      <c r="I242" s="71">
        <f>E242-F242</f>
        <v>120.45</v>
      </c>
      <c r="J242" s="71">
        <v>120.45</v>
      </c>
      <c r="K242" s="18">
        <f>F242/E242</f>
        <v>0</v>
      </c>
    </row>
    <row r="243" spans="1:11" ht="15.75">
      <c r="A243" s="78">
        <v>61</v>
      </c>
      <c r="B243" s="78">
        <v>12621</v>
      </c>
      <c r="C243" s="79">
        <v>52</v>
      </c>
      <c r="D243" s="80">
        <v>3.65</v>
      </c>
      <c r="E243" s="80">
        <f>C243*D243</f>
        <v>189.79999999999998</v>
      </c>
      <c r="F243" s="75">
        <v>200.95</v>
      </c>
      <c r="G243" s="74">
        <v>1937</v>
      </c>
      <c r="H243" s="76">
        <v>39994</v>
      </c>
      <c r="I243" s="83">
        <f>E243-F243</f>
        <v>-11.150000000000006</v>
      </c>
      <c r="J243" s="75">
        <v>189.8</v>
      </c>
      <c r="K243" s="77">
        <f>F243/E243</f>
        <v>1.0587460484720759</v>
      </c>
    </row>
    <row r="244" spans="1:11">
      <c r="A244" s="14">
        <v>62</v>
      </c>
      <c r="B244" s="14">
        <v>1690</v>
      </c>
      <c r="C244" s="15">
        <v>64</v>
      </c>
      <c r="D244" s="71">
        <v>3.65</v>
      </c>
      <c r="E244" s="71">
        <f>C244*D244</f>
        <v>233.6</v>
      </c>
      <c r="F244" s="71">
        <v>0</v>
      </c>
      <c r="G244" s="15"/>
      <c r="H244" s="17"/>
      <c r="I244" s="71">
        <f>E244-F244</f>
        <v>233.6</v>
      </c>
      <c r="J244" s="71">
        <v>233.6</v>
      </c>
      <c r="K244" s="18">
        <f>F244/E244</f>
        <v>0</v>
      </c>
    </row>
    <row r="245" spans="1:11">
      <c r="A245" s="14" t="s">
        <v>568</v>
      </c>
      <c r="B245" s="14"/>
      <c r="C245" s="15"/>
      <c r="D245" s="71"/>
      <c r="E245" s="71"/>
      <c r="F245" s="71"/>
      <c r="G245" s="15"/>
      <c r="H245" s="17"/>
      <c r="I245" s="71"/>
      <c r="J245" s="71"/>
      <c r="K245" s="18"/>
    </row>
    <row r="246" spans="1:11">
      <c r="A246" s="14">
        <v>62</v>
      </c>
      <c r="B246" s="14">
        <v>2487</v>
      </c>
      <c r="C246" s="15">
        <v>210</v>
      </c>
      <c r="D246" s="71">
        <v>3.65</v>
      </c>
      <c r="E246" s="71">
        <f>C246*D246</f>
        <v>766.5</v>
      </c>
      <c r="F246" s="71">
        <v>0</v>
      </c>
      <c r="G246" s="15"/>
      <c r="H246" s="17"/>
      <c r="I246" s="71">
        <f>E246-F246</f>
        <v>766.5</v>
      </c>
      <c r="J246" s="71">
        <v>766.5</v>
      </c>
      <c r="K246" s="18">
        <f>F246/E246</f>
        <v>0</v>
      </c>
    </row>
    <row r="247" spans="1:11" ht="15.75">
      <c r="A247" s="78">
        <v>62</v>
      </c>
      <c r="B247" s="78">
        <v>3562</v>
      </c>
      <c r="C247" s="79">
        <v>104</v>
      </c>
      <c r="D247" s="80">
        <v>3.65</v>
      </c>
      <c r="E247" s="80">
        <f>C247*D247</f>
        <v>379.59999999999997</v>
      </c>
      <c r="F247" s="75">
        <v>702.25</v>
      </c>
      <c r="G247" s="74">
        <v>1417</v>
      </c>
      <c r="H247" s="76">
        <v>39980</v>
      </c>
      <c r="I247" s="83">
        <f>E247-F247</f>
        <v>-322.65000000000003</v>
      </c>
      <c r="J247" s="75">
        <v>379.6</v>
      </c>
      <c r="K247" s="77">
        <f>F247/E247</f>
        <v>1.849973656480506</v>
      </c>
    </row>
    <row r="248" spans="1:11">
      <c r="A248" s="14">
        <v>62</v>
      </c>
      <c r="B248" s="14">
        <v>6436</v>
      </c>
      <c r="C248" s="15">
        <v>60</v>
      </c>
      <c r="D248" s="71">
        <v>3.65</v>
      </c>
      <c r="E248" s="71">
        <f>C248*D248</f>
        <v>219</v>
      </c>
      <c r="F248" s="71">
        <v>0</v>
      </c>
      <c r="G248" s="15"/>
      <c r="H248" s="17"/>
      <c r="I248" s="71">
        <f>E248-F248</f>
        <v>219</v>
      </c>
      <c r="J248" s="71">
        <v>219</v>
      </c>
      <c r="K248" s="18">
        <f>F248/E248</f>
        <v>0</v>
      </c>
    </row>
    <row r="249" spans="1:11">
      <c r="A249" s="14">
        <v>62</v>
      </c>
      <c r="B249" s="14">
        <v>6776</v>
      </c>
      <c r="C249" s="15">
        <v>39</v>
      </c>
      <c r="D249" s="71">
        <v>3.65</v>
      </c>
      <c r="E249" s="71">
        <f>C249*D249</f>
        <v>142.35</v>
      </c>
      <c r="F249" s="71">
        <v>0</v>
      </c>
      <c r="G249" s="15"/>
      <c r="H249" s="17"/>
      <c r="I249" s="71">
        <f>E249-F249</f>
        <v>142.35</v>
      </c>
      <c r="J249" s="71">
        <v>142.35</v>
      </c>
      <c r="K249" s="18">
        <f>F249/E249</f>
        <v>0</v>
      </c>
    </row>
    <row r="250" spans="1:11">
      <c r="A250" s="14" t="s">
        <v>568</v>
      </c>
      <c r="B250" s="14"/>
      <c r="C250" s="15"/>
      <c r="D250" s="71"/>
      <c r="E250" s="71"/>
      <c r="F250" s="71"/>
      <c r="G250" s="15"/>
      <c r="H250" s="17"/>
      <c r="I250" s="71"/>
      <c r="J250" s="71"/>
      <c r="K250" s="18"/>
    </row>
    <row r="251" spans="1:11">
      <c r="A251" s="14">
        <v>63</v>
      </c>
      <c r="B251" s="14">
        <v>1825</v>
      </c>
      <c r="C251" s="15">
        <v>166</v>
      </c>
      <c r="D251" s="71">
        <v>3.65</v>
      </c>
      <c r="E251" s="71">
        <f>C251*D251</f>
        <v>605.9</v>
      </c>
      <c r="F251" s="71">
        <v>0</v>
      </c>
      <c r="G251" s="15"/>
      <c r="H251" s="17"/>
      <c r="I251" s="71">
        <f>E251-F251</f>
        <v>605.9</v>
      </c>
      <c r="J251" s="71">
        <v>605.9</v>
      </c>
      <c r="K251" s="18">
        <f>F251/E251</f>
        <v>0</v>
      </c>
    </row>
    <row r="252" spans="1:11">
      <c r="A252" s="14">
        <v>63</v>
      </c>
      <c r="B252" s="14">
        <v>4240</v>
      </c>
      <c r="C252" s="15">
        <v>258</v>
      </c>
      <c r="D252" s="71">
        <v>3.65</v>
      </c>
      <c r="E252" s="71">
        <f>C252*D252</f>
        <v>941.69999999999993</v>
      </c>
      <c r="F252" s="71">
        <v>0</v>
      </c>
      <c r="G252" s="15"/>
      <c r="H252" s="17"/>
      <c r="I252" s="71">
        <f>E252-F252</f>
        <v>941.69999999999993</v>
      </c>
      <c r="J252" s="71">
        <v>941.7</v>
      </c>
      <c r="K252" s="18">
        <f>F252/E252</f>
        <v>0</v>
      </c>
    </row>
    <row r="253" spans="1:11">
      <c r="A253" s="14">
        <v>63</v>
      </c>
      <c r="B253" s="14">
        <v>10715</v>
      </c>
      <c r="C253" s="15">
        <v>86</v>
      </c>
      <c r="D253" s="71">
        <v>3.65</v>
      </c>
      <c r="E253" s="71">
        <f>C253*D253</f>
        <v>313.89999999999998</v>
      </c>
      <c r="F253" s="71">
        <v>0</v>
      </c>
      <c r="G253" s="15"/>
      <c r="H253" s="17"/>
      <c r="I253" s="71">
        <f>E253-F253</f>
        <v>313.89999999999998</v>
      </c>
      <c r="J253" s="71">
        <v>313.89999999999998</v>
      </c>
      <c r="K253" s="18">
        <f>F253/E253</f>
        <v>0</v>
      </c>
    </row>
    <row r="254" spans="1:11" ht="15.75">
      <c r="A254" s="78">
        <v>63</v>
      </c>
      <c r="B254" s="78">
        <v>10976</v>
      </c>
      <c r="C254" s="79">
        <v>51</v>
      </c>
      <c r="D254" s="80">
        <v>3.65</v>
      </c>
      <c r="E254" s="80">
        <f>C254*D254</f>
        <v>186.15</v>
      </c>
      <c r="F254" s="80">
        <v>203.25</v>
      </c>
      <c r="G254" s="79">
        <v>2270</v>
      </c>
      <c r="H254" s="126">
        <v>39958</v>
      </c>
      <c r="I254" s="80">
        <f>E254-F254</f>
        <v>-17.099999999999994</v>
      </c>
      <c r="J254" s="80">
        <v>-17.100000000000001</v>
      </c>
      <c r="K254" s="124">
        <f>F254/E254</f>
        <v>1.0918614020950845</v>
      </c>
    </row>
    <row r="255" spans="1:11" ht="15.75">
      <c r="A255" s="14" t="s">
        <v>568</v>
      </c>
      <c r="B255" s="1"/>
      <c r="C255" s="2"/>
      <c r="D255" s="72"/>
      <c r="E255" s="72"/>
      <c r="F255" s="71"/>
      <c r="G255" s="15"/>
      <c r="H255" s="17"/>
      <c r="I255" s="71"/>
      <c r="J255" s="71"/>
      <c r="K255" s="18"/>
    </row>
    <row r="256" spans="1:11">
      <c r="A256" s="14">
        <v>64</v>
      </c>
      <c r="B256" s="14">
        <v>524</v>
      </c>
      <c r="C256" s="15">
        <v>428</v>
      </c>
      <c r="D256" s="71">
        <v>3.65</v>
      </c>
      <c r="E256" s="71">
        <f>C256*D256</f>
        <v>1562.2</v>
      </c>
      <c r="F256" s="71">
        <v>0</v>
      </c>
      <c r="G256" s="15"/>
      <c r="H256" s="17"/>
      <c r="I256" s="71">
        <f>E256-F256</f>
        <v>1562.2</v>
      </c>
      <c r="J256" s="71">
        <v>1562.2</v>
      </c>
      <c r="K256" s="18">
        <f>F256/E256</f>
        <v>0</v>
      </c>
    </row>
    <row r="257" spans="1:11">
      <c r="A257" s="14">
        <v>64</v>
      </c>
      <c r="B257" s="14">
        <v>3095</v>
      </c>
      <c r="C257" s="15">
        <v>376</v>
      </c>
      <c r="D257" s="71">
        <v>3.65</v>
      </c>
      <c r="E257" s="71">
        <f>C257*D257</f>
        <v>1372.3999999999999</v>
      </c>
      <c r="F257" s="71">
        <v>0</v>
      </c>
      <c r="G257" s="15"/>
      <c r="H257" s="17"/>
      <c r="I257" s="71">
        <f>E257-F257</f>
        <v>1372.3999999999999</v>
      </c>
      <c r="J257" s="71">
        <v>1372.4</v>
      </c>
      <c r="K257" s="18">
        <f>F257/E257</f>
        <v>0</v>
      </c>
    </row>
    <row r="258" spans="1:11">
      <c r="A258" s="73">
        <v>64</v>
      </c>
      <c r="B258" s="73">
        <v>3702</v>
      </c>
      <c r="C258" s="74">
        <v>371</v>
      </c>
      <c r="D258" s="75">
        <v>3.65</v>
      </c>
      <c r="E258" s="75">
        <f>C258*D258</f>
        <v>1354.1499999999999</v>
      </c>
      <c r="F258" s="75">
        <v>1355</v>
      </c>
      <c r="G258" s="74">
        <v>8129</v>
      </c>
      <c r="H258" s="76">
        <v>39986</v>
      </c>
      <c r="I258" s="83">
        <f>E258-F258</f>
        <v>-0.85000000000013642</v>
      </c>
      <c r="J258" s="75">
        <v>1354.15</v>
      </c>
      <c r="K258" s="77">
        <f>F258/E258</f>
        <v>1.0006277000332313</v>
      </c>
    </row>
    <row r="259" spans="1:11">
      <c r="A259" s="14">
        <v>64</v>
      </c>
      <c r="B259" s="14">
        <v>4648</v>
      </c>
      <c r="C259" s="15">
        <v>82</v>
      </c>
      <c r="D259" s="71">
        <v>3.65</v>
      </c>
      <c r="E259" s="71">
        <f>C259*D259</f>
        <v>299.3</v>
      </c>
      <c r="F259" s="71">
        <v>0</v>
      </c>
      <c r="G259" s="15"/>
      <c r="H259" s="17"/>
      <c r="I259" s="71">
        <f>E259-F259</f>
        <v>299.3</v>
      </c>
      <c r="J259" s="71">
        <v>299.3</v>
      </c>
      <c r="K259" s="18">
        <f>F259/E259</f>
        <v>0</v>
      </c>
    </row>
    <row r="260" spans="1:11">
      <c r="A260" s="14">
        <v>64</v>
      </c>
      <c r="B260" s="14">
        <v>6883</v>
      </c>
      <c r="C260" s="15">
        <v>84</v>
      </c>
      <c r="D260" s="71">
        <v>3.65</v>
      </c>
      <c r="E260" s="71">
        <f>C260*D260</f>
        <v>306.59999999999997</v>
      </c>
      <c r="F260" s="71">
        <v>0</v>
      </c>
      <c r="G260" s="15"/>
      <c r="H260" s="17"/>
      <c r="I260" s="71">
        <f>E260-F260</f>
        <v>306.59999999999997</v>
      </c>
      <c r="J260" s="71">
        <v>306.60000000000002</v>
      </c>
      <c r="K260" s="18">
        <f>F260/E260</f>
        <v>0</v>
      </c>
    </row>
    <row r="261" spans="1:11">
      <c r="A261" s="14" t="s">
        <v>568</v>
      </c>
      <c r="B261" s="14"/>
      <c r="C261" s="15"/>
      <c r="D261" s="71"/>
      <c r="E261" s="71"/>
      <c r="F261" s="71"/>
      <c r="G261" s="15"/>
      <c r="H261" s="17"/>
      <c r="I261" s="71"/>
      <c r="J261" s="71"/>
      <c r="K261" s="18"/>
    </row>
    <row r="262" spans="1:11">
      <c r="A262" s="14">
        <v>65</v>
      </c>
      <c r="B262" s="14">
        <v>1709</v>
      </c>
      <c r="C262" s="15">
        <v>330</v>
      </c>
      <c r="D262" s="71">
        <v>3.65</v>
      </c>
      <c r="E262" s="71">
        <f>C262*D262</f>
        <v>1204.5</v>
      </c>
      <c r="F262" s="71">
        <v>0</v>
      </c>
      <c r="G262" s="15"/>
      <c r="H262" s="17"/>
      <c r="I262" s="71">
        <f>E262-F262</f>
        <v>1204.5</v>
      </c>
      <c r="J262" s="71">
        <v>1204.5</v>
      </c>
      <c r="K262" s="18">
        <f>F262/E262</f>
        <v>0</v>
      </c>
    </row>
    <row r="263" spans="1:11" ht="15.75">
      <c r="A263" s="1">
        <v>65</v>
      </c>
      <c r="B263" s="1">
        <v>4614</v>
      </c>
      <c r="C263" s="2">
        <v>102</v>
      </c>
      <c r="D263" s="72">
        <v>3.65</v>
      </c>
      <c r="E263" s="72">
        <f>C263*D263</f>
        <v>372.3</v>
      </c>
      <c r="F263" s="71">
        <v>191.15</v>
      </c>
      <c r="G263" s="15">
        <v>1437</v>
      </c>
      <c r="H263" s="17">
        <v>39974</v>
      </c>
      <c r="I263" s="83">
        <f>E263-F263</f>
        <v>181.15</v>
      </c>
      <c r="J263" s="71">
        <v>372.3</v>
      </c>
      <c r="K263" s="18">
        <f>F263/E263</f>
        <v>0.51343002954606498</v>
      </c>
    </row>
    <row r="264" spans="1:11">
      <c r="A264" s="127">
        <v>65</v>
      </c>
      <c r="B264" s="127">
        <v>4700</v>
      </c>
      <c r="C264" s="128"/>
      <c r="D264" s="129"/>
      <c r="E264" s="129">
        <v>29.2</v>
      </c>
      <c r="F264" s="129">
        <v>0</v>
      </c>
      <c r="G264" s="128" t="s">
        <v>325</v>
      </c>
      <c r="H264" s="130" t="s">
        <v>621</v>
      </c>
      <c r="I264" s="129"/>
      <c r="J264" s="129"/>
      <c r="K264" s="131"/>
    </row>
    <row r="265" spans="1:11" ht="15.75">
      <c r="A265" s="78">
        <v>65</v>
      </c>
      <c r="B265" s="78">
        <v>6719</v>
      </c>
      <c r="C265" s="79">
        <v>52</v>
      </c>
      <c r="D265" s="80">
        <v>3.65</v>
      </c>
      <c r="E265" s="80">
        <f>C265*D265</f>
        <v>189.79999999999998</v>
      </c>
      <c r="F265" s="80">
        <v>189.8</v>
      </c>
      <c r="G265" s="79">
        <v>115</v>
      </c>
      <c r="H265" s="126">
        <v>39945</v>
      </c>
      <c r="I265" s="80">
        <f>E265-F265</f>
        <v>0</v>
      </c>
      <c r="J265" s="80">
        <v>0</v>
      </c>
      <c r="K265" s="124">
        <f>F265/E265</f>
        <v>1.0000000000000002</v>
      </c>
    </row>
    <row r="266" spans="1:11">
      <c r="A266" s="14">
        <v>65</v>
      </c>
      <c r="B266" s="14">
        <v>13583</v>
      </c>
      <c r="C266" s="15">
        <v>65</v>
      </c>
      <c r="D266" s="71">
        <v>3.65</v>
      </c>
      <c r="E266" s="71">
        <f>C266*D266</f>
        <v>237.25</v>
      </c>
      <c r="F266" s="71">
        <v>187.5</v>
      </c>
      <c r="G266" s="15">
        <v>1142</v>
      </c>
      <c r="H266" s="17">
        <v>39961</v>
      </c>
      <c r="I266" s="71">
        <f>E266-F266</f>
        <v>49.75</v>
      </c>
      <c r="J266" s="71">
        <v>49.75</v>
      </c>
      <c r="K266" s="18">
        <f>F266/E266</f>
        <v>0.79030558482613278</v>
      </c>
    </row>
    <row r="267" spans="1:11">
      <c r="A267" s="14" t="s">
        <v>568</v>
      </c>
      <c r="B267" s="14"/>
      <c r="C267" s="15"/>
      <c r="D267" s="71"/>
      <c r="E267" s="71"/>
      <c r="F267" s="71"/>
      <c r="G267" s="15"/>
      <c r="H267" s="17"/>
      <c r="I267" s="71"/>
      <c r="J267" s="71"/>
      <c r="K267" s="18"/>
    </row>
    <row r="268" spans="1:11" ht="15.75">
      <c r="A268" s="78">
        <v>66</v>
      </c>
      <c r="B268" s="78">
        <v>2689</v>
      </c>
      <c r="C268" s="79">
        <v>109</v>
      </c>
      <c r="D268" s="80">
        <v>3.65</v>
      </c>
      <c r="E268" s="80">
        <f>C268*D268</f>
        <v>397.84999999999997</v>
      </c>
      <c r="F268" s="75">
        <v>400</v>
      </c>
      <c r="G268" s="74">
        <v>2156</v>
      </c>
      <c r="H268" s="76">
        <v>39984</v>
      </c>
      <c r="I268" s="83">
        <f>E268-F268</f>
        <v>-2.1500000000000341</v>
      </c>
      <c r="J268" s="75">
        <v>397.85</v>
      </c>
      <c r="K268" s="77">
        <f>F268/E268</f>
        <v>1.0054040467512884</v>
      </c>
    </row>
    <row r="269" spans="1:11">
      <c r="A269" s="14">
        <v>66</v>
      </c>
      <c r="B269" s="14">
        <v>7798</v>
      </c>
      <c r="C269" s="15">
        <v>83</v>
      </c>
      <c r="D269" s="71">
        <v>3.65</v>
      </c>
      <c r="E269" s="71">
        <f>C269*D269</f>
        <v>302.95</v>
      </c>
      <c r="F269" s="71">
        <v>0</v>
      </c>
      <c r="G269" s="15"/>
      <c r="H269" s="17"/>
      <c r="I269" s="71">
        <f>E269-F269</f>
        <v>302.95</v>
      </c>
      <c r="J269" s="71">
        <v>302.95</v>
      </c>
      <c r="K269" s="18">
        <f>F269/E269</f>
        <v>0</v>
      </c>
    </row>
    <row r="270" spans="1:11" ht="15.75">
      <c r="A270" s="1">
        <v>66</v>
      </c>
      <c r="B270" s="1">
        <v>8817</v>
      </c>
      <c r="C270" s="2">
        <v>84</v>
      </c>
      <c r="D270" s="72">
        <v>3.65</v>
      </c>
      <c r="E270" s="72">
        <f>C270*D270</f>
        <v>306.59999999999997</v>
      </c>
      <c r="F270" s="71">
        <v>0</v>
      </c>
      <c r="G270" s="15"/>
      <c r="H270" s="17"/>
      <c r="I270" s="71">
        <f>E270-F270</f>
        <v>306.59999999999997</v>
      </c>
      <c r="J270" s="71">
        <v>306.60000000000002</v>
      </c>
      <c r="K270" s="18">
        <f>F270/E270</f>
        <v>0</v>
      </c>
    </row>
    <row r="271" spans="1:11">
      <c r="A271" s="73">
        <v>66</v>
      </c>
      <c r="B271" s="73">
        <v>12588</v>
      </c>
      <c r="C271" s="74">
        <v>60</v>
      </c>
      <c r="D271" s="75">
        <v>3.65</v>
      </c>
      <c r="E271" s="75">
        <f>C271*D271</f>
        <v>219</v>
      </c>
      <c r="F271" s="75">
        <v>219</v>
      </c>
      <c r="G271" s="74">
        <v>515</v>
      </c>
      <c r="H271" s="76">
        <v>39979</v>
      </c>
      <c r="I271" s="83">
        <f>E271-F271</f>
        <v>0</v>
      </c>
      <c r="J271" s="75">
        <v>219</v>
      </c>
      <c r="K271" s="77">
        <f>F271/E271</f>
        <v>1</v>
      </c>
    </row>
    <row r="272" spans="1:11">
      <c r="A272" s="73">
        <v>66</v>
      </c>
      <c r="B272" s="73">
        <v>12743</v>
      </c>
      <c r="C272" s="74">
        <v>35</v>
      </c>
      <c r="D272" s="75">
        <v>3.65</v>
      </c>
      <c r="E272" s="75">
        <f>C272*D272</f>
        <v>127.75</v>
      </c>
      <c r="F272" s="75">
        <v>165.55</v>
      </c>
      <c r="G272" s="74">
        <v>417</v>
      </c>
      <c r="H272" s="76">
        <v>39933</v>
      </c>
      <c r="I272" s="75">
        <f>E272-F272</f>
        <v>-37.800000000000011</v>
      </c>
      <c r="J272" s="75">
        <v>-37.799999999999997</v>
      </c>
      <c r="K272" s="77">
        <f>F272/E272</f>
        <v>1.2958904109589042</v>
      </c>
    </row>
    <row r="273" spans="1:11">
      <c r="A273" s="14" t="s">
        <v>568</v>
      </c>
      <c r="B273" s="14"/>
      <c r="C273" s="15"/>
      <c r="D273" s="71"/>
      <c r="E273" s="71"/>
      <c r="F273" s="71"/>
      <c r="G273" s="15"/>
      <c r="H273" s="17"/>
      <c r="I273" s="71"/>
      <c r="J273" s="71"/>
      <c r="K273" s="18"/>
    </row>
    <row r="274" spans="1:11">
      <c r="A274" s="14">
        <v>67</v>
      </c>
      <c r="B274" s="14">
        <v>697</v>
      </c>
      <c r="C274" s="15">
        <v>227</v>
      </c>
      <c r="D274" s="71">
        <v>3.65</v>
      </c>
      <c r="E274" s="71">
        <f>C274*D274</f>
        <v>828.55</v>
      </c>
      <c r="F274" s="71">
        <v>225.65</v>
      </c>
      <c r="G274" s="15">
        <v>1028</v>
      </c>
      <c r="H274" s="17">
        <v>39961</v>
      </c>
      <c r="I274" s="71">
        <f>E274-F274</f>
        <v>602.9</v>
      </c>
      <c r="J274" s="71">
        <v>602.9</v>
      </c>
      <c r="K274" s="18">
        <f>F274/E274</f>
        <v>0.27234325025647216</v>
      </c>
    </row>
    <row r="275" spans="1:11">
      <c r="A275" s="14">
        <v>67</v>
      </c>
      <c r="B275" s="14">
        <v>973</v>
      </c>
      <c r="C275" s="15">
        <v>264</v>
      </c>
      <c r="D275" s="71">
        <v>3.65</v>
      </c>
      <c r="E275" s="71">
        <f>C275*D275</f>
        <v>963.6</v>
      </c>
      <c r="F275" s="71">
        <v>101.4</v>
      </c>
      <c r="G275" s="15">
        <v>7670</v>
      </c>
      <c r="H275" s="17">
        <v>39982</v>
      </c>
      <c r="I275" s="83">
        <f>E275-F275</f>
        <v>862.2</v>
      </c>
      <c r="J275" s="71">
        <v>963.6</v>
      </c>
      <c r="K275" s="18">
        <f>F275/E275</f>
        <v>0.10523038605230386</v>
      </c>
    </row>
    <row r="276" spans="1:11">
      <c r="A276" s="14">
        <v>67</v>
      </c>
      <c r="B276" s="14">
        <v>4831</v>
      </c>
      <c r="C276" s="15">
        <v>56</v>
      </c>
      <c r="D276" s="71">
        <v>3.65</v>
      </c>
      <c r="E276" s="71">
        <f>C276*D276</f>
        <v>204.4</v>
      </c>
      <c r="F276" s="71">
        <v>0</v>
      </c>
      <c r="G276" s="15"/>
      <c r="H276" s="17"/>
      <c r="I276" s="71">
        <f>E276-F276</f>
        <v>204.4</v>
      </c>
      <c r="J276" s="71">
        <v>204.4</v>
      </c>
      <c r="K276" s="18">
        <f>F276/E276</f>
        <v>0</v>
      </c>
    </row>
    <row r="277" spans="1:11">
      <c r="A277" s="14">
        <v>67</v>
      </c>
      <c r="B277" s="14">
        <v>6554</v>
      </c>
      <c r="C277" s="15">
        <v>59</v>
      </c>
      <c r="D277" s="71">
        <v>3.65</v>
      </c>
      <c r="E277" s="71">
        <f>C277*D277</f>
        <v>215.35</v>
      </c>
      <c r="F277" s="71">
        <v>0</v>
      </c>
      <c r="G277" s="15"/>
      <c r="H277" s="17"/>
      <c r="I277" s="71">
        <f>E277-F277</f>
        <v>215.35</v>
      </c>
      <c r="J277" s="71">
        <v>215.35</v>
      </c>
      <c r="K277" s="18">
        <f>F277/E277</f>
        <v>0</v>
      </c>
    </row>
    <row r="278" spans="1:11">
      <c r="A278" s="122">
        <v>67</v>
      </c>
      <c r="B278" s="122">
        <v>8108</v>
      </c>
      <c r="C278" s="62">
        <v>72</v>
      </c>
      <c r="D278" s="71">
        <v>3.65</v>
      </c>
      <c r="E278" s="71">
        <f>C278*D278</f>
        <v>262.8</v>
      </c>
      <c r="F278" s="71">
        <v>0</v>
      </c>
      <c r="G278" s="15"/>
      <c r="H278" s="17"/>
      <c r="I278" s="71">
        <f>E278-F278</f>
        <v>262.8</v>
      </c>
      <c r="J278" s="71">
        <v>262.8</v>
      </c>
      <c r="K278" s="18">
        <f>F278/E278</f>
        <v>0</v>
      </c>
    </row>
    <row r="279" spans="1:11">
      <c r="A279" s="14" t="s">
        <v>568</v>
      </c>
      <c r="B279" s="122"/>
      <c r="C279" s="62"/>
      <c r="D279" s="71"/>
      <c r="E279" s="71"/>
      <c r="F279" s="71"/>
      <c r="G279" s="15"/>
      <c r="H279" s="17"/>
      <c r="I279" s="71"/>
      <c r="J279" s="71"/>
      <c r="K279" s="18"/>
    </row>
    <row r="280" spans="1:11">
      <c r="A280" s="14">
        <v>68</v>
      </c>
      <c r="B280" s="14">
        <v>4106</v>
      </c>
      <c r="C280" s="15">
        <v>120</v>
      </c>
      <c r="D280" s="71">
        <v>3.65</v>
      </c>
      <c r="E280" s="71">
        <f t="shared" ref="E280:E285" si="22">C280*D280</f>
        <v>438</v>
      </c>
      <c r="F280" s="71">
        <v>0</v>
      </c>
      <c r="G280" s="15"/>
      <c r="H280" s="17"/>
      <c r="I280" s="71">
        <f>E280-F280</f>
        <v>438</v>
      </c>
      <c r="J280" s="71">
        <v>438</v>
      </c>
      <c r="K280" s="18">
        <f t="shared" ref="K280:K290" si="23">F280/E280</f>
        <v>0</v>
      </c>
    </row>
    <row r="281" spans="1:11">
      <c r="A281" s="14">
        <v>68</v>
      </c>
      <c r="B281" s="14">
        <v>4580</v>
      </c>
      <c r="C281" s="15">
        <v>254</v>
      </c>
      <c r="D281" s="71">
        <v>3.65</v>
      </c>
      <c r="E281" s="71">
        <f t="shared" si="22"/>
        <v>927.1</v>
      </c>
      <c r="F281" s="71">
        <v>0</v>
      </c>
      <c r="G281" s="15"/>
      <c r="H281" s="17"/>
      <c r="I281" s="71">
        <f>E281-F281</f>
        <v>927.1</v>
      </c>
      <c r="J281" s="71">
        <v>927.1</v>
      </c>
      <c r="K281" s="18">
        <f t="shared" si="23"/>
        <v>0</v>
      </c>
    </row>
    <row r="282" spans="1:11">
      <c r="A282" s="14">
        <v>68</v>
      </c>
      <c r="B282" s="14">
        <v>6448</v>
      </c>
      <c r="C282" s="15">
        <v>94</v>
      </c>
      <c r="D282" s="71">
        <v>3.65</v>
      </c>
      <c r="E282" s="71">
        <f t="shared" si="22"/>
        <v>343.09999999999997</v>
      </c>
      <c r="F282" s="71">
        <v>220.15</v>
      </c>
      <c r="G282" s="15">
        <v>3190</v>
      </c>
      <c r="H282" s="17">
        <v>39933</v>
      </c>
      <c r="I282" s="71">
        <f>E282-F282</f>
        <v>122.94999999999996</v>
      </c>
      <c r="J282" s="71">
        <v>122.95</v>
      </c>
      <c r="K282" s="18">
        <f t="shared" si="23"/>
        <v>0.64164966482075203</v>
      </c>
    </row>
    <row r="283" spans="1:11" ht="15.75">
      <c r="A283" s="78">
        <v>68</v>
      </c>
      <c r="B283" s="78">
        <v>7048</v>
      </c>
      <c r="C283" s="79">
        <v>187</v>
      </c>
      <c r="D283" s="80">
        <v>3.65</v>
      </c>
      <c r="E283" s="80">
        <f t="shared" si="22"/>
        <v>682.55</v>
      </c>
      <c r="F283" s="75">
        <v>1335.9</v>
      </c>
      <c r="G283" s="74" t="s">
        <v>622</v>
      </c>
      <c r="H283" s="76">
        <v>39764</v>
      </c>
      <c r="I283" s="75">
        <f>E283-F283</f>
        <v>-653.35000000000014</v>
      </c>
      <c r="J283" s="75">
        <v>-653.35</v>
      </c>
      <c r="K283" s="77">
        <f t="shared" si="23"/>
        <v>1.9572192513368987</v>
      </c>
    </row>
    <row r="284" spans="1:11">
      <c r="A284" s="14">
        <v>68</v>
      </c>
      <c r="B284" s="14">
        <v>8172</v>
      </c>
      <c r="C284" s="15">
        <v>100</v>
      </c>
      <c r="D284" s="71">
        <v>3.65</v>
      </c>
      <c r="E284" s="71">
        <f t="shared" si="22"/>
        <v>365</v>
      </c>
      <c r="F284" s="71">
        <v>309.5</v>
      </c>
      <c r="G284" s="15">
        <v>2068</v>
      </c>
      <c r="H284" s="17">
        <v>39979</v>
      </c>
      <c r="I284" s="83">
        <f>E284-F284</f>
        <v>55.5</v>
      </c>
      <c r="J284" s="71">
        <v>365</v>
      </c>
      <c r="K284" s="18">
        <f t="shared" si="23"/>
        <v>0.84794520547945207</v>
      </c>
    </row>
    <row r="285" spans="1:11">
      <c r="A285" s="14">
        <v>68</v>
      </c>
      <c r="B285" s="14">
        <v>13733</v>
      </c>
      <c r="C285" s="15">
        <v>64</v>
      </c>
      <c r="D285" s="71">
        <v>3.65</v>
      </c>
      <c r="E285" s="71">
        <f t="shared" si="22"/>
        <v>233.6</v>
      </c>
      <c r="F285" s="71">
        <v>0</v>
      </c>
      <c r="G285" s="15"/>
      <c r="H285" s="17"/>
      <c r="I285" s="71">
        <v>0</v>
      </c>
      <c r="J285" s="71">
        <v>0</v>
      </c>
      <c r="K285" s="18">
        <f t="shared" si="23"/>
        <v>0</v>
      </c>
    </row>
    <row r="286" spans="1:11">
      <c r="A286" s="14" t="s">
        <v>568</v>
      </c>
      <c r="B286" s="14"/>
      <c r="C286" s="15"/>
      <c r="D286" s="71"/>
      <c r="E286" s="71"/>
      <c r="F286" s="71"/>
      <c r="G286" s="15"/>
      <c r="H286" s="17"/>
      <c r="I286" s="71">
        <f>E286-F286</f>
        <v>0</v>
      </c>
      <c r="J286" s="71">
        <v>0</v>
      </c>
      <c r="K286" s="18" t="e">
        <f t="shared" si="23"/>
        <v>#DIV/0!</v>
      </c>
    </row>
    <row r="287" spans="1:11">
      <c r="A287" s="14">
        <v>69</v>
      </c>
      <c r="B287" s="14">
        <v>4520</v>
      </c>
      <c r="C287" s="15">
        <v>129</v>
      </c>
      <c r="D287" s="71">
        <v>3.65</v>
      </c>
      <c r="E287" s="71">
        <f>C287*D287</f>
        <v>470.84999999999997</v>
      </c>
      <c r="F287" s="71">
        <v>159.5</v>
      </c>
      <c r="G287" s="15">
        <v>5376</v>
      </c>
      <c r="H287" s="17">
        <v>39778</v>
      </c>
      <c r="I287" s="71">
        <f>E287-F287</f>
        <v>311.34999999999997</v>
      </c>
      <c r="J287" s="71">
        <v>311.35000000000002</v>
      </c>
      <c r="K287" s="18">
        <f t="shared" si="23"/>
        <v>0.33874907082935118</v>
      </c>
    </row>
    <row r="288" spans="1:11">
      <c r="A288" s="14">
        <v>69</v>
      </c>
      <c r="B288" s="14">
        <v>4706</v>
      </c>
      <c r="C288" s="15">
        <v>97</v>
      </c>
      <c r="D288" s="71">
        <v>3.65</v>
      </c>
      <c r="E288" s="71">
        <f>C288*D288</f>
        <v>354.05</v>
      </c>
      <c r="F288" s="71">
        <v>236.91</v>
      </c>
      <c r="G288" s="15">
        <v>3264</v>
      </c>
      <c r="H288" s="17" t="s">
        <v>623</v>
      </c>
      <c r="I288" s="71">
        <f>E288-F288</f>
        <v>117.14000000000001</v>
      </c>
      <c r="J288" s="71">
        <v>117.14</v>
      </c>
      <c r="K288" s="18">
        <f t="shared" si="23"/>
        <v>0.66914277644400511</v>
      </c>
    </row>
    <row r="289" spans="1:11">
      <c r="A289" s="73">
        <v>69</v>
      </c>
      <c r="B289" s="73">
        <v>5438</v>
      </c>
      <c r="C289" s="74">
        <v>63</v>
      </c>
      <c r="D289" s="75">
        <v>3.65</v>
      </c>
      <c r="E289" s="75">
        <f>C289*D289</f>
        <v>229.95</v>
      </c>
      <c r="F289" s="75">
        <v>229.95</v>
      </c>
      <c r="G289" s="74">
        <v>1395</v>
      </c>
      <c r="H289" s="76">
        <v>39973</v>
      </c>
      <c r="I289" s="75">
        <f>E289-F289</f>
        <v>0</v>
      </c>
      <c r="J289" s="75">
        <v>0</v>
      </c>
      <c r="K289" s="77">
        <f t="shared" si="23"/>
        <v>1</v>
      </c>
    </row>
    <row r="290" spans="1:11">
      <c r="A290" s="73">
        <v>69</v>
      </c>
      <c r="B290" s="73">
        <v>6646</v>
      </c>
      <c r="C290" s="74">
        <v>156</v>
      </c>
      <c r="D290" s="75">
        <v>3.65</v>
      </c>
      <c r="E290" s="75">
        <f>C290*D290</f>
        <v>569.4</v>
      </c>
      <c r="F290" s="75">
        <v>572.55999999999995</v>
      </c>
      <c r="G290" s="74" t="s">
        <v>624</v>
      </c>
      <c r="H290" s="76" t="s">
        <v>625</v>
      </c>
      <c r="I290" s="83">
        <f>E290-F290</f>
        <v>-3.1599999999999682</v>
      </c>
      <c r="J290" s="75">
        <v>569.4</v>
      </c>
      <c r="K290" s="77">
        <f t="shared" si="23"/>
        <v>1.0055497014401122</v>
      </c>
    </row>
    <row r="291" spans="1:11" ht="15.75">
      <c r="A291" s="14" t="s">
        <v>568</v>
      </c>
      <c r="B291" s="1"/>
      <c r="C291" s="2"/>
      <c r="D291" s="72"/>
      <c r="E291" s="72"/>
      <c r="F291" s="71"/>
      <c r="G291" s="15"/>
      <c r="H291" s="17"/>
      <c r="I291" s="71"/>
      <c r="J291" s="71"/>
      <c r="K291" s="18"/>
    </row>
    <row r="292" spans="1:11">
      <c r="A292" s="14">
        <v>70</v>
      </c>
      <c r="B292" s="14">
        <v>1578</v>
      </c>
      <c r="C292" s="15">
        <v>203</v>
      </c>
      <c r="D292" s="71">
        <v>3.65</v>
      </c>
      <c r="E292" s="71">
        <f>C292*D292</f>
        <v>740.94999999999993</v>
      </c>
      <c r="F292" s="71">
        <v>0</v>
      </c>
      <c r="G292" s="15"/>
      <c r="H292" s="17"/>
      <c r="I292" s="71">
        <f>E292-F292</f>
        <v>740.94999999999993</v>
      </c>
      <c r="J292" s="71">
        <v>740.95</v>
      </c>
      <c r="K292" s="18">
        <f>F292/E292</f>
        <v>0</v>
      </c>
    </row>
    <row r="293" spans="1:11">
      <c r="A293" s="14">
        <v>70</v>
      </c>
      <c r="B293" s="14">
        <v>1612</v>
      </c>
      <c r="C293" s="15">
        <v>34</v>
      </c>
      <c r="D293" s="71">
        <v>3.65</v>
      </c>
      <c r="E293" s="71">
        <f>C293*D293</f>
        <v>124.1</v>
      </c>
      <c r="F293" s="71">
        <v>0</v>
      </c>
      <c r="G293" s="15"/>
      <c r="H293" s="17"/>
      <c r="I293" s="71">
        <f>E293-F293</f>
        <v>124.1</v>
      </c>
      <c r="J293" s="71">
        <v>124.1</v>
      </c>
      <c r="K293" s="18">
        <f>F293/E293</f>
        <v>0</v>
      </c>
    </row>
    <row r="294" spans="1:11" ht="15.75">
      <c r="A294" s="78" t="s">
        <v>325</v>
      </c>
      <c r="B294" s="78">
        <v>1647</v>
      </c>
      <c r="C294" s="79">
        <v>72</v>
      </c>
      <c r="D294" s="80">
        <v>3.65</v>
      </c>
      <c r="E294" s="80">
        <f>C294*D294</f>
        <v>262.8</v>
      </c>
      <c r="F294" s="75">
        <v>262.8</v>
      </c>
      <c r="G294" s="74">
        <v>1123</v>
      </c>
      <c r="H294" s="76">
        <v>39982</v>
      </c>
      <c r="I294" s="83">
        <f>E294-F294</f>
        <v>0</v>
      </c>
      <c r="J294" s="75">
        <v>262.8</v>
      </c>
      <c r="K294" s="77">
        <f>F294/E294</f>
        <v>1</v>
      </c>
    </row>
    <row r="295" spans="1:11">
      <c r="A295" s="14">
        <v>70</v>
      </c>
      <c r="B295" s="14">
        <v>3464</v>
      </c>
      <c r="C295" s="15">
        <v>136</v>
      </c>
      <c r="D295" s="71">
        <v>3.65</v>
      </c>
      <c r="E295" s="71">
        <f>C295*D295</f>
        <v>496.4</v>
      </c>
      <c r="F295" s="71">
        <v>0</v>
      </c>
      <c r="G295" s="15"/>
      <c r="H295" s="17"/>
      <c r="I295" s="71">
        <f>E295-F295</f>
        <v>496.4</v>
      </c>
      <c r="J295" s="71">
        <v>496.4</v>
      </c>
      <c r="K295" s="18">
        <f>F295/E295</f>
        <v>0</v>
      </c>
    </row>
    <row r="296" spans="1:11">
      <c r="A296" s="14">
        <v>70</v>
      </c>
      <c r="B296" s="14">
        <v>4579</v>
      </c>
      <c r="C296" s="15">
        <v>120</v>
      </c>
      <c r="D296" s="71">
        <v>3.65</v>
      </c>
      <c r="E296" s="71">
        <f>C296*D296</f>
        <v>438</v>
      </c>
      <c r="F296" s="71">
        <v>0</v>
      </c>
      <c r="G296" s="15"/>
      <c r="H296" s="17"/>
      <c r="I296" s="71">
        <f>E296-F296</f>
        <v>438</v>
      </c>
      <c r="J296" s="71">
        <v>438</v>
      </c>
      <c r="K296" s="18">
        <f>F296/E296</f>
        <v>0</v>
      </c>
    </row>
    <row r="297" spans="1:11">
      <c r="A297" s="14" t="s">
        <v>568</v>
      </c>
      <c r="B297" s="14"/>
      <c r="C297" s="15"/>
      <c r="D297" s="71"/>
      <c r="E297" s="71"/>
      <c r="F297" s="71"/>
      <c r="G297" s="15"/>
      <c r="H297" s="17"/>
      <c r="I297" s="71"/>
      <c r="J297" s="71"/>
      <c r="K297" s="18"/>
    </row>
    <row r="298" spans="1:11" ht="15.75">
      <c r="A298" s="1">
        <v>71</v>
      </c>
      <c r="B298" s="1">
        <v>1837</v>
      </c>
      <c r="C298" s="2">
        <v>248</v>
      </c>
      <c r="D298" s="72">
        <v>3.65</v>
      </c>
      <c r="E298" s="72">
        <f t="shared" ref="E298:E303" si="24">C298*D298</f>
        <v>905.19999999999993</v>
      </c>
      <c r="F298" s="71">
        <v>0</v>
      </c>
      <c r="G298" s="15"/>
      <c r="H298" s="17"/>
      <c r="I298" s="71">
        <f t="shared" ref="I298:I303" si="25">E298-F298</f>
        <v>905.19999999999993</v>
      </c>
      <c r="J298" s="71">
        <v>905.2</v>
      </c>
      <c r="K298" s="18">
        <f t="shared" ref="K298:K303" si="26">F298/E298</f>
        <v>0</v>
      </c>
    </row>
    <row r="299" spans="1:11" ht="15.75">
      <c r="A299" s="78">
        <v>71</v>
      </c>
      <c r="B299" s="78">
        <v>4877</v>
      </c>
      <c r="C299" s="79">
        <v>154</v>
      </c>
      <c r="D299" s="80">
        <v>3.65</v>
      </c>
      <c r="E299" s="80">
        <f t="shared" si="24"/>
        <v>562.1</v>
      </c>
      <c r="F299" s="75">
        <v>562.1</v>
      </c>
      <c r="G299" s="74">
        <v>1038</v>
      </c>
      <c r="H299" s="76">
        <v>39923</v>
      </c>
      <c r="I299" s="75">
        <f t="shared" si="25"/>
        <v>0</v>
      </c>
      <c r="J299" s="75">
        <v>0</v>
      </c>
      <c r="K299" s="77">
        <f t="shared" si="26"/>
        <v>1</v>
      </c>
    </row>
    <row r="300" spans="1:11">
      <c r="A300" s="14">
        <v>71</v>
      </c>
      <c r="B300" s="14">
        <v>4897</v>
      </c>
      <c r="C300" s="15">
        <v>104</v>
      </c>
      <c r="D300" s="71">
        <v>3.65</v>
      </c>
      <c r="E300" s="71">
        <f t="shared" si="24"/>
        <v>379.59999999999997</v>
      </c>
      <c r="F300" s="71">
        <v>368.65</v>
      </c>
      <c r="G300" s="15">
        <v>2578</v>
      </c>
      <c r="H300" s="17">
        <v>39919</v>
      </c>
      <c r="I300" s="71">
        <f t="shared" si="25"/>
        <v>10.949999999999989</v>
      </c>
      <c r="J300" s="71">
        <v>10.949999999999932</v>
      </c>
      <c r="K300" s="18">
        <f t="shared" si="26"/>
        <v>0.97115384615384615</v>
      </c>
    </row>
    <row r="301" spans="1:11">
      <c r="A301" s="14">
        <v>71</v>
      </c>
      <c r="B301" s="14">
        <v>11301</v>
      </c>
      <c r="C301" s="15">
        <v>64</v>
      </c>
      <c r="D301" s="71">
        <v>3.65</v>
      </c>
      <c r="E301" s="71">
        <f t="shared" si="24"/>
        <v>233.6</v>
      </c>
      <c r="F301" s="71">
        <v>0</v>
      </c>
      <c r="G301" s="15"/>
      <c r="H301" s="17"/>
      <c r="I301" s="71">
        <f t="shared" si="25"/>
        <v>233.6</v>
      </c>
      <c r="J301" s="71">
        <v>233.6</v>
      </c>
      <c r="K301" s="18">
        <f t="shared" si="26"/>
        <v>0</v>
      </c>
    </row>
    <row r="302" spans="1:11" ht="15.75">
      <c r="A302" s="1">
        <v>71</v>
      </c>
      <c r="B302" s="1">
        <v>12677</v>
      </c>
      <c r="C302" s="2">
        <v>41</v>
      </c>
      <c r="D302" s="72">
        <v>3.65</v>
      </c>
      <c r="E302" s="72">
        <f t="shared" si="24"/>
        <v>149.65</v>
      </c>
      <c r="F302" s="72">
        <v>0</v>
      </c>
      <c r="G302" s="2"/>
      <c r="H302" s="4"/>
      <c r="I302" s="72">
        <f t="shared" si="25"/>
        <v>149.65</v>
      </c>
      <c r="J302" s="72">
        <v>149.65</v>
      </c>
      <c r="K302" s="5">
        <f t="shared" si="26"/>
        <v>0</v>
      </c>
    </row>
    <row r="303" spans="1:11" ht="15.75">
      <c r="A303" s="14">
        <v>71</v>
      </c>
      <c r="B303" s="14">
        <v>14478</v>
      </c>
      <c r="C303" s="15">
        <v>33</v>
      </c>
      <c r="D303" s="71">
        <v>3.65</v>
      </c>
      <c r="E303" s="72">
        <f t="shared" si="24"/>
        <v>120.45</v>
      </c>
      <c r="F303" s="71">
        <v>62.5</v>
      </c>
      <c r="G303" s="15">
        <v>1049</v>
      </c>
      <c r="H303" s="17">
        <v>39972</v>
      </c>
      <c r="I303" s="72">
        <f t="shared" si="25"/>
        <v>57.95</v>
      </c>
      <c r="J303" s="72">
        <v>57.95</v>
      </c>
      <c r="K303" s="5">
        <f t="shared" si="26"/>
        <v>0.51888750518887505</v>
      </c>
    </row>
    <row r="304" spans="1:11">
      <c r="A304" s="14"/>
      <c r="B304" s="14"/>
      <c r="C304" s="15"/>
      <c r="D304" s="71"/>
      <c r="E304" s="71"/>
      <c r="F304" s="71">
        <f>SUM(F234:F303)</f>
        <v>9432.07</v>
      </c>
      <c r="G304" s="15"/>
      <c r="H304" s="17" t="s">
        <v>325</v>
      </c>
      <c r="I304" s="71"/>
      <c r="J304" s="71"/>
      <c r="K304" s="18"/>
    </row>
    <row r="305" spans="1:11">
      <c r="A305" s="14"/>
      <c r="B305" s="14"/>
      <c r="C305" s="15"/>
      <c r="D305" s="71"/>
      <c r="E305" s="71"/>
      <c r="F305" s="71"/>
      <c r="G305" s="15"/>
      <c r="H305" s="17"/>
      <c r="I305" s="71"/>
      <c r="J305" s="71"/>
      <c r="K305" s="18"/>
    </row>
    <row r="306" spans="1:11">
      <c r="A306" s="14"/>
      <c r="B306" s="14"/>
      <c r="C306" s="15"/>
      <c r="D306" s="71"/>
      <c r="E306" s="71"/>
      <c r="F306" s="71"/>
      <c r="G306" s="15"/>
      <c r="H306" s="17"/>
      <c r="I306" s="71"/>
      <c r="J306" s="71"/>
      <c r="K306" s="18"/>
    </row>
    <row r="307" spans="1:11">
      <c r="A307" s="14" t="s">
        <v>568</v>
      </c>
      <c r="B307" s="14"/>
      <c r="C307" s="15"/>
      <c r="D307" s="71"/>
      <c r="E307" s="71"/>
      <c r="F307" s="71"/>
      <c r="G307" s="15"/>
      <c r="H307" s="17"/>
      <c r="I307" s="71"/>
      <c r="J307" s="71"/>
      <c r="K307" s="18"/>
    </row>
    <row r="308" spans="1:11">
      <c r="A308" s="14">
        <v>80</v>
      </c>
      <c r="B308" s="14">
        <v>669</v>
      </c>
      <c r="C308" s="15">
        <v>73</v>
      </c>
      <c r="D308" s="71">
        <v>3.65</v>
      </c>
      <c r="E308" s="71">
        <f>C308*D308</f>
        <v>266.45</v>
      </c>
      <c r="F308" s="71">
        <v>0</v>
      </c>
      <c r="G308" s="15"/>
      <c r="H308" s="17"/>
      <c r="I308" s="71">
        <f>E308-F308</f>
        <v>266.45</v>
      </c>
      <c r="J308" s="71">
        <v>266.45</v>
      </c>
      <c r="K308" s="18">
        <f>F308/E308</f>
        <v>0</v>
      </c>
    </row>
    <row r="309" spans="1:11">
      <c r="A309" s="14">
        <v>80</v>
      </c>
      <c r="B309" s="14">
        <v>832</v>
      </c>
      <c r="C309" s="15">
        <v>161</v>
      </c>
      <c r="D309" s="71">
        <v>3.65</v>
      </c>
      <c r="E309" s="71">
        <f>C309*D309</f>
        <v>587.65</v>
      </c>
      <c r="F309" s="71">
        <v>0</v>
      </c>
      <c r="G309" s="15"/>
      <c r="H309" s="17"/>
      <c r="I309" s="71">
        <f>E309-F309</f>
        <v>587.65</v>
      </c>
      <c r="J309" s="71">
        <v>587.65</v>
      </c>
      <c r="K309" s="18">
        <f>F309/E309</f>
        <v>0</v>
      </c>
    </row>
    <row r="310" spans="1:11">
      <c r="A310" s="14">
        <v>80</v>
      </c>
      <c r="B310" s="14">
        <v>6702</v>
      </c>
      <c r="C310" s="15">
        <v>41</v>
      </c>
      <c r="D310" s="71">
        <v>3.65</v>
      </c>
      <c r="E310" s="71">
        <f>C310*D310</f>
        <v>149.65</v>
      </c>
      <c r="F310" s="71">
        <v>0</v>
      </c>
      <c r="G310" s="15"/>
      <c r="H310" s="17"/>
      <c r="I310" s="71">
        <f>E310-F310</f>
        <v>149.65</v>
      </c>
      <c r="J310" s="71">
        <v>149.65</v>
      </c>
      <c r="K310" s="18">
        <f>F310/E310</f>
        <v>0</v>
      </c>
    </row>
    <row r="311" spans="1:11" ht="15.75">
      <c r="A311" s="1">
        <v>80</v>
      </c>
      <c r="B311" s="1">
        <v>6786</v>
      </c>
      <c r="C311" s="2">
        <v>32</v>
      </c>
      <c r="D311" s="72">
        <v>3.65</v>
      </c>
      <c r="E311" s="72">
        <f>C311*D311</f>
        <v>116.8</v>
      </c>
      <c r="F311" s="71">
        <v>49</v>
      </c>
      <c r="G311" s="15">
        <v>1095</v>
      </c>
      <c r="H311" s="17">
        <v>39981</v>
      </c>
      <c r="I311" s="83">
        <f>E311-F311</f>
        <v>67.8</v>
      </c>
      <c r="J311" s="71">
        <v>116.8</v>
      </c>
      <c r="K311" s="18">
        <f>F311/E311</f>
        <v>0.41952054794520549</v>
      </c>
    </row>
    <row r="312" spans="1:11" ht="15.75">
      <c r="A312" s="14" t="s">
        <v>568</v>
      </c>
      <c r="B312" s="1"/>
      <c r="C312" s="2"/>
      <c r="D312" s="72"/>
      <c r="E312" s="72"/>
      <c r="F312" s="71"/>
      <c r="G312" s="15"/>
      <c r="H312" s="17"/>
      <c r="I312" s="71"/>
      <c r="J312" s="71"/>
      <c r="K312" s="18"/>
    </row>
    <row r="313" spans="1:11" ht="15.75">
      <c r="A313" s="78">
        <v>81</v>
      </c>
      <c r="B313" s="78">
        <v>1762</v>
      </c>
      <c r="C313" s="79">
        <v>306</v>
      </c>
      <c r="D313" s="80">
        <v>3.65</v>
      </c>
      <c r="E313" s="80">
        <f>C313*D313</f>
        <v>1116.8999999999999</v>
      </c>
      <c r="F313" s="75">
        <v>1116.9000000000001</v>
      </c>
      <c r="G313" s="74">
        <v>6239</v>
      </c>
      <c r="H313" s="76">
        <v>39961</v>
      </c>
      <c r="I313" s="75">
        <f t="shared" ref="I313:I321" si="27">E313-F313</f>
        <v>0</v>
      </c>
      <c r="J313" s="75">
        <v>0</v>
      </c>
      <c r="K313" s="77">
        <f t="shared" ref="K313:K321" si="28">F313/E313</f>
        <v>1.0000000000000002</v>
      </c>
    </row>
    <row r="314" spans="1:11">
      <c r="A314" s="14">
        <v>81</v>
      </c>
      <c r="B314" s="14">
        <v>4902</v>
      </c>
      <c r="C314" s="15">
        <v>169</v>
      </c>
      <c r="D314" s="71">
        <v>3.65</v>
      </c>
      <c r="E314" s="71">
        <f>C314*D314</f>
        <v>616.85</v>
      </c>
      <c r="F314" s="71">
        <v>268.75</v>
      </c>
      <c r="G314" s="15">
        <v>5955</v>
      </c>
      <c r="H314" s="17">
        <v>39919</v>
      </c>
      <c r="I314" s="71">
        <f t="shared" si="27"/>
        <v>348.1</v>
      </c>
      <c r="J314" s="71">
        <v>348.1</v>
      </c>
      <c r="K314" s="18">
        <f t="shared" si="28"/>
        <v>0.43568128394261163</v>
      </c>
    </row>
    <row r="315" spans="1:11">
      <c r="A315" s="14">
        <v>81</v>
      </c>
      <c r="B315" s="14">
        <v>4954</v>
      </c>
      <c r="C315" s="15">
        <v>118</v>
      </c>
      <c r="D315" s="71">
        <v>3.65</v>
      </c>
      <c r="E315" s="71">
        <f>C315*D315</f>
        <v>430.7</v>
      </c>
      <c r="F315" s="71">
        <v>107.3</v>
      </c>
      <c r="G315" s="15">
        <v>2657</v>
      </c>
      <c r="H315" s="17">
        <v>39994</v>
      </c>
      <c r="I315" s="83">
        <f t="shared" si="27"/>
        <v>323.39999999999998</v>
      </c>
      <c r="J315" s="71">
        <v>430.7</v>
      </c>
      <c r="K315" s="18">
        <f t="shared" si="28"/>
        <v>0.24912932435570001</v>
      </c>
    </row>
    <row r="316" spans="1:11" ht="15.75">
      <c r="A316" s="1">
        <v>81</v>
      </c>
      <c r="B316" s="1">
        <v>7030</v>
      </c>
      <c r="C316" s="2">
        <v>93</v>
      </c>
      <c r="D316" s="72">
        <v>3.65</v>
      </c>
      <c r="E316" s="72">
        <f>C316*D316</f>
        <v>339.45</v>
      </c>
      <c r="F316" s="71">
        <v>0</v>
      </c>
      <c r="G316" s="15"/>
      <c r="H316" s="17"/>
      <c r="I316" s="71">
        <f t="shared" si="27"/>
        <v>339.45</v>
      </c>
      <c r="J316" s="71">
        <v>339.45</v>
      </c>
      <c r="K316" s="18">
        <f t="shared" si="28"/>
        <v>0</v>
      </c>
    </row>
    <row r="317" spans="1:11" ht="15.75">
      <c r="A317" s="14" t="s">
        <v>568</v>
      </c>
      <c r="B317" s="1"/>
      <c r="C317" s="2"/>
      <c r="D317" s="72"/>
      <c r="E317" s="72"/>
      <c r="F317" s="71">
        <v>0</v>
      </c>
      <c r="G317" s="15"/>
      <c r="H317" s="17"/>
      <c r="I317" s="71">
        <f t="shared" si="27"/>
        <v>0</v>
      </c>
      <c r="J317" s="71">
        <v>0</v>
      </c>
      <c r="K317" s="18" t="e">
        <f t="shared" si="28"/>
        <v>#DIV/0!</v>
      </c>
    </row>
    <row r="318" spans="1:11">
      <c r="A318" s="14">
        <v>83</v>
      </c>
      <c r="B318" s="14">
        <v>2137</v>
      </c>
      <c r="C318" s="15">
        <v>175</v>
      </c>
      <c r="D318" s="71">
        <v>3.65</v>
      </c>
      <c r="E318" s="71">
        <f>C318*D318</f>
        <v>638.75</v>
      </c>
      <c r="F318" s="71">
        <v>0</v>
      </c>
      <c r="G318" s="15"/>
      <c r="H318" s="17"/>
      <c r="I318" s="71">
        <f t="shared" si="27"/>
        <v>638.75</v>
      </c>
      <c r="J318" s="71">
        <v>638.75</v>
      </c>
      <c r="K318" s="18">
        <f t="shared" si="28"/>
        <v>0</v>
      </c>
    </row>
    <row r="319" spans="1:11">
      <c r="A319" s="14">
        <v>83</v>
      </c>
      <c r="B319" s="14">
        <v>2481</v>
      </c>
      <c r="C319" s="15">
        <v>220</v>
      </c>
      <c r="D319" s="71">
        <v>3.65</v>
      </c>
      <c r="E319" s="71">
        <f>C319*D319</f>
        <v>803</v>
      </c>
      <c r="F319" s="71">
        <v>0</v>
      </c>
      <c r="G319" s="15"/>
      <c r="H319" s="17"/>
      <c r="I319" s="71">
        <f t="shared" si="27"/>
        <v>803</v>
      </c>
      <c r="J319" s="71">
        <v>803</v>
      </c>
      <c r="K319" s="18">
        <f t="shared" si="28"/>
        <v>0</v>
      </c>
    </row>
    <row r="320" spans="1:11">
      <c r="A320" s="14">
        <v>83</v>
      </c>
      <c r="B320" s="14">
        <v>7319</v>
      </c>
      <c r="C320" s="15">
        <v>74</v>
      </c>
      <c r="D320" s="71">
        <v>3.65</v>
      </c>
      <c r="E320" s="71">
        <f>C320*D320</f>
        <v>270.09999999999997</v>
      </c>
      <c r="F320" s="71">
        <v>125</v>
      </c>
      <c r="G320" s="15">
        <v>1253</v>
      </c>
      <c r="H320" s="17">
        <v>39882</v>
      </c>
      <c r="I320" s="71">
        <f t="shared" si="27"/>
        <v>145.09999999999997</v>
      </c>
      <c r="J320" s="71">
        <v>145.1</v>
      </c>
      <c r="K320" s="18">
        <f t="shared" si="28"/>
        <v>0.46279155868196969</v>
      </c>
    </row>
    <row r="321" spans="1:11">
      <c r="A321" s="14">
        <v>83</v>
      </c>
      <c r="B321" s="14">
        <v>9546</v>
      </c>
      <c r="C321" s="15">
        <v>39</v>
      </c>
      <c r="D321" s="71">
        <v>3.65</v>
      </c>
      <c r="E321" s="71">
        <f>C321*D321</f>
        <v>142.35</v>
      </c>
      <c r="F321" s="71">
        <v>0</v>
      </c>
      <c r="G321" s="15"/>
      <c r="H321" s="17"/>
      <c r="I321" s="71">
        <f t="shared" si="27"/>
        <v>142.35</v>
      </c>
      <c r="J321" s="71">
        <v>142.35</v>
      </c>
      <c r="K321" s="18">
        <f t="shared" si="28"/>
        <v>0</v>
      </c>
    </row>
    <row r="322" spans="1:11">
      <c r="A322" s="14" t="s">
        <v>568</v>
      </c>
      <c r="B322" s="14"/>
      <c r="C322" s="15"/>
      <c r="D322" s="71"/>
      <c r="E322" s="71"/>
      <c r="F322" s="71"/>
      <c r="G322" s="15"/>
      <c r="H322" s="17"/>
      <c r="I322" s="71"/>
      <c r="J322" s="71"/>
      <c r="K322" s="18"/>
    </row>
    <row r="323" spans="1:11">
      <c r="A323" s="14">
        <v>85</v>
      </c>
      <c r="B323" s="14">
        <v>2032</v>
      </c>
      <c r="C323" s="15">
        <v>198</v>
      </c>
      <c r="D323" s="71">
        <v>3.65</v>
      </c>
      <c r="E323" s="71">
        <f t="shared" ref="E323:E328" si="29">C323*D323</f>
        <v>722.69999999999993</v>
      </c>
      <c r="F323" s="71">
        <v>298.19</v>
      </c>
      <c r="G323" s="15">
        <v>6470</v>
      </c>
      <c r="H323" s="17">
        <v>39974</v>
      </c>
      <c r="I323" s="83">
        <f t="shared" ref="I323:I328" si="30">E323-F323</f>
        <v>424.50999999999993</v>
      </c>
      <c r="J323" s="71">
        <v>722.7</v>
      </c>
      <c r="K323" s="18">
        <f t="shared" ref="K323:K328" si="31">F323/E323</f>
        <v>0.41260550712605509</v>
      </c>
    </row>
    <row r="324" spans="1:11">
      <c r="A324" s="73">
        <v>85</v>
      </c>
      <c r="B324" s="73">
        <v>2066</v>
      </c>
      <c r="C324" s="74">
        <v>99</v>
      </c>
      <c r="D324" s="75">
        <v>3.65</v>
      </c>
      <c r="E324" s="75">
        <f t="shared" si="29"/>
        <v>361.34999999999997</v>
      </c>
      <c r="F324" s="75">
        <v>365.54</v>
      </c>
      <c r="G324" s="74">
        <v>5497</v>
      </c>
      <c r="H324" s="76">
        <v>39981</v>
      </c>
      <c r="I324" s="83">
        <f t="shared" si="30"/>
        <v>-4.1900000000000546</v>
      </c>
      <c r="J324" s="75">
        <v>361.35</v>
      </c>
      <c r="K324" s="77">
        <f t="shared" si="31"/>
        <v>1.0115954061159542</v>
      </c>
    </row>
    <row r="325" spans="1:11">
      <c r="A325" s="14">
        <v>85</v>
      </c>
      <c r="B325" s="14">
        <v>3557</v>
      </c>
      <c r="C325" s="15">
        <v>37</v>
      </c>
      <c r="D325" s="71">
        <v>3.65</v>
      </c>
      <c r="E325" s="71">
        <f t="shared" si="29"/>
        <v>135.04999999999998</v>
      </c>
      <c r="F325" s="71">
        <v>108.4</v>
      </c>
      <c r="G325" s="15">
        <v>1011</v>
      </c>
      <c r="H325" s="17">
        <v>39797</v>
      </c>
      <c r="I325" s="71">
        <f t="shared" si="30"/>
        <v>26.649999999999977</v>
      </c>
      <c r="J325" s="71">
        <v>26.65</v>
      </c>
      <c r="K325" s="18">
        <f t="shared" si="31"/>
        <v>0.80266567937800826</v>
      </c>
    </row>
    <row r="326" spans="1:11">
      <c r="A326" s="14">
        <v>85</v>
      </c>
      <c r="B326" s="14">
        <v>5415</v>
      </c>
      <c r="C326" s="15">
        <v>74</v>
      </c>
      <c r="D326" s="71">
        <v>3.65</v>
      </c>
      <c r="E326" s="71">
        <f t="shared" si="29"/>
        <v>270.09999999999997</v>
      </c>
      <c r="F326" s="71">
        <v>0</v>
      </c>
      <c r="G326" s="15"/>
      <c r="H326" s="17"/>
      <c r="I326" s="71">
        <f t="shared" si="30"/>
        <v>270.09999999999997</v>
      </c>
      <c r="J326" s="71">
        <v>270.10000000000002</v>
      </c>
      <c r="K326" s="18">
        <f t="shared" si="31"/>
        <v>0</v>
      </c>
    </row>
    <row r="327" spans="1:11">
      <c r="A327" s="14">
        <v>85</v>
      </c>
      <c r="B327" s="14">
        <v>7228</v>
      </c>
      <c r="C327" s="15">
        <v>30</v>
      </c>
      <c r="D327" s="71">
        <v>3.65</v>
      </c>
      <c r="E327" s="71">
        <f t="shared" si="29"/>
        <v>109.5</v>
      </c>
      <c r="F327" s="71">
        <v>0</v>
      </c>
      <c r="G327" s="15"/>
      <c r="H327" s="17"/>
      <c r="I327" s="71">
        <f t="shared" si="30"/>
        <v>109.5</v>
      </c>
      <c r="J327" s="71">
        <v>109.5</v>
      </c>
      <c r="K327" s="18">
        <f t="shared" si="31"/>
        <v>0</v>
      </c>
    </row>
    <row r="328" spans="1:11">
      <c r="A328" s="73">
        <v>85</v>
      </c>
      <c r="B328" s="73">
        <v>7827</v>
      </c>
      <c r="C328" s="74">
        <v>116</v>
      </c>
      <c r="D328" s="75">
        <v>3.65</v>
      </c>
      <c r="E328" s="75">
        <f t="shared" si="29"/>
        <v>423.4</v>
      </c>
      <c r="F328" s="75">
        <v>423.4</v>
      </c>
      <c r="G328" s="74">
        <v>2909</v>
      </c>
      <c r="H328" s="76">
        <v>39991</v>
      </c>
      <c r="I328" s="83">
        <f t="shared" si="30"/>
        <v>0</v>
      </c>
      <c r="J328" s="75">
        <v>423.4</v>
      </c>
      <c r="K328" s="77">
        <f t="shared" si="31"/>
        <v>1</v>
      </c>
    </row>
    <row r="329" spans="1:11">
      <c r="A329" s="14" t="s">
        <v>568</v>
      </c>
      <c r="B329" s="14"/>
      <c r="C329" s="15"/>
      <c r="D329" s="71"/>
      <c r="E329" s="71"/>
      <c r="F329" s="71"/>
      <c r="G329" s="15"/>
      <c r="H329" s="17"/>
      <c r="I329" s="71"/>
      <c r="J329" s="71"/>
      <c r="K329" s="18"/>
    </row>
    <row r="330" spans="1:11" ht="15.75">
      <c r="A330" s="1">
        <v>86</v>
      </c>
      <c r="B330" s="1">
        <v>2639</v>
      </c>
      <c r="C330" s="2">
        <v>150</v>
      </c>
      <c r="D330" s="72">
        <v>3.65</v>
      </c>
      <c r="E330" s="72">
        <f>C330*D330</f>
        <v>547.5</v>
      </c>
      <c r="F330" s="71">
        <v>205.55</v>
      </c>
      <c r="G330" s="15">
        <v>2720</v>
      </c>
      <c r="H330" s="17">
        <v>39995</v>
      </c>
      <c r="I330" s="83">
        <f>E330-F330</f>
        <v>341.95</v>
      </c>
      <c r="J330" s="71">
        <v>547.5</v>
      </c>
      <c r="K330" s="18">
        <f>F330/E330</f>
        <v>0.3754337899543379</v>
      </c>
    </row>
    <row r="331" spans="1:11" ht="15.75">
      <c r="A331" s="78">
        <v>86</v>
      </c>
      <c r="B331" s="78">
        <v>2963</v>
      </c>
      <c r="C331" s="79">
        <v>126</v>
      </c>
      <c r="D331" s="80">
        <v>3.65</v>
      </c>
      <c r="E331" s="80">
        <f>C331*D331</f>
        <v>459.9</v>
      </c>
      <c r="F331" s="75">
        <v>466.1</v>
      </c>
      <c r="G331" s="74">
        <v>1793</v>
      </c>
      <c r="H331" s="76">
        <v>39994</v>
      </c>
      <c r="I331" s="83">
        <f>E331-F331</f>
        <v>-6.2000000000000455</v>
      </c>
      <c r="J331" s="75">
        <v>459.9</v>
      </c>
      <c r="K331" s="77">
        <f>F331/E331</f>
        <v>1.0134811915633835</v>
      </c>
    </row>
    <row r="332" spans="1:11">
      <c r="A332" s="14">
        <v>86</v>
      </c>
      <c r="B332" s="14">
        <v>7132</v>
      </c>
      <c r="C332" s="15">
        <v>89</v>
      </c>
      <c r="D332" s="71">
        <v>3.65</v>
      </c>
      <c r="E332" s="71">
        <f>C332*D332</f>
        <v>324.84999999999997</v>
      </c>
      <c r="F332" s="71">
        <v>0</v>
      </c>
      <c r="G332" s="15"/>
      <c r="H332" s="17"/>
      <c r="I332" s="71">
        <f>E332-F332</f>
        <v>324.84999999999997</v>
      </c>
      <c r="J332" s="71">
        <v>324.85000000000002</v>
      </c>
      <c r="K332" s="18">
        <f>F332/E332</f>
        <v>0</v>
      </c>
    </row>
    <row r="333" spans="1:11">
      <c r="A333" s="14" t="s">
        <v>568</v>
      </c>
      <c r="B333" s="14"/>
      <c r="C333" s="15"/>
      <c r="D333" s="71"/>
      <c r="E333" s="71"/>
      <c r="F333" s="71"/>
      <c r="G333" s="15"/>
      <c r="H333" s="17"/>
      <c r="I333" s="71"/>
      <c r="J333" s="71"/>
      <c r="K333" s="18"/>
    </row>
    <row r="334" spans="1:11" ht="15.75">
      <c r="A334" s="1">
        <v>87</v>
      </c>
      <c r="B334" s="1">
        <v>5397</v>
      </c>
      <c r="C334" s="2">
        <v>153</v>
      </c>
      <c r="D334" s="72">
        <v>3.65</v>
      </c>
      <c r="E334" s="72">
        <f>C334*D334</f>
        <v>558.44999999999993</v>
      </c>
      <c r="F334" s="71">
        <v>0</v>
      </c>
      <c r="G334" s="15"/>
      <c r="H334" s="17"/>
      <c r="I334" s="71">
        <f>E334-F334</f>
        <v>558.44999999999993</v>
      </c>
      <c r="J334" s="71">
        <v>558.45000000000005</v>
      </c>
      <c r="K334" s="18">
        <f>F334/E334</f>
        <v>0</v>
      </c>
    </row>
    <row r="335" spans="1:11" ht="15.75">
      <c r="A335" s="78">
        <v>87</v>
      </c>
      <c r="B335" s="78">
        <v>6370</v>
      </c>
      <c r="C335" s="79">
        <v>77</v>
      </c>
      <c r="D335" s="80">
        <v>3.65</v>
      </c>
      <c r="E335" s="80">
        <f>C335*D335</f>
        <v>281.05</v>
      </c>
      <c r="F335" s="80">
        <v>292</v>
      </c>
      <c r="G335" s="79">
        <v>1897</v>
      </c>
      <c r="H335" s="126">
        <v>39847</v>
      </c>
      <c r="I335" s="80">
        <f>E335-F335</f>
        <v>-10.949999999999989</v>
      </c>
      <c r="J335" s="80">
        <v>-10.95</v>
      </c>
      <c r="K335" s="124">
        <f>F335/E335</f>
        <v>1.0389610389610389</v>
      </c>
    </row>
    <row r="336" spans="1:11">
      <c r="A336" s="14">
        <v>87</v>
      </c>
      <c r="B336" s="14">
        <v>7277</v>
      </c>
      <c r="C336" s="15">
        <v>4</v>
      </c>
      <c r="D336" s="71">
        <v>3.65</v>
      </c>
      <c r="E336" s="71">
        <f>C336*D336</f>
        <v>14.6</v>
      </c>
      <c r="F336" s="71">
        <v>0</v>
      </c>
      <c r="G336" s="15"/>
      <c r="H336" s="17"/>
      <c r="I336" s="71">
        <f>E336-F336</f>
        <v>14.6</v>
      </c>
      <c r="J336" s="71">
        <v>14.6</v>
      </c>
      <c r="K336" s="18">
        <f>F336/E336</f>
        <v>0</v>
      </c>
    </row>
    <row r="337" spans="1:11">
      <c r="A337" s="14">
        <v>87</v>
      </c>
      <c r="B337" s="14">
        <v>8985</v>
      </c>
      <c r="C337" s="15">
        <v>58</v>
      </c>
      <c r="D337" s="71">
        <v>3.65</v>
      </c>
      <c r="E337" s="71">
        <f>C337*D337</f>
        <v>211.7</v>
      </c>
      <c r="F337" s="71">
        <v>0</v>
      </c>
      <c r="G337" s="15"/>
      <c r="H337" s="17"/>
      <c r="I337" s="71">
        <f>E337-F337</f>
        <v>211.7</v>
      </c>
      <c r="J337" s="71">
        <v>211.7</v>
      </c>
      <c r="K337" s="18">
        <f>F337/E337</f>
        <v>0</v>
      </c>
    </row>
    <row r="338" spans="1:11" ht="15.75">
      <c r="A338" s="78">
        <v>87</v>
      </c>
      <c r="B338" s="78">
        <v>12609</v>
      </c>
      <c r="C338" s="79">
        <v>106</v>
      </c>
      <c r="D338" s="80">
        <v>3.65</v>
      </c>
      <c r="E338" s="80">
        <f>C338*D338</f>
        <v>386.9</v>
      </c>
      <c r="F338" s="75">
        <v>386.9</v>
      </c>
      <c r="G338" s="74">
        <v>1424</v>
      </c>
      <c r="H338" s="76">
        <v>39882</v>
      </c>
      <c r="I338" s="75">
        <f>E338-F338</f>
        <v>0</v>
      </c>
      <c r="J338" s="75">
        <v>0</v>
      </c>
      <c r="K338" s="77">
        <f>F338/E338</f>
        <v>1</v>
      </c>
    </row>
    <row r="339" spans="1:11" ht="15.75">
      <c r="A339" s="14" t="s">
        <v>568</v>
      </c>
      <c r="B339" s="1"/>
      <c r="C339" s="2"/>
      <c r="D339" s="72"/>
      <c r="E339" s="72"/>
      <c r="F339" s="71"/>
      <c r="G339" s="15"/>
      <c r="H339" s="17"/>
      <c r="I339" s="71"/>
      <c r="J339" s="71"/>
      <c r="K339" s="18"/>
    </row>
    <row r="340" spans="1:11">
      <c r="A340" s="14">
        <v>88</v>
      </c>
      <c r="B340" s="14">
        <v>2845</v>
      </c>
      <c r="C340" s="15">
        <v>358</v>
      </c>
      <c r="D340" s="71">
        <v>3.65</v>
      </c>
      <c r="E340" s="71">
        <f>C340*D340</f>
        <v>1306.7</v>
      </c>
      <c r="F340" s="71">
        <v>360</v>
      </c>
      <c r="G340" s="15">
        <v>6287</v>
      </c>
      <c r="H340" s="17">
        <v>39933</v>
      </c>
      <c r="I340" s="71">
        <f>E340-F340</f>
        <v>946.7</v>
      </c>
      <c r="J340" s="71">
        <v>946.7</v>
      </c>
      <c r="K340" s="18">
        <f>F340/E340</f>
        <v>0.27550317593938928</v>
      </c>
    </row>
    <row r="341" spans="1:11">
      <c r="A341" s="14">
        <v>88</v>
      </c>
      <c r="B341" s="14">
        <v>6450</v>
      </c>
      <c r="C341" s="15">
        <v>42</v>
      </c>
      <c r="D341" s="70">
        <v>3.65</v>
      </c>
      <c r="E341" s="71">
        <f>C341*D341</f>
        <v>153.29999999999998</v>
      </c>
      <c r="F341" s="71">
        <v>0</v>
      </c>
      <c r="G341" s="15"/>
      <c r="H341" s="17"/>
      <c r="I341" s="71">
        <f>E341-F341</f>
        <v>153.29999999999998</v>
      </c>
      <c r="J341" s="71">
        <v>153.30000000000001</v>
      </c>
      <c r="K341" s="18">
        <f>F341/E341</f>
        <v>0</v>
      </c>
    </row>
    <row r="342" spans="1:11">
      <c r="A342" s="14">
        <v>88</v>
      </c>
      <c r="B342" s="14">
        <v>6567</v>
      </c>
      <c r="C342" s="15">
        <v>95</v>
      </c>
      <c r="D342" s="71">
        <v>3.65</v>
      </c>
      <c r="E342" s="71">
        <f>C342*D342</f>
        <v>346.75</v>
      </c>
      <c r="F342" s="71">
        <v>95</v>
      </c>
      <c r="G342" s="15">
        <v>2324</v>
      </c>
      <c r="H342" s="17">
        <v>39671</v>
      </c>
      <c r="I342" s="71">
        <f>E342-F342</f>
        <v>251.75</v>
      </c>
      <c r="J342" s="71">
        <v>251.75</v>
      </c>
      <c r="K342" s="18">
        <f>F342/E342</f>
        <v>0.27397260273972601</v>
      </c>
    </row>
    <row r="343" spans="1:11">
      <c r="A343" s="14">
        <v>88</v>
      </c>
      <c r="B343" s="14">
        <v>6759</v>
      </c>
      <c r="C343" s="15">
        <v>159</v>
      </c>
      <c r="D343" s="71">
        <v>3.65</v>
      </c>
      <c r="E343" s="71">
        <f>C343*D343</f>
        <v>580.35</v>
      </c>
      <c r="F343" s="71">
        <v>0</v>
      </c>
      <c r="G343" s="15"/>
      <c r="H343" s="17"/>
      <c r="I343" s="71">
        <f>E343-F343</f>
        <v>580.35</v>
      </c>
      <c r="J343" s="71">
        <v>580.35</v>
      </c>
      <c r="K343" s="18">
        <f>F343/E343</f>
        <v>0</v>
      </c>
    </row>
    <row r="344" spans="1:11">
      <c r="A344" s="14" t="s">
        <v>568</v>
      </c>
      <c r="B344" s="14"/>
      <c r="C344" s="15"/>
      <c r="D344" s="71"/>
      <c r="E344" s="71"/>
      <c r="F344" s="71"/>
      <c r="G344" s="15"/>
      <c r="H344" s="17"/>
      <c r="I344" s="71"/>
      <c r="J344" s="71"/>
      <c r="K344" s="18"/>
    </row>
    <row r="345" spans="1:11">
      <c r="A345" s="14">
        <v>89</v>
      </c>
      <c r="B345" s="14">
        <v>6051</v>
      </c>
      <c r="C345" s="15">
        <v>152</v>
      </c>
      <c r="D345" s="71">
        <v>3.65</v>
      </c>
      <c r="E345" s="71">
        <f>C345*D345</f>
        <v>554.79999999999995</v>
      </c>
      <c r="F345" s="71">
        <v>0</v>
      </c>
      <c r="G345" s="15"/>
      <c r="H345" s="17"/>
      <c r="I345" s="71">
        <f>E345-F345</f>
        <v>554.79999999999995</v>
      </c>
      <c r="J345" s="71">
        <v>554.79999999999995</v>
      </c>
      <c r="K345" s="18">
        <f>F345/E345</f>
        <v>0</v>
      </c>
    </row>
    <row r="346" spans="1:11">
      <c r="A346" s="14">
        <v>89</v>
      </c>
      <c r="B346" s="14">
        <v>6754</v>
      </c>
      <c r="C346" s="15">
        <v>54</v>
      </c>
      <c r="D346" s="71">
        <v>3.65</v>
      </c>
      <c r="E346" s="71">
        <f>C346*D346</f>
        <v>197.1</v>
      </c>
      <c r="F346" s="71">
        <v>0</v>
      </c>
      <c r="G346" s="15"/>
      <c r="H346" s="17"/>
      <c r="I346" s="71">
        <f>E346-F346</f>
        <v>197.1</v>
      </c>
      <c r="J346" s="71">
        <v>197.1</v>
      </c>
      <c r="K346" s="18">
        <f>F346/E346</f>
        <v>0</v>
      </c>
    </row>
    <row r="347" spans="1:11">
      <c r="A347" s="14">
        <v>89</v>
      </c>
      <c r="B347" s="14">
        <v>7022</v>
      </c>
      <c r="C347" s="15">
        <v>47</v>
      </c>
      <c r="D347" s="71">
        <v>3.65</v>
      </c>
      <c r="E347" s="71">
        <f>C347*D347</f>
        <v>171.54999999999998</v>
      </c>
      <c r="F347" s="71">
        <v>0</v>
      </c>
      <c r="G347" s="15"/>
      <c r="H347" s="17"/>
      <c r="I347" s="71">
        <f>E347-F347</f>
        <v>171.54999999999998</v>
      </c>
      <c r="J347" s="71">
        <v>171.55</v>
      </c>
      <c r="K347" s="18">
        <f>F347/E347</f>
        <v>0</v>
      </c>
    </row>
    <row r="348" spans="1:11" ht="15.75">
      <c r="A348" s="132">
        <v>89</v>
      </c>
      <c r="B348" s="132">
        <v>7848</v>
      </c>
      <c r="C348" s="133">
        <v>57</v>
      </c>
      <c r="D348" s="134">
        <v>3.65</v>
      </c>
      <c r="E348" s="134">
        <f>C348*D348</f>
        <v>208.04999999999998</v>
      </c>
      <c r="F348" s="135">
        <v>475.25</v>
      </c>
      <c r="G348" s="136"/>
      <c r="H348" s="137"/>
      <c r="I348" s="135">
        <f>E348-F348</f>
        <v>-267.20000000000005</v>
      </c>
      <c r="J348" s="135">
        <v>-267.2</v>
      </c>
      <c r="K348" s="138">
        <f>F348/E348</f>
        <v>2.2843066570535933</v>
      </c>
    </row>
    <row r="349" spans="1:11">
      <c r="A349" s="14">
        <v>89</v>
      </c>
      <c r="B349" s="14">
        <v>9371</v>
      </c>
      <c r="C349" s="15">
        <v>35</v>
      </c>
      <c r="D349" s="71">
        <v>3.65</v>
      </c>
      <c r="E349" s="71">
        <f>C349*D349</f>
        <v>127.75</v>
      </c>
      <c r="F349" s="71">
        <v>0</v>
      </c>
      <c r="G349" s="15"/>
      <c r="H349" s="17"/>
      <c r="I349" s="71">
        <f>E349-F349</f>
        <v>127.75</v>
      </c>
      <c r="J349" s="71">
        <v>127.75</v>
      </c>
      <c r="K349" s="18">
        <f>F349/E349</f>
        <v>0</v>
      </c>
    </row>
    <row r="350" spans="1:11">
      <c r="A350" s="14" t="s">
        <v>568</v>
      </c>
      <c r="B350" s="14"/>
      <c r="C350" s="15"/>
      <c r="D350" s="71"/>
      <c r="E350" s="71"/>
      <c r="F350" s="71"/>
      <c r="G350" s="15"/>
      <c r="H350" s="17"/>
      <c r="I350" s="71"/>
      <c r="J350" s="71"/>
      <c r="K350" s="18"/>
    </row>
    <row r="351" spans="1:11" ht="15.75">
      <c r="A351" s="132">
        <v>90</v>
      </c>
      <c r="B351" s="132">
        <v>1133</v>
      </c>
      <c r="C351" s="133">
        <v>149</v>
      </c>
      <c r="D351" s="134">
        <v>3.65</v>
      </c>
      <c r="E351" s="134">
        <f>C351*D351</f>
        <v>543.85</v>
      </c>
      <c r="F351" s="134">
        <v>0</v>
      </c>
      <c r="G351" s="133"/>
      <c r="H351" s="139"/>
      <c r="I351" s="134">
        <f>E351-F351</f>
        <v>543.85</v>
      </c>
      <c r="J351" s="134">
        <v>543.85</v>
      </c>
      <c r="K351" s="140">
        <f>F351/E351</f>
        <v>0</v>
      </c>
    </row>
    <row r="352" spans="1:11">
      <c r="A352" s="14">
        <v>90</v>
      </c>
      <c r="B352" s="14">
        <v>1744</v>
      </c>
      <c r="C352" s="15">
        <v>184</v>
      </c>
      <c r="D352" s="71">
        <v>3.65</v>
      </c>
      <c r="E352" s="71">
        <f>C352*D352</f>
        <v>671.6</v>
      </c>
      <c r="F352" s="71">
        <v>0</v>
      </c>
      <c r="G352" s="15"/>
      <c r="H352" s="17"/>
      <c r="I352" s="71">
        <f>E352-F352</f>
        <v>671.6</v>
      </c>
      <c r="J352" s="71">
        <v>671.6</v>
      </c>
      <c r="K352" s="18">
        <f>F352/E352</f>
        <v>0</v>
      </c>
    </row>
    <row r="353" spans="1:11">
      <c r="A353" s="14">
        <v>90</v>
      </c>
      <c r="B353" s="14">
        <v>6560</v>
      </c>
      <c r="C353" s="15">
        <v>82</v>
      </c>
      <c r="D353" s="71">
        <v>3.65</v>
      </c>
      <c r="E353" s="71">
        <f>C353*D353</f>
        <v>299.3</v>
      </c>
      <c r="F353" s="71">
        <v>0</v>
      </c>
      <c r="G353" s="15"/>
      <c r="H353" s="17"/>
      <c r="I353" s="71">
        <f>E353-F353</f>
        <v>299.3</v>
      </c>
      <c r="J353" s="71">
        <v>299.3</v>
      </c>
      <c r="K353" s="18">
        <f>F353/E353</f>
        <v>0</v>
      </c>
    </row>
    <row r="354" spans="1:11">
      <c r="A354" s="14">
        <v>90</v>
      </c>
      <c r="B354" s="14">
        <v>9608</v>
      </c>
      <c r="C354" s="15">
        <v>74</v>
      </c>
      <c r="D354" s="71">
        <v>3.65</v>
      </c>
      <c r="E354" s="71">
        <f>C354*D354</f>
        <v>270.09999999999997</v>
      </c>
      <c r="F354" s="71">
        <v>0</v>
      </c>
      <c r="G354" s="15"/>
      <c r="H354" s="17"/>
      <c r="I354" s="71">
        <f>E354-F354</f>
        <v>270.09999999999997</v>
      </c>
      <c r="J354" s="71">
        <v>270.10000000000002</v>
      </c>
      <c r="K354" s="18">
        <f>F354/E354</f>
        <v>0</v>
      </c>
    </row>
    <row r="355" spans="1:11">
      <c r="A355" s="14">
        <v>90</v>
      </c>
      <c r="B355" s="14">
        <v>10675</v>
      </c>
      <c r="C355" s="15">
        <v>38</v>
      </c>
      <c r="D355" s="71">
        <v>3.65</v>
      </c>
      <c r="E355" s="71">
        <f>C355*D355</f>
        <v>138.69999999999999</v>
      </c>
      <c r="F355" s="71">
        <v>0</v>
      </c>
      <c r="G355" s="15"/>
      <c r="H355" s="17"/>
      <c r="I355" s="71">
        <f>E355-F355</f>
        <v>138.69999999999999</v>
      </c>
      <c r="J355" s="71">
        <v>138.69999999999999</v>
      </c>
      <c r="K355" s="18">
        <f>F355/E355</f>
        <v>0</v>
      </c>
    </row>
    <row r="356" spans="1:11">
      <c r="A356" s="14" t="s">
        <v>568</v>
      </c>
      <c r="F356" s="71">
        <v>0</v>
      </c>
      <c r="G356" s="15"/>
      <c r="H356" s="17"/>
      <c r="I356" s="71"/>
      <c r="J356" s="71"/>
      <c r="K356" s="18"/>
    </row>
    <row r="357" spans="1:11">
      <c r="A357" s="14">
        <v>91</v>
      </c>
      <c r="B357" s="14">
        <v>499</v>
      </c>
      <c r="C357" s="15">
        <v>144</v>
      </c>
      <c r="D357" s="71">
        <v>3.65</v>
      </c>
      <c r="E357" s="71">
        <f>C357*D357</f>
        <v>525.6</v>
      </c>
      <c r="F357" s="71">
        <v>435.15</v>
      </c>
      <c r="G357" s="15">
        <v>7046</v>
      </c>
      <c r="H357" s="17">
        <v>39917</v>
      </c>
      <c r="I357" s="71">
        <f>E357-F357</f>
        <v>90.450000000000045</v>
      </c>
      <c r="J357" s="71">
        <v>90.45</v>
      </c>
      <c r="K357" s="18">
        <f>F357/E357</f>
        <v>0.82791095890410948</v>
      </c>
    </row>
    <row r="358" spans="1:11">
      <c r="A358" s="14">
        <v>91</v>
      </c>
      <c r="B358" s="14">
        <v>6586</v>
      </c>
      <c r="C358" s="15">
        <v>21</v>
      </c>
      <c r="D358" s="71">
        <v>3.65</v>
      </c>
      <c r="E358" s="71">
        <f>C358*D358</f>
        <v>76.649999999999991</v>
      </c>
      <c r="F358" s="71">
        <v>0</v>
      </c>
      <c r="G358" s="15"/>
      <c r="H358" s="17"/>
      <c r="I358" s="71">
        <f>E358-F358</f>
        <v>76.649999999999991</v>
      </c>
      <c r="J358" s="71">
        <v>76.650000000000006</v>
      </c>
      <c r="K358" s="18">
        <f>F358/E358</f>
        <v>0</v>
      </c>
    </row>
    <row r="359" spans="1:11">
      <c r="A359" s="14">
        <v>91</v>
      </c>
      <c r="B359" s="14">
        <v>6587</v>
      </c>
      <c r="C359" s="15">
        <v>91</v>
      </c>
      <c r="D359" s="71">
        <v>3.65</v>
      </c>
      <c r="E359" s="71">
        <f>C359*D359</f>
        <v>332.15</v>
      </c>
      <c r="F359" s="71">
        <v>0</v>
      </c>
      <c r="G359" s="15"/>
      <c r="H359" s="17"/>
      <c r="I359" s="71">
        <f>E359-F359</f>
        <v>332.15</v>
      </c>
      <c r="J359" s="71">
        <v>332.15</v>
      </c>
      <c r="K359" s="18">
        <f>F359/E359</f>
        <v>0</v>
      </c>
    </row>
    <row r="360" spans="1:11">
      <c r="A360" s="14">
        <v>91</v>
      </c>
      <c r="B360" s="14">
        <v>7106</v>
      </c>
      <c r="C360" s="15">
        <v>62</v>
      </c>
      <c r="D360" s="71">
        <v>3.65</v>
      </c>
      <c r="E360" s="71">
        <f>C360*D360</f>
        <v>226.29999999999998</v>
      </c>
      <c r="F360" s="71">
        <v>0</v>
      </c>
      <c r="G360" s="15"/>
      <c r="H360" s="17"/>
      <c r="I360" s="71">
        <f>E360-F360</f>
        <v>226.29999999999998</v>
      </c>
      <c r="J360" s="71">
        <v>226.3</v>
      </c>
      <c r="K360" s="18">
        <f>F360/E360</f>
        <v>0</v>
      </c>
    </row>
    <row r="361" spans="1:11" ht="15.75">
      <c r="A361" s="78">
        <v>91</v>
      </c>
      <c r="B361" s="78">
        <v>12738</v>
      </c>
      <c r="C361" s="79">
        <v>36</v>
      </c>
      <c r="D361" s="80">
        <v>3.65</v>
      </c>
      <c r="E361" s="80">
        <f>C361*D361</f>
        <v>131.4</v>
      </c>
      <c r="F361" s="75">
        <v>0</v>
      </c>
      <c r="G361" s="74"/>
      <c r="H361" s="76"/>
      <c r="I361" s="75">
        <f>E361-F361</f>
        <v>131.4</v>
      </c>
      <c r="J361" s="75">
        <v>131.4</v>
      </c>
      <c r="K361" s="77">
        <f>F361/E361</f>
        <v>0</v>
      </c>
    </row>
    <row r="362" spans="1:11">
      <c r="A362" s="14" t="s">
        <v>325</v>
      </c>
      <c r="B362" s="66"/>
      <c r="C362" s="66"/>
      <c r="D362" s="66"/>
      <c r="E362" s="66"/>
      <c r="F362" s="66"/>
      <c r="G362" s="66"/>
      <c r="H362" s="69"/>
      <c r="I362" s="66"/>
      <c r="J362" s="66"/>
      <c r="K362" s="66"/>
    </row>
    <row r="363" spans="1:11" ht="15.75">
      <c r="A363" s="1"/>
      <c r="B363" s="1"/>
      <c r="C363" s="2"/>
      <c r="D363" s="72"/>
      <c r="E363" s="72"/>
      <c r="F363" s="71">
        <f>SUM(F308:F362)</f>
        <v>5578.43</v>
      </c>
      <c r="G363" s="15"/>
      <c r="H363" s="17" t="s">
        <v>325</v>
      </c>
      <c r="I363" s="71"/>
      <c r="J363" s="71"/>
      <c r="K363" s="18"/>
    </row>
  </sheetData>
  <mergeCells count="1">
    <mergeCell ref="A1:K1"/>
  </mergeCell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64"/>
  <sheetViews>
    <sheetView workbookViewId="0">
      <pane ySplit="4" topLeftCell="A284" activePane="bottomLeft" state="frozen"/>
      <selection pane="bottomLeft" sqref="A1:J1"/>
    </sheetView>
  </sheetViews>
  <sheetFormatPr defaultRowHeight="15"/>
  <cols>
    <col min="1" max="1" width="10.5703125" customWidth="1"/>
    <col min="3" max="5" width="12.140625" customWidth="1"/>
    <col min="6" max="6" width="15.28515625" customWidth="1"/>
    <col min="7" max="7" width="9.42578125" customWidth="1"/>
    <col min="8" max="8" width="12.140625" customWidth="1"/>
    <col min="9" max="9" width="12.42578125" customWidth="1"/>
    <col min="10" max="10" width="11.140625" customWidth="1"/>
  </cols>
  <sheetData>
    <row r="1" spans="1:10" ht="18.75">
      <c r="A1" s="481" t="s">
        <v>626</v>
      </c>
      <c r="B1" s="481"/>
      <c r="C1" s="481"/>
      <c r="D1" s="481"/>
      <c r="E1" s="481"/>
      <c r="F1" s="481"/>
      <c r="G1" s="481"/>
      <c r="H1" s="481"/>
      <c r="I1" s="481"/>
      <c r="J1" s="481"/>
    </row>
    <row r="2" spans="1:10" ht="15.75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>
      <c r="A3" s="66"/>
      <c r="B3" s="66"/>
      <c r="C3" s="66"/>
      <c r="D3" s="66"/>
      <c r="E3" s="66"/>
      <c r="F3" s="142">
        <v>39640</v>
      </c>
      <c r="G3" s="66"/>
      <c r="H3" s="66"/>
      <c r="I3" s="66"/>
      <c r="J3" s="66"/>
    </row>
    <row r="4" spans="1:10">
      <c r="A4" s="66"/>
      <c r="B4" s="66"/>
      <c r="C4" s="66" t="s">
        <v>588</v>
      </c>
      <c r="D4" s="66" t="s">
        <v>306</v>
      </c>
      <c r="E4" s="68">
        <v>1</v>
      </c>
      <c r="F4" s="66" t="s">
        <v>308</v>
      </c>
      <c r="G4" s="66" t="s">
        <v>569</v>
      </c>
      <c r="H4" s="66" t="s">
        <v>310</v>
      </c>
      <c r="I4" s="66" t="s">
        <v>311</v>
      </c>
      <c r="J4" s="66" t="s">
        <v>312</v>
      </c>
    </row>
    <row r="5" spans="1:10">
      <c r="A5" s="66" t="s">
        <v>589</v>
      </c>
      <c r="B5" s="66" t="s">
        <v>3</v>
      </c>
      <c r="C5" s="69">
        <v>39264</v>
      </c>
      <c r="D5" s="66"/>
      <c r="E5" s="68"/>
      <c r="F5" s="143">
        <v>0</v>
      </c>
      <c r="G5" s="66"/>
      <c r="H5" s="66"/>
      <c r="I5" s="66"/>
      <c r="J5" s="66"/>
    </row>
    <row r="6" spans="1:10">
      <c r="A6" s="14">
        <v>1</v>
      </c>
      <c r="B6" s="14">
        <v>2847</v>
      </c>
      <c r="C6" s="15">
        <v>59</v>
      </c>
      <c r="D6" s="16">
        <v>3.65</v>
      </c>
      <c r="E6" s="16">
        <f>+C6*D6</f>
        <v>215.35</v>
      </c>
      <c r="F6" s="16">
        <v>0</v>
      </c>
      <c r="G6" s="15"/>
      <c r="H6" s="15"/>
      <c r="I6" s="16">
        <f>E6-F6</f>
        <v>215.35</v>
      </c>
      <c r="J6" s="18">
        <f>F6/E6</f>
        <v>0</v>
      </c>
    </row>
    <row r="7" spans="1:10">
      <c r="A7" s="14">
        <v>1</v>
      </c>
      <c r="B7" s="14">
        <v>4932</v>
      </c>
      <c r="C7" s="15">
        <v>46</v>
      </c>
      <c r="D7" s="16">
        <v>3.65</v>
      </c>
      <c r="E7" s="16">
        <f>C7*D7</f>
        <v>167.9</v>
      </c>
      <c r="F7" s="16">
        <v>0</v>
      </c>
      <c r="G7" s="15"/>
      <c r="H7" s="15"/>
      <c r="I7" s="16">
        <f t="shared" ref="I7:I71" si="0">E7-F7</f>
        <v>167.9</v>
      </c>
      <c r="J7" s="18">
        <f t="shared" ref="J7:J71" si="1">F7/E7</f>
        <v>0</v>
      </c>
    </row>
    <row r="8" spans="1:10" ht="15.75">
      <c r="A8" s="1">
        <v>1</v>
      </c>
      <c r="B8" s="1">
        <v>9406</v>
      </c>
      <c r="C8" s="2">
        <v>41</v>
      </c>
      <c r="D8" s="3">
        <v>3.65</v>
      </c>
      <c r="E8" s="3">
        <f>C8*D8</f>
        <v>149.65</v>
      </c>
      <c r="F8" s="16">
        <v>137.05000000000001</v>
      </c>
      <c r="G8" s="15">
        <v>1955</v>
      </c>
      <c r="H8" s="17">
        <v>39548</v>
      </c>
      <c r="I8" s="16">
        <f t="shared" si="0"/>
        <v>12.599999999999994</v>
      </c>
      <c r="J8" s="18">
        <f t="shared" si="1"/>
        <v>0.9158035415970599</v>
      </c>
    </row>
    <row r="9" spans="1:10" ht="15.75">
      <c r="A9" s="1" t="s">
        <v>590</v>
      </c>
      <c r="B9" s="1"/>
      <c r="C9" s="2"/>
      <c r="D9" s="3"/>
      <c r="E9" s="3"/>
      <c r="F9" s="16"/>
      <c r="G9" s="15"/>
      <c r="H9" s="15"/>
      <c r="I9" s="16"/>
      <c r="J9" s="18"/>
    </row>
    <row r="10" spans="1:10" ht="15.75">
      <c r="A10" s="1">
        <v>2</v>
      </c>
      <c r="B10" s="1">
        <v>719</v>
      </c>
      <c r="C10" s="2">
        <v>184</v>
      </c>
      <c r="D10" s="3">
        <v>3.65</v>
      </c>
      <c r="E10" s="3">
        <f t="shared" ref="E10:E20" si="2">C10*D10</f>
        <v>671.6</v>
      </c>
      <c r="F10" s="16">
        <v>608.88</v>
      </c>
      <c r="G10" s="15">
        <v>4598</v>
      </c>
      <c r="H10" s="17">
        <v>39590</v>
      </c>
      <c r="I10" s="16">
        <f t="shared" si="0"/>
        <v>62.720000000000027</v>
      </c>
      <c r="J10" s="18">
        <f t="shared" si="1"/>
        <v>0.90661107802263252</v>
      </c>
    </row>
    <row r="11" spans="1:10">
      <c r="A11" s="14">
        <v>2</v>
      </c>
      <c r="B11" s="14">
        <v>1475</v>
      </c>
      <c r="C11" s="15">
        <v>114</v>
      </c>
      <c r="D11" s="16">
        <v>3.65</v>
      </c>
      <c r="E11" s="16">
        <f t="shared" si="2"/>
        <v>416.09999999999997</v>
      </c>
      <c r="F11" s="16">
        <v>0</v>
      </c>
      <c r="G11" s="15"/>
      <c r="H11" s="15"/>
      <c r="I11" s="16">
        <f t="shared" si="0"/>
        <v>416.09999999999997</v>
      </c>
      <c r="J11" s="18">
        <f t="shared" si="1"/>
        <v>0</v>
      </c>
    </row>
    <row r="12" spans="1:10">
      <c r="A12" s="14">
        <v>2</v>
      </c>
      <c r="B12" s="14">
        <v>4671</v>
      </c>
      <c r="C12" s="15">
        <v>102</v>
      </c>
      <c r="D12" s="16">
        <v>3.65</v>
      </c>
      <c r="E12" s="16">
        <f t="shared" si="2"/>
        <v>372.3</v>
      </c>
      <c r="F12" s="16">
        <v>0</v>
      </c>
      <c r="G12" s="15"/>
      <c r="H12" s="15"/>
      <c r="I12" s="16">
        <f t="shared" si="0"/>
        <v>372.3</v>
      </c>
      <c r="J12" s="18">
        <f t="shared" si="1"/>
        <v>0</v>
      </c>
    </row>
    <row r="13" spans="1:10">
      <c r="A13" s="14">
        <v>2</v>
      </c>
      <c r="B13" s="14">
        <v>6689</v>
      </c>
      <c r="C13" s="15">
        <v>85</v>
      </c>
      <c r="D13" s="16">
        <v>3.65</v>
      </c>
      <c r="E13" s="16">
        <f t="shared" si="2"/>
        <v>310.25</v>
      </c>
      <c r="F13" s="16">
        <v>0</v>
      </c>
      <c r="G13" s="15"/>
      <c r="H13" s="15"/>
      <c r="I13" s="16">
        <f t="shared" si="0"/>
        <v>310.25</v>
      </c>
      <c r="J13" s="18">
        <f t="shared" si="1"/>
        <v>0</v>
      </c>
    </row>
    <row r="14" spans="1:10">
      <c r="A14" s="14">
        <v>2</v>
      </c>
      <c r="B14" s="14">
        <v>6926</v>
      </c>
      <c r="C14" s="15">
        <v>79</v>
      </c>
      <c r="D14" s="16">
        <v>3.65</v>
      </c>
      <c r="E14" s="16">
        <f t="shared" si="2"/>
        <v>288.34999999999997</v>
      </c>
      <c r="F14" s="16">
        <v>0</v>
      </c>
      <c r="G14" s="15"/>
      <c r="H14" s="15"/>
      <c r="I14" s="16">
        <f t="shared" si="0"/>
        <v>288.34999999999997</v>
      </c>
      <c r="J14" s="18">
        <f t="shared" si="1"/>
        <v>0</v>
      </c>
    </row>
    <row r="15" spans="1:10">
      <c r="A15" s="14" t="s">
        <v>593</v>
      </c>
      <c r="B15" s="14"/>
      <c r="C15" s="15"/>
      <c r="D15" s="16"/>
      <c r="E15" s="16"/>
      <c r="F15" s="16"/>
      <c r="G15" s="15"/>
      <c r="H15" s="15"/>
      <c r="I15" s="16"/>
      <c r="J15" s="18"/>
    </row>
    <row r="16" spans="1:10">
      <c r="A16" s="14">
        <v>3</v>
      </c>
      <c r="B16" s="14">
        <v>1002</v>
      </c>
      <c r="C16" s="15">
        <v>231</v>
      </c>
      <c r="D16" s="16">
        <v>3.65</v>
      </c>
      <c r="E16" s="16">
        <f t="shared" si="2"/>
        <v>843.15</v>
      </c>
      <c r="F16" s="16">
        <v>0</v>
      </c>
      <c r="G16" s="15"/>
      <c r="H16" s="15"/>
      <c r="I16" s="16">
        <f t="shared" si="0"/>
        <v>843.15</v>
      </c>
      <c r="J16" s="18">
        <f t="shared" si="1"/>
        <v>0</v>
      </c>
    </row>
    <row r="17" spans="1:10">
      <c r="A17" s="14">
        <v>3</v>
      </c>
      <c r="B17" s="14">
        <v>1922</v>
      </c>
      <c r="C17" s="15">
        <v>82</v>
      </c>
      <c r="D17" s="16">
        <v>3.65</v>
      </c>
      <c r="E17" s="16">
        <f t="shared" si="2"/>
        <v>299.3</v>
      </c>
      <c r="F17" s="16">
        <v>0</v>
      </c>
      <c r="G17" s="15"/>
      <c r="H17" s="15"/>
      <c r="I17" s="16">
        <f t="shared" si="0"/>
        <v>299.3</v>
      </c>
      <c r="J17" s="18">
        <f t="shared" si="1"/>
        <v>0</v>
      </c>
    </row>
    <row r="18" spans="1:10">
      <c r="A18" s="14">
        <v>3</v>
      </c>
      <c r="B18" s="14">
        <v>2836</v>
      </c>
      <c r="C18" s="15">
        <v>148</v>
      </c>
      <c r="D18" s="16">
        <v>3.65</v>
      </c>
      <c r="E18" s="16">
        <f t="shared" si="2"/>
        <v>540.19999999999993</v>
      </c>
      <c r="F18" s="16">
        <v>0</v>
      </c>
      <c r="G18" s="15"/>
      <c r="H18" s="15"/>
      <c r="I18" s="16">
        <f t="shared" si="0"/>
        <v>540.19999999999993</v>
      </c>
      <c r="J18" s="18">
        <f t="shared" si="1"/>
        <v>0</v>
      </c>
    </row>
    <row r="19" spans="1:10">
      <c r="A19" s="14">
        <v>3</v>
      </c>
      <c r="B19" s="14">
        <v>5008</v>
      </c>
      <c r="C19" s="15">
        <v>85</v>
      </c>
      <c r="D19" s="16">
        <v>3.65</v>
      </c>
      <c r="E19" s="16">
        <f t="shared" si="2"/>
        <v>310.25</v>
      </c>
      <c r="F19" s="16">
        <v>0</v>
      </c>
      <c r="G19" s="15"/>
      <c r="H19" s="15"/>
      <c r="I19" s="16">
        <f t="shared" si="0"/>
        <v>310.25</v>
      </c>
      <c r="J19" s="18">
        <f t="shared" si="1"/>
        <v>0</v>
      </c>
    </row>
    <row r="20" spans="1:10">
      <c r="A20" s="14">
        <v>3</v>
      </c>
      <c r="B20" s="14">
        <v>12185</v>
      </c>
      <c r="C20" s="15">
        <v>53</v>
      </c>
      <c r="D20" s="16">
        <v>3.65</v>
      </c>
      <c r="E20" s="16">
        <f t="shared" si="2"/>
        <v>193.45</v>
      </c>
      <c r="F20" s="16">
        <v>0</v>
      </c>
      <c r="G20" s="15"/>
      <c r="H20" s="15"/>
      <c r="I20" s="16">
        <f t="shared" si="0"/>
        <v>193.45</v>
      </c>
      <c r="J20" s="18">
        <f t="shared" si="1"/>
        <v>0</v>
      </c>
    </row>
    <row r="21" spans="1:10" ht="15.75">
      <c r="A21" s="1" t="s">
        <v>594</v>
      </c>
      <c r="B21" s="14"/>
      <c r="C21" s="15"/>
      <c r="D21" s="16"/>
      <c r="E21" s="16"/>
      <c r="F21" s="16"/>
      <c r="G21" s="15"/>
      <c r="H21" s="15"/>
      <c r="I21" s="16"/>
      <c r="J21" s="18"/>
    </row>
    <row r="22" spans="1:10" ht="15.75">
      <c r="A22" s="1">
        <v>4</v>
      </c>
      <c r="B22" s="1">
        <v>2210</v>
      </c>
      <c r="C22" s="2">
        <v>96</v>
      </c>
      <c r="D22" s="3">
        <v>3.65</v>
      </c>
      <c r="E22" s="3">
        <f>C22*D22</f>
        <v>350.4</v>
      </c>
      <c r="F22" s="16">
        <v>325</v>
      </c>
      <c r="G22" s="15">
        <v>2033</v>
      </c>
      <c r="H22" s="17">
        <v>39615</v>
      </c>
      <c r="I22" s="16">
        <f t="shared" si="0"/>
        <v>25.399999999999977</v>
      </c>
      <c r="J22" s="18">
        <f t="shared" si="1"/>
        <v>0.92751141552511418</v>
      </c>
    </row>
    <row r="23" spans="1:10" ht="15.75">
      <c r="A23" s="1">
        <v>4</v>
      </c>
      <c r="B23" s="1">
        <v>2478</v>
      </c>
      <c r="C23" s="2">
        <v>149</v>
      </c>
      <c r="D23" s="3">
        <v>3.65</v>
      </c>
      <c r="E23" s="3">
        <f>C23*D23</f>
        <v>543.85</v>
      </c>
      <c r="F23" s="16">
        <v>0</v>
      </c>
      <c r="G23" s="15"/>
      <c r="H23" s="15"/>
      <c r="I23" s="16">
        <f t="shared" si="0"/>
        <v>543.85</v>
      </c>
      <c r="J23" s="18">
        <f t="shared" si="1"/>
        <v>0</v>
      </c>
    </row>
    <row r="24" spans="1:10">
      <c r="A24" s="14">
        <v>4</v>
      </c>
      <c r="B24" s="14">
        <v>2984</v>
      </c>
      <c r="C24" s="15">
        <v>119</v>
      </c>
      <c r="D24" s="16">
        <v>3.65</v>
      </c>
      <c r="E24" s="16">
        <f>C24*D24</f>
        <v>434.34999999999997</v>
      </c>
      <c r="F24" s="16">
        <v>0</v>
      </c>
      <c r="G24" s="15"/>
      <c r="H24" s="15"/>
      <c r="I24" s="16">
        <f t="shared" si="0"/>
        <v>434.34999999999997</v>
      </c>
      <c r="J24" s="18">
        <f t="shared" si="1"/>
        <v>0</v>
      </c>
    </row>
    <row r="25" spans="1:10">
      <c r="A25" s="14">
        <v>4</v>
      </c>
      <c r="B25" s="14">
        <v>4896</v>
      </c>
      <c r="C25" s="15">
        <v>65</v>
      </c>
      <c r="D25" s="16">
        <v>3.65</v>
      </c>
      <c r="E25" s="16">
        <f>C25*D25</f>
        <v>237.25</v>
      </c>
      <c r="F25" s="16">
        <v>100</v>
      </c>
      <c r="G25" s="15">
        <v>2373</v>
      </c>
      <c r="H25" s="17">
        <v>39531</v>
      </c>
      <c r="I25" s="16">
        <f t="shared" si="0"/>
        <v>137.25</v>
      </c>
      <c r="J25" s="18">
        <f t="shared" si="1"/>
        <v>0.42149631190727083</v>
      </c>
    </row>
    <row r="26" spans="1:10">
      <c r="A26" s="14">
        <v>4</v>
      </c>
      <c r="B26" s="14">
        <v>6444</v>
      </c>
      <c r="C26" s="15">
        <v>54</v>
      </c>
      <c r="D26" s="16">
        <v>3.65</v>
      </c>
      <c r="E26" s="16">
        <f>C26*D26</f>
        <v>197.1</v>
      </c>
      <c r="F26" s="16">
        <v>0</v>
      </c>
      <c r="G26" s="15"/>
      <c r="H26" s="15"/>
      <c r="I26" s="16">
        <f t="shared" si="0"/>
        <v>197.1</v>
      </c>
      <c r="J26" s="18">
        <f t="shared" si="1"/>
        <v>0</v>
      </c>
    </row>
    <row r="27" spans="1:10" ht="15.75">
      <c r="A27" s="1" t="s">
        <v>597</v>
      </c>
      <c r="B27" s="14"/>
      <c r="C27" s="15"/>
      <c r="D27" s="16"/>
      <c r="E27" s="16"/>
      <c r="F27" s="16"/>
      <c r="G27" s="15"/>
      <c r="H27" s="15"/>
      <c r="I27" s="16"/>
      <c r="J27" s="18"/>
    </row>
    <row r="28" spans="1:10">
      <c r="A28" s="14">
        <v>5</v>
      </c>
      <c r="B28" s="14">
        <v>1797</v>
      </c>
      <c r="C28" s="15">
        <v>218</v>
      </c>
      <c r="D28" s="16">
        <v>3.65</v>
      </c>
      <c r="E28" s="16">
        <f t="shared" ref="E28:E33" si="3">C28*D28</f>
        <v>795.69999999999993</v>
      </c>
      <c r="F28" s="16">
        <v>26.9</v>
      </c>
      <c r="G28" s="15">
        <v>6860</v>
      </c>
      <c r="H28" s="17">
        <v>39395</v>
      </c>
      <c r="I28" s="16">
        <f t="shared" si="0"/>
        <v>768.8</v>
      </c>
      <c r="J28" s="18">
        <f t="shared" si="1"/>
        <v>3.3806711072012066E-2</v>
      </c>
    </row>
    <row r="29" spans="1:10">
      <c r="A29" s="14">
        <v>5</v>
      </c>
      <c r="B29" s="14">
        <v>3432</v>
      </c>
      <c r="C29" s="15">
        <v>132</v>
      </c>
      <c r="D29" s="16">
        <v>3.65</v>
      </c>
      <c r="E29" s="16">
        <f t="shared" si="3"/>
        <v>481.8</v>
      </c>
      <c r="F29" s="16">
        <v>330.7</v>
      </c>
      <c r="G29" s="15">
        <v>3879</v>
      </c>
      <c r="H29" s="17">
        <v>39552</v>
      </c>
      <c r="I29" s="16">
        <f t="shared" si="0"/>
        <v>151.10000000000002</v>
      </c>
      <c r="J29" s="18">
        <f t="shared" si="1"/>
        <v>0.68638439186384392</v>
      </c>
    </row>
    <row r="30" spans="1:10">
      <c r="A30" s="14">
        <v>5</v>
      </c>
      <c r="B30" s="14">
        <v>6228</v>
      </c>
      <c r="C30" s="15">
        <v>108</v>
      </c>
      <c r="D30" s="16">
        <v>3.65</v>
      </c>
      <c r="E30" s="16">
        <f t="shared" si="3"/>
        <v>394.2</v>
      </c>
      <c r="F30" s="16">
        <v>250.9</v>
      </c>
      <c r="G30" s="15">
        <v>1875</v>
      </c>
      <c r="H30" s="17">
        <v>39615</v>
      </c>
      <c r="I30" s="16">
        <f t="shared" si="0"/>
        <v>143.29999999999998</v>
      </c>
      <c r="J30" s="18">
        <f t="shared" si="1"/>
        <v>0.63647894469812283</v>
      </c>
    </row>
    <row r="31" spans="1:10">
      <c r="A31" s="14">
        <v>5</v>
      </c>
      <c r="B31" s="14">
        <v>7895</v>
      </c>
      <c r="C31" s="15">
        <v>152</v>
      </c>
      <c r="D31" s="16">
        <v>3.65</v>
      </c>
      <c r="E31" s="16">
        <f t="shared" si="3"/>
        <v>554.79999999999995</v>
      </c>
      <c r="F31" s="16">
        <v>310.25</v>
      </c>
      <c r="G31" s="15">
        <v>1176</v>
      </c>
      <c r="H31" s="17">
        <v>39630</v>
      </c>
      <c r="I31" s="16">
        <f t="shared" si="0"/>
        <v>244.54999999999995</v>
      </c>
      <c r="J31" s="18">
        <f t="shared" si="1"/>
        <v>0.55921052631578949</v>
      </c>
    </row>
    <row r="32" spans="1:10">
      <c r="A32" s="14">
        <v>5</v>
      </c>
      <c r="B32" s="14">
        <v>12793</v>
      </c>
      <c r="C32" s="15">
        <v>48</v>
      </c>
      <c r="D32" s="16">
        <v>3.65</v>
      </c>
      <c r="E32" s="16">
        <f t="shared" si="3"/>
        <v>175.2</v>
      </c>
      <c r="F32" s="16">
        <v>146</v>
      </c>
      <c r="G32" s="15">
        <v>1617</v>
      </c>
      <c r="H32" s="17">
        <v>39548</v>
      </c>
      <c r="I32" s="16">
        <f t="shared" si="0"/>
        <v>29.199999999999989</v>
      </c>
      <c r="J32" s="18">
        <f t="shared" si="1"/>
        <v>0.83333333333333337</v>
      </c>
    </row>
    <row r="33" spans="1:10">
      <c r="A33" s="14">
        <v>5</v>
      </c>
      <c r="B33" s="14">
        <v>13702</v>
      </c>
      <c r="C33" s="15">
        <v>37</v>
      </c>
      <c r="D33" s="16">
        <v>3.65</v>
      </c>
      <c r="E33" s="16">
        <f t="shared" si="3"/>
        <v>135.04999999999998</v>
      </c>
      <c r="F33" s="16">
        <v>0</v>
      </c>
      <c r="G33" s="15"/>
      <c r="H33" s="15"/>
      <c r="I33" s="16">
        <f t="shared" si="0"/>
        <v>135.04999999999998</v>
      </c>
      <c r="J33" s="18">
        <f t="shared" si="1"/>
        <v>0</v>
      </c>
    </row>
    <row r="34" spans="1:10" ht="15.75">
      <c r="A34" s="1" t="s">
        <v>598</v>
      </c>
      <c r="B34" s="14"/>
      <c r="C34" s="15"/>
      <c r="D34" s="16"/>
      <c r="E34" s="16"/>
      <c r="F34" s="16"/>
      <c r="G34" s="15"/>
      <c r="H34" s="15"/>
      <c r="I34" s="16"/>
      <c r="J34" s="18"/>
    </row>
    <row r="35" spans="1:10">
      <c r="A35" s="14">
        <v>6</v>
      </c>
      <c r="B35" s="14">
        <v>2990</v>
      </c>
      <c r="C35" s="15">
        <v>115</v>
      </c>
      <c r="D35" s="16">
        <v>3.65</v>
      </c>
      <c r="E35" s="16">
        <f>C35*D35</f>
        <v>419.75</v>
      </c>
      <c r="F35" s="16">
        <v>0</v>
      </c>
      <c r="G35" s="15"/>
      <c r="H35" s="15"/>
      <c r="I35" s="16">
        <f t="shared" si="0"/>
        <v>419.75</v>
      </c>
      <c r="J35" s="18">
        <f t="shared" si="1"/>
        <v>0</v>
      </c>
    </row>
    <row r="36" spans="1:10">
      <c r="A36" s="14">
        <v>6</v>
      </c>
      <c r="B36" s="14">
        <v>4439</v>
      </c>
      <c r="C36" s="15">
        <v>314</v>
      </c>
      <c r="D36" s="16">
        <v>3.65</v>
      </c>
      <c r="E36" s="16">
        <f>C36*D36</f>
        <v>1146.0999999999999</v>
      </c>
      <c r="F36" s="16">
        <v>537.92999999999995</v>
      </c>
      <c r="G36" s="15">
        <v>2058</v>
      </c>
      <c r="H36" s="17">
        <v>39531</v>
      </c>
      <c r="I36" s="16">
        <f t="shared" si="0"/>
        <v>608.16999999999996</v>
      </c>
      <c r="J36" s="18">
        <f t="shared" si="1"/>
        <v>0.46935694965535291</v>
      </c>
    </row>
    <row r="37" spans="1:10">
      <c r="A37" s="14">
        <v>6</v>
      </c>
      <c r="B37" s="14">
        <v>4869</v>
      </c>
      <c r="C37" s="15">
        <v>106</v>
      </c>
      <c r="D37" s="16">
        <v>3.65</v>
      </c>
      <c r="E37" s="16">
        <f>C37*D37</f>
        <v>386.9</v>
      </c>
      <c r="F37" s="16">
        <v>0</v>
      </c>
      <c r="G37" s="15"/>
      <c r="H37" s="15"/>
      <c r="I37" s="16">
        <f t="shared" si="0"/>
        <v>386.9</v>
      </c>
      <c r="J37" s="18">
        <f t="shared" si="1"/>
        <v>0</v>
      </c>
    </row>
    <row r="38" spans="1:10">
      <c r="A38" s="14">
        <v>6</v>
      </c>
      <c r="B38" s="14">
        <v>6764</v>
      </c>
      <c r="C38" s="15">
        <v>78</v>
      </c>
      <c r="D38" s="16">
        <v>3.65</v>
      </c>
      <c r="E38" s="16">
        <f>C38*D38</f>
        <v>284.7</v>
      </c>
      <c r="F38" s="16">
        <v>0</v>
      </c>
      <c r="G38" s="15"/>
      <c r="H38" s="15"/>
      <c r="I38" s="16">
        <f t="shared" si="0"/>
        <v>284.7</v>
      </c>
      <c r="J38" s="18">
        <f t="shared" si="1"/>
        <v>0</v>
      </c>
    </row>
    <row r="39" spans="1:10">
      <c r="A39" s="14">
        <v>6</v>
      </c>
      <c r="B39" s="14">
        <v>10260</v>
      </c>
      <c r="C39" s="15">
        <v>72</v>
      </c>
      <c r="D39" s="16">
        <v>3.65</v>
      </c>
      <c r="E39" s="16">
        <f>C39*D39</f>
        <v>262.8</v>
      </c>
      <c r="F39" s="16">
        <v>0</v>
      </c>
      <c r="G39" s="15"/>
      <c r="H39" s="15"/>
      <c r="I39" s="16">
        <f t="shared" si="0"/>
        <v>262.8</v>
      </c>
      <c r="J39" s="18">
        <f t="shared" si="1"/>
        <v>0</v>
      </c>
    </row>
    <row r="40" spans="1:10" ht="15.75">
      <c r="A40" s="1" t="s">
        <v>601</v>
      </c>
      <c r="B40" s="14"/>
      <c r="C40" s="15"/>
      <c r="D40" s="16"/>
      <c r="E40" s="16"/>
      <c r="F40" s="16"/>
      <c r="G40" s="15"/>
      <c r="H40" s="15"/>
      <c r="I40" s="16"/>
      <c r="J40" s="18"/>
    </row>
    <row r="41" spans="1:10">
      <c r="A41" s="14">
        <v>7</v>
      </c>
      <c r="B41" s="14">
        <v>617</v>
      </c>
      <c r="C41" s="15">
        <v>206</v>
      </c>
      <c r="D41" s="16">
        <v>3.65</v>
      </c>
      <c r="E41" s="16">
        <f>C41*D41</f>
        <v>751.9</v>
      </c>
      <c r="F41" s="16">
        <v>373.97</v>
      </c>
      <c r="G41" s="15">
        <v>4693</v>
      </c>
      <c r="H41" s="17">
        <v>39608</v>
      </c>
      <c r="I41" s="16">
        <f t="shared" si="0"/>
        <v>377.92999999999995</v>
      </c>
      <c r="J41" s="18">
        <f t="shared" si="1"/>
        <v>0.49736667109988036</v>
      </c>
    </row>
    <row r="42" spans="1:10">
      <c r="A42" s="14">
        <v>7</v>
      </c>
      <c r="B42" s="14">
        <v>5382</v>
      </c>
      <c r="C42" s="15">
        <v>121</v>
      </c>
      <c r="D42" s="16">
        <v>3.65</v>
      </c>
      <c r="E42" s="16">
        <f>C42*D42</f>
        <v>441.65</v>
      </c>
      <c r="F42" s="16">
        <v>0</v>
      </c>
      <c r="G42" s="15"/>
      <c r="H42" s="15"/>
      <c r="I42" s="16">
        <f t="shared" si="0"/>
        <v>441.65</v>
      </c>
      <c r="J42" s="18">
        <f t="shared" si="1"/>
        <v>0</v>
      </c>
    </row>
    <row r="43" spans="1:10">
      <c r="A43" s="14">
        <v>7</v>
      </c>
      <c r="B43" s="14">
        <v>6279</v>
      </c>
      <c r="C43" s="15">
        <v>150</v>
      </c>
      <c r="D43" s="16">
        <v>3.65</v>
      </c>
      <c r="E43" s="16">
        <f>C43*D43</f>
        <v>547.5</v>
      </c>
      <c r="F43" s="16">
        <v>299.95</v>
      </c>
      <c r="G43" s="15">
        <v>3466</v>
      </c>
      <c r="H43" s="17">
        <v>39552</v>
      </c>
      <c r="I43" s="16">
        <f t="shared" si="0"/>
        <v>247.55</v>
      </c>
      <c r="J43" s="18">
        <f t="shared" si="1"/>
        <v>0.54785388127853885</v>
      </c>
    </row>
    <row r="44" spans="1:10">
      <c r="A44" s="14">
        <v>7</v>
      </c>
      <c r="B44" s="14">
        <v>10714</v>
      </c>
      <c r="C44" s="15">
        <v>71</v>
      </c>
      <c r="D44" s="16">
        <v>3.65</v>
      </c>
      <c r="E44" s="16">
        <f>C44*D44</f>
        <v>259.14999999999998</v>
      </c>
      <c r="F44" s="16">
        <v>0</v>
      </c>
      <c r="G44" s="15"/>
      <c r="H44" s="15"/>
      <c r="I44" s="16">
        <f t="shared" si="0"/>
        <v>259.14999999999998</v>
      </c>
      <c r="J44" s="18">
        <f t="shared" si="1"/>
        <v>0</v>
      </c>
    </row>
    <row r="45" spans="1:10">
      <c r="A45" s="14">
        <v>7</v>
      </c>
      <c r="B45" s="14">
        <v>11834</v>
      </c>
      <c r="C45" s="15">
        <v>86</v>
      </c>
      <c r="D45" s="16">
        <v>3.65</v>
      </c>
      <c r="E45" s="16">
        <f>C45*D45</f>
        <v>313.89999999999998</v>
      </c>
      <c r="F45" s="16">
        <v>0</v>
      </c>
      <c r="G45" s="15"/>
      <c r="H45" s="15"/>
      <c r="I45" s="16">
        <f t="shared" si="0"/>
        <v>313.89999999999998</v>
      </c>
      <c r="J45" s="18">
        <f t="shared" si="1"/>
        <v>0</v>
      </c>
    </row>
    <row r="46" spans="1:10" ht="15.75">
      <c r="A46" s="1" t="s">
        <v>602</v>
      </c>
      <c r="B46" s="14"/>
      <c r="C46" s="15"/>
      <c r="D46" s="16"/>
      <c r="E46" s="16"/>
      <c r="F46" s="16"/>
      <c r="G46" s="15"/>
      <c r="H46" s="15"/>
      <c r="I46" s="16"/>
      <c r="J46" s="18"/>
    </row>
    <row r="47" spans="1:10" ht="15.75">
      <c r="A47" s="144">
        <v>8</v>
      </c>
      <c r="B47" s="144">
        <v>3955</v>
      </c>
      <c r="C47" s="145">
        <v>468</v>
      </c>
      <c r="D47" s="146">
        <v>3.65</v>
      </c>
      <c r="E47" s="146">
        <f>C47*D47</f>
        <v>1708.2</v>
      </c>
      <c r="F47" s="147">
        <v>1708.2</v>
      </c>
      <c r="G47" s="148">
        <v>7030</v>
      </c>
      <c r="H47" s="13">
        <v>39581</v>
      </c>
      <c r="I47" s="147">
        <f t="shared" si="0"/>
        <v>0</v>
      </c>
      <c r="J47" s="149">
        <f t="shared" si="1"/>
        <v>1</v>
      </c>
    </row>
    <row r="48" spans="1:10">
      <c r="A48" s="14">
        <v>8</v>
      </c>
      <c r="B48" s="14">
        <v>4692</v>
      </c>
      <c r="C48" s="15">
        <v>132</v>
      </c>
      <c r="D48" s="16">
        <v>3.65</v>
      </c>
      <c r="E48" s="16">
        <f>C48*D48</f>
        <v>481.8</v>
      </c>
      <c r="F48" s="16">
        <v>0</v>
      </c>
      <c r="G48" s="15"/>
      <c r="H48" s="15"/>
      <c r="I48" s="16">
        <f t="shared" si="0"/>
        <v>481.8</v>
      </c>
      <c r="J48" s="18">
        <f t="shared" si="1"/>
        <v>0</v>
      </c>
    </row>
    <row r="49" spans="1:10">
      <c r="A49" s="14">
        <v>8</v>
      </c>
      <c r="B49" s="14">
        <v>6464</v>
      </c>
      <c r="C49" s="15">
        <v>152</v>
      </c>
      <c r="D49" s="16">
        <v>3.65</v>
      </c>
      <c r="E49" s="16">
        <f>C49*D49</f>
        <v>554.79999999999995</v>
      </c>
      <c r="F49" s="16">
        <v>0</v>
      </c>
      <c r="G49" s="15"/>
      <c r="H49" s="15"/>
      <c r="I49" s="16">
        <f t="shared" si="0"/>
        <v>554.79999999999995</v>
      </c>
      <c r="J49" s="18">
        <f t="shared" si="1"/>
        <v>0</v>
      </c>
    </row>
    <row r="50" spans="1:10">
      <c r="A50" s="14">
        <v>8</v>
      </c>
      <c r="B50" s="14">
        <v>7498</v>
      </c>
      <c r="C50" s="15">
        <v>172</v>
      </c>
      <c r="D50" s="16">
        <v>3.65</v>
      </c>
      <c r="E50" s="16">
        <f>C50*D50</f>
        <v>627.79999999999995</v>
      </c>
      <c r="F50" s="16">
        <v>0</v>
      </c>
      <c r="G50" s="15"/>
      <c r="H50" s="15"/>
      <c r="I50" s="16">
        <f t="shared" si="0"/>
        <v>627.79999999999995</v>
      </c>
      <c r="J50" s="18">
        <f t="shared" si="1"/>
        <v>0</v>
      </c>
    </row>
    <row r="51" spans="1:10">
      <c r="A51" s="14">
        <v>8</v>
      </c>
      <c r="B51" s="14">
        <v>8061</v>
      </c>
      <c r="C51" s="15">
        <v>74</v>
      </c>
      <c r="D51" s="16">
        <v>3.65</v>
      </c>
      <c r="E51" s="16">
        <f>C51*D51</f>
        <v>270.09999999999997</v>
      </c>
      <c r="F51" s="16">
        <v>0</v>
      </c>
      <c r="G51" s="15"/>
      <c r="H51" s="15"/>
      <c r="I51" s="16">
        <f t="shared" si="0"/>
        <v>270.09999999999997</v>
      </c>
      <c r="J51" s="18">
        <f t="shared" si="1"/>
        <v>0</v>
      </c>
    </row>
    <row r="52" spans="1:10" ht="15.75">
      <c r="A52" s="1" t="s">
        <v>603</v>
      </c>
      <c r="B52" s="14"/>
      <c r="C52" s="15"/>
      <c r="D52" s="16"/>
      <c r="E52" s="16"/>
      <c r="F52" s="16"/>
      <c r="G52" s="15"/>
      <c r="H52" s="15"/>
      <c r="I52" s="16"/>
      <c r="J52" s="18"/>
    </row>
    <row r="53" spans="1:10">
      <c r="A53" s="14">
        <v>9</v>
      </c>
      <c r="B53" s="14">
        <v>607</v>
      </c>
      <c r="C53" s="15">
        <v>425</v>
      </c>
      <c r="D53" s="16">
        <v>3.65</v>
      </c>
      <c r="E53" s="16">
        <f t="shared" ref="E53:E58" si="4">C53*D53</f>
        <v>1551.25</v>
      </c>
      <c r="F53" s="16">
        <v>1398.68</v>
      </c>
      <c r="G53" s="15">
        <v>2222</v>
      </c>
      <c r="H53" s="17">
        <v>39351</v>
      </c>
      <c r="I53" s="16">
        <f t="shared" si="0"/>
        <v>152.56999999999994</v>
      </c>
      <c r="J53" s="18">
        <f t="shared" si="1"/>
        <v>0.90164705882352947</v>
      </c>
    </row>
    <row r="54" spans="1:10">
      <c r="A54" s="14">
        <v>9</v>
      </c>
      <c r="B54" s="14">
        <v>1033</v>
      </c>
      <c r="C54" s="15">
        <v>220</v>
      </c>
      <c r="D54" s="16">
        <v>3.65</v>
      </c>
      <c r="E54" s="16">
        <f t="shared" si="4"/>
        <v>803</v>
      </c>
      <c r="F54" s="16">
        <v>0</v>
      </c>
      <c r="G54" s="15"/>
      <c r="H54" s="15"/>
      <c r="I54" s="16">
        <f t="shared" si="0"/>
        <v>803</v>
      </c>
      <c r="J54" s="18">
        <f t="shared" si="1"/>
        <v>0</v>
      </c>
    </row>
    <row r="55" spans="1:10">
      <c r="A55" s="14">
        <v>9</v>
      </c>
      <c r="B55" s="14">
        <v>4489</v>
      </c>
      <c r="C55" s="15">
        <v>172</v>
      </c>
      <c r="D55" s="16">
        <v>3.65</v>
      </c>
      <c r="E55" s="16">
        <f t="shared" si="4"/>
        <v>627.79999999999995</v>
      </c>
      <c r="F55" s="16">
        <v>0</v>
      </c>
      <c r="G55" s="15"/>
      <c r="H55" s="15"/>
      <c r="I55" s="16">
        <f t="shared" si="0"/>
        <v>627.79999999999995</v>
      </c>
      <c r="J55" s="18">
        <f t="shared" si="1"/>
        <v>0</v>
      </c>
    </row>
    <row r="56" spans="1:10">
      <c r="A56" s="14">
        <v>9</v>
      </c>
      <c r="B56" s="14">
        <v>10919</v>
      </c>
      <c r="C56" s="15">
        <v>77</v>
      </c>
      <c r="D56" s="16">
        <v>3.65</v>
      </c>
      <c r="E56" s="16">
        <f t="shared" si="4"/>
        <v>281.05</v>
      </c>
      <c r="F56" s="16">
        <v>70</v>
      </c>
      <c r="G56" s="15">
        <v>1121</v>
      </c>
      <c r="H56" s="17">
        <v>39356</v>
      </c>
      <c r="I56" s="16">
        <f t="shared" si="0"/>
        <v>211.05</v>
      </c>
      <c r="J56" s="18">
        <f t="shared" si="1"/>
        <v>0.24906600249066002</v>
      </c>
    </row>
    <row r="57" spans="1:10">
      <c r="A57" s="14">
        <v>9</v>
      </c>
      <c r="B57" s="14">
        <v>12269</v>
      </c>
      <c r="C57" s="15">
        <v>64</v>
      </c>
      <c r="D57" s="16">
        <v>3.65</v>
      </c>
      <c r="E57" s="16">
        <f t="shared" si="4"/>
        <v>233.6</v>
      </c>
      <c r="F57" s="16">
        <v>0</v>
      </c>
      <c r="G57" s="15"/>
      <c r="H57" s="15"/>
      <c r="I57" s="16">
        <f t="shared" si="0"/>
        <v>233.6</v>
      </c>
      <c r="J57" s="18">
        <f t="shared" si="1"/>
        <v>0</v>
      </c>
    </row>
    <row r="58" spans="1:10">
      <c r="A58" s="14">
        <v>9</v>
      </c>
      <c r="B58" s="14">
        <v>12596</v>
      </c>
      <c r="C58" s="15">
        <v>44</v>
      </c>
      <c r="D58" s="16">
        <v>3.65</v>
      </c>
      <c r="E58" s="16">
        <f t="shared" si="4"/>
        <v>160.6</v>
      </c>
      <c r="F58" s="16">
        <v>0</v>
      </c>
      <c r="G58" s="15"/>
      <c r="H58" s="15"/>
      <c r="I58" s="16">
        <f t="shared" si="0"/>
        <v>160.6</v>
      </c>
      <c r="J58" s="18">
        <f t="shared" si="1"/>
        <v>0</v>
      </c>
    </row>
    <row r="59" spans="1:10" ht="15.75">
      <c r="A59" s="1" t="s">
        <v>604</v>
      </c>
      <c r="B59" s="14"/>
      <c r="C59" s="15"/>
      <c r="D59" s="16"/>
      <c r="E59" s="16"/>
      <c r="F59" s="16"/>
      <c r="G59" s="15"/>
      <c r="H59" s="15"/>
      <c r="I59" s="16"/>
      <c r="J59" s="18"/>
    </row>
    <row r="60" spans="1:10">
      <c r="A60" s="14">
        <v>10</v>
      </c>
      <c r="B60" s="14">
        <v>614</v>
      </c>
      <c r="C60" s="15">
        <v>252</v>
      </c>
      <c r="D60" s="16">
        <v>3.65</v>
      </c>
      <c r="E60" s="16">
        <f t="shared" ref="E60:E65" si="5">C60*D60</f>
        <v>919.8</v>
      </c>
      <c r="F60" s="16">
        <v>0</v>
      </c>
      <c r="G60" s="15"/>
      <c r="H60" s="15"/>
      <c r="I60" s="16">
        <f t="shared" si="0"/>
        <v>919.8</v>
      </c>
      <c r="J60" s="18">
        <f t="shared" si="1"/>
        <v>0</v>
      </c>
    </row>
    <row r="61" spans="1:10" ht="15.75">
      <c r="A61" s="1">
        <v>10</v>
      </c>
      <c r="B61" s="1">
        <v>1838</v>
      </c>
      <c r="C61" s="2">
        <v>310</v>
      </c>
      <c r="D61" s="3">
        <v>3.65</v>
      </c>
      <c r="E61" s="3">
        <f t="shared" si="5"/>
        <v>1131.5</v>
      </c>
      <c r="F61" s="16">
        <v>0</v>
      </c>
      <c r="G61" s="15"/>
      <c r="H61" s="15"/>
      <c r="I61" s="16">
        <f t="shared" si="0"/>
        <v>1131.5</v>
      </c>
      <c r="J61" s="18">
        <f t="shared" si="1"/>
        <v>0</v>
      </c>
    </row>
    <row r="62" spans="1:10" ht="15.75">
      <c r="A62" s="150">
        <v>10</v>
      </c>
      <c r="B62" s="150">
        <v>5514</v>
      </c>
      <c r="C62" s="151">
        <v>161</v>
      </c>
      <c r="D62" s="152">
        <v>3.65</v>
      </c>
      <c r="E62" s="152">
        <f t="shared" si="5"/>
        <v>587.65</v>
      </c>
      <c r="F62" s="153">
        <v>587.65</v>
      </c>
      <c r="G62" s="154">
        <v>4642</v>
      </c>
      <c r="H62" s="155">
        <v>39609</v>
      </c>
      <c r="I62" s="153">
        <f t="shared" si="0"/>
        <v>0</v>
      </c>
      <c r="J62" s="156">
        <f t="shared" si="1"/>
        <v>1</v>
      </c>
    </row>
    <row r="63" spans="1:10" ht="15.75">
      <c r="A63" s="150">
        <v>10</v>
      </c>
      <c r="B63" s="150">
        <v>8810</v>
      </c>
      <c r="C63" s="151">
        <v>111</v>
      </c>
      <c r="D63" s="152">
        <v>3.65</v>
      </c>
      <c r="E63" s="152">
        <f t="shared" si="5"/>
        <v>405.15</v>
      </c>
      <c r="F63" s="153">
        <v>408.8</v>
      </c>
      <c r="G63" s="154">
        <v>1529</v>
      </c>
      <c r="H63" s="155">
        <v>39612</v>
      </c>
      <c r="I63" s="153">
        <f t="shared" si="0"/>
        <v>-3.6500000000000341</v>
      </c>
      <c r="J63" s="156">
        <f t="shared" si="1"/>
        <v>1.0090090090090091</v>
      </c>
    </row>
    <row r="64" spans="1:10" ht="15.75">
      <c r="A64" s="150">
        <v>10</v>
      </c>
      <c r="B64" s="150">
        <v>11305</v>
      </c>
      <c r="C64" s="151">
        <v>143</v>
      </c>
      <c r="D64" s="152">
        <v>3.65</v>
      </c>
      <c r="E64" s="152">
        <f t="shared" si="5"/>
        <v>521.94999999999993</v>
      </c>
      <c r="F64" s="153">
        <v>521.95000000000005</v>
      </c>
      <c r="G64" s="154">
        <v>1225</v>
      </c>
      <c r="H64" s="155">
        <v>39626</v>
      </c>
      <c r="I64" s="153">
        <f t="shared" si="0"/>
        <v>0</v>
      </c>
      <c r="J64" s="156">
        <f t="shared" si="1"/>
        <v>1.0000000000000002</v>
      </c>
    </row>
    <row r="65" spans="1:10" ht="15.75">
      <c r="A65" s="150">
        <v>10</v>
      </c>
      <c r="B65" s="150">
        <v>13083</v>
      </c>
      <c r="C65" s="151">
        <v>36</v>
      </c>
      <c r="D65" s="152">
        <v>3.65</v>
      </c>
      <c r="E65" s="152">
        <f t="shared" si="5"/>
        <v>131.4</v>
      </c>
      <c r="F65" s="153">
        <v>132</v>
      </c>
      <c r="G65" s="154">
        <v>480236</v>
      </c>
      <c r="H65" s="155">
        <v>39626</v>
      </c>
      <c r="I65" s="153">
        <f t="shared" si="0"/>
        <v>-0.59999999999999432</v>
      </c>
      <c r="J65" s="156">
        <f t="shared" si="1"/>
        <v>1.004566210045662</v>
      </c>
    </row>
    <row r="66" spans="1:10" ht="15.75">
      <c r="A66" s="1" t="s">
        <v>606</v>
      </c>
      <c r="B66" s="1"/>
      <c r="C66" s="2"/>
      <c r="D66" s="3"/>
      <c r="E66" s="3"/>
      <c r="F66" s="16"/>
      <c r="G66" s="15"/>
      <c r="H66" s="15"/>
      <c r="I66" s="16"/>
      <c r="J66" s="18"/>
    </row>
    <row r="67" spans="1:10" ht="15.75">
      <c r="A67" s="1">
        <v>11</v>
      </c>
      <c r="B67" s="1">
        <v>2556</v>
      </c>
      <c r="C67" s="2">
        <v>180</v>
      </c>
      <c r="D67" s="3">
        <v>3.65</v>
      </c>
      <c r="E67" s="3">
        <f>C67*D67</f>
        <v>657</v>
      </c>
      <c r="F67" s="16">
        <v>368</v>
      </c>
      <c r="G67" s="15">
        <v>8331</v>
      </c>
      <c r="H67" s="17">
        <v>39626</v>
      </c>
      <c r="I67" s="16">
        <f t="shared" si="0"/>
        <v>289</v>
      </c>
      <c r="J67" s="18">
        <f t="shared" si="1"/>
        <v>0.56012176560121762</v>
      </c>
    </row>
    <row r="68" spans="1:10">
      <c r="A68" s="14">
        <v>11</v>
      </c>
      <c r="B68" s="14">
        <v>5539</v>
      </c>
      <c r="C68" s="15">
        <v>95</v>
      </c>
      <c r="D68" s="16">
        <v>3.65</v>
      </c>
      <c r="E68" s="16">
        <f>C68*D68</f>
        <v>346.75</v>
      </c>
      <c r="F68" s="16">
        <v>0</v>
      </c>
      <c r="G68" s="15"/>
      <c r="H68" s="15"/>
      <c r="I68" s="16">
        <f t="shared" si="0"/>
        <v>346.75</v>
      </c>
      <c r="J68" s="18">
        <f t="shared" si="1"/>
        <v>0</v>
      </c>
    </row>
    <row r="69" spans="1:10">
      <c r="A69" s="14">
        <v>11</v>
      </c>
      <c r="B69" s="14">
        <v>7732</v>
      </c>
      <c r="C69" s="15">
        <v>98</v>
      </c>
      <c r="D69" s="16">
        <v>3.65</v>
      </c>
      <c r="E69" s="16">
        <f>C69*D69</f>
        <v>357.7</v>
      </c>
      <c r="F69" s="16">
        <v>0</v>
      </c>
      <c r="G69" s="15"/>
      <c r="H69" s="15"/>
      <c r="I69" s="16">
        <f t="shared" si="0"/>
        <v>357.7</v>
      </c>
      <c r="J69" s="18">
        <f t="shared" si="1"/>
        <v>0</v>
      </c>
    </row>
    <row r="70" spans="1:10">
      <c r="A70" s="14">
        <v>11</v>
      </c>
      <c r="B70" s="14">
        <v>12079</v>
      </c>
      <c r="C70" s="15">
        <v>5</v>
      </c>
      <c r="D70" s="16">
        <v>3.65</v>
      </c>
      <c r="E70" s="16">
        <f>C70*D70</f>
        <v>18.25</v>
      </c>
      <c r="F70" s="16">
        <v>0</v>
      </c>
      <c r="G70" s="15"/>
      <c r="H70" s="15"/>
      <c r="I70" s="16">
        <f t="shared" si="0"/>
        <v>18.25</v>
      </c>
      <c r="J70" s="18">
        <f t="shared" si="1"/>
        <v>0</v>
      </c>
    </row>
    <row r="71" spans="1:10" ht="15.75">
      <c r="A71" s="144">
        <v>11</v>
      </c>
      <c r="B71" s="144">
        <v>12393</v>
      </c>
      <c r="C71" s="145">
        <v>51</v>
      </c>
      <c r="D71" s="146">
        <v>3.65</v>
      </c>
      <c r="E71" s="146">
        <f>C71*D71</f>
        <v>186.15</v>
      </c>
      <c r="F71" s="147">
        <v>200</v>
      </c>
      <c r="G71" s="148">
        <v>1618</v>
      </c>
      <c r="H71" s="13">
        <v>39370</v>
      </c>
      <c r="I71" s="147">
        <f t="shared" si="0"/>
        <v>-13.849999999999994</v>
      </c>
      <c r="J71" s="149">
        <f t="shared" si="1"/>
        <v>1.0744023636852</v>
      </c>
    </row>
    <row r="72" spans="1:10" ht="15.75">
      <c r="A72" s="1" t="s">
        <v>607</v>
      </c>
      <c r="B72" s="1"/>
      <c r="C72" s="2"/>
      <c r="D72" s="3"/>
      <c r="E72" s="3"/>
      <c r="F72" s="16">
        <v>0</v>
      </c>
      <c r="G72" s="15"/>
      <c r="H72" s="15"/>
      <c r="I72" s="16">
        <f t="shared" ref="I72:I138" si="6">E72-F72</f>
        <v>0</v>
      </c>
      <c r="J72" s="18" t="e">
        <f t="shared" ref="J72:J138" si="7">F72/E72</f>
        <v>#DIV/0!</v>
      </c>
    </row>
    <row r="73" spans="1:10">
      <c r="A73" s="14">
        <v>12</v>
      </c>
      <c r="B73" s="14">
        <v>710</v>
      </c>
      <c r="C73" s="15">
        <v>225</v>
      </c>
      <c r="D73" s="16">
        <v>3.65</v>
      </c>
      <c r="E73" s="16">
        <f>C73*D73</f>
        <v>821.25</v>
      </c>
      <c r="F73" s="16">
        <v>0</v>
      </c>
      <c r="G73" s="15"/>
      <c r="H73" s="15"/>
      <c r="I73" s="16">
        <f t="shared" si="6"/>
        <v>821.25</v>
      </c>
      <c r="J73" s="18">
        <f t="shared" si="7"/>
        <v>0</v>
      </c>
    </row>
    <row r="74" spans="1:10">
      <c r="A74" s="14">
        <v>12</v>
      </c>
      <c r="B74" s="14">
        <v>1957</v>
      </c>
      <c r="C74" s="15">
        <v>190</v>
      </c>
      <c r="D74" s="16">
        <v>3.65</v>
      </c>
      <c r="E74" s="16">
        <f>C74*D74</f>
        <v>693.5</v>
      </c>
      <c r="F74" s="16">
        <v>0</v>
      </c>
      <c r="G74" s="15"/>
      <c r="H74" s="15"/>
      <c r="I74" s="16">
        <f t="shared" si="6"/>
        <v>693.5</v>
      </c>
      <c r="J74" s="18">
        <f t="shared" si="7"/>
        <v>0</v>
      </c>
    </row>
    <row r="75" spans="1:10">
      <c r="A75" s="14">
        <v>12</v>
      </c>
      <c r="B75" s="14">
        <v>4807</v>
      </c>
      <c r="C75" s="15">
        <v>119</v>
      </c>
      <c r="D75" s="16">
        <v>3.65</v>
      </c>
      <c r="E75" s="16">
        <f>C75*D75</f>
        <v>434.34999999999997</v>
      </c>
      <c r="F75" s="16">
        <v>182.74</v>
      </c>
      <c r="G75" s="15">
        <v>2409</v>
      </c>
      <c r="H75" s="17">
        <v>39580</v>
      </c>
      <c r="I75" s="16">
        <f t="shared" si="6"/>
        <v>251.60999999999996</v>
      </c>
      <c r="J75" s="18">
        <f t="shared" si="7"/>
        <v>0.42072061701392893</v>
      </c>
    </row>
    <row r="76" spans="1:10">
      <c r="A76" s="14">
        <v>12</v>
      </c>
      <c r="B76" s="14">
        <v>5798</v>
      </c>
      <c r="C76" s="15">
        <v>140</v>
      </c>
      <c r="D76" s="16">
        <v>3.65</v>
      </c>
      <c r="E76" s="16">
        <f>C76*D76</f>
        <v>511</v>
      </c>
      <c r="F76" s="16">
        <v>0</v>
      </c>
      <c r="G76" s="15"/>
      <c r="H76" s="15"/>
      <c r="I76" s="16">
        <f t="shared" si="6"/>
        <v>511</v>
      </c>
      <c r="J76" s="18">
        <f t="shared" si="7"/>
        <v>0</v>
      </c>
    </row>
    <row r="77" spans="1:10" ht="15.75">
      <c r="A77" s="1" t="s">
        <v>608</v>
      </c>
      <c r="B77" s="14"/>
      <c r="C77" s="15"/>
      <c r="D77" s="16"/>
      <c r="E77" s="16"/>
      <c r="F77" s="16"/>
      <c r="G77" s="15"/>
      <c r="H77" s="15"/>
      <c r="I77" s="16"/>
      <c r="J77" s="18"/>
    </row>
    <row r="78" spans="1:10" ht="15.75">
      <c r="A78" s="1">
        <v>13</v>
      </c>
      <c r="B78" s="1">
        <v>4505</v>
      </c>
      <c r="C78" s="2">
        <v>125</v>
      </c>
      <c r="D78" s="3">
        <v>3.65</v>
      </c>
      <c r="E78" s="3">
        <f>C78*D78</f>
        <v>456.25</v>
      </c>
      <c r="F78" s="16">
        <v>456.25</v>
      </c>
      <c r="G78" s="15">
        <v>1211</v>
      </c>
      <c r="H78" s="17">
        <v>39608</v>
      </c>
      <c r="I78" s="16">
        <f t="shared" si="6"/>
        <v>0</v>
      </c>
      <c r="J78" s="18">
        <f t="shared" si="7"/>
        <v>1</v>
      </c>
    </row>
    <row r="79" spans="1:10">
      <c r="A79" s="14">
        <v>13</v>
      </c>
      <c r="B79" s="14">
        <v>4735</v>
      </c>
      <c r="C79" s="15">
        <v>191</v>
      </c>
      <c r="D79" s="16">
        <v>3.65</v>
      </c>
      <c r="E79" s="16">
        <f>C79*D79</f>
        <v>697.15</v>
      </c>
      <c r="F79" s="16">
        <v>67.400000000000006</v>
      </c>
      <c r="G79" s="15">
        <v>1797</v>
      </c>
      <c r="H79" s="17">
        <v>39457</v>
      </c>
      <c r="I79" s="16">
        <f t="shared" si="6"/>
        <v>629.75</v>
      </c>
      <c r="J79" s="18">
        <f t="shared" si="7"/>
        <v>9.667933730187192E-2</v>
      </c>
    </row>
    <row r="80" spans="1:10">
      <c r="A80" s="14">
        <v>13</v>
      </c>
      <c r="B80" s="14">
        <v>5844</v>
      </c>
      <c r="C80" s="15">
        <v>127</v>
      </c>
      <c r="D80" s="16">
        <v>3.65</v>
      </c>
      <c r="E80" s="16">
        <f>C80*D80</f>
        <v>463.55</v>
      </c>
      <c r="F80" s="16">
        <v>0</v>
      </c>
      <c r="G80" s="15"/>
      <c r="H80" s="15"/>
      <c r="I80" s="16">
        <f t="shared" si="6"/>
        <v>463.55</v>
      </c>
      <c r="J80" s="18">
        <f t="shared" si="7"/>
        <v>0</v>
      </c>
    </row>
    <row r="81" spans="1:10">
      <c r="A81" s="14">
        <v>13</v>
      </c>
      <c r="B81" s="14">
        <v>10243</v>
      </c>
      <c r="C81" s="15">
        <v>139</v>
      </c>
      <c r="D81" s="16">
        <v>3.65</v>
      </c>
      <c r="E81" s="16">
        <f>C81*D81</f>
        <v>507.34999999999997</v>
      </c>
      <c r="F81" s="16">
        <v>0</v>
      </c>
      <c r="G81" s="15"/>
      <c r="H81" s="15"/>
      <c r="I81" s="16">
        <f t="shared" si="6"/>
        <v>507.34999999999997</v>
      </c>
      <c r="J81" s="18">
        <f t="shared" si="7"/>
        <v>0</v>
      </c>
    </row>
    <row r="82" spans="1:10">
      <c r="A82" s="14">
        <v>13</v>
      </c>
      <c r="B82" s="14">
        <v>10552</v>
      </c>
      <c r="C82" s="15">
        <v>91</v>
      </c>
      <c r="D82" s="16">
        <v>3.65</v>
      </c>
      <c r="E82" s="16">
        <f>C82*D82</f>
        <v>332.15</v>
      </c>
      <c r="F82" s="16">
        <v>0</v>
      </c>
      <c r="G82" s="15"/>
      <c r="H82" s="15"/>
      <c r="I82" s="16">
        <f t="shared" si="6"/>
        <v>332.15</v>
      </c>
      <c r="J82" s="18">
        <f t="shared" si="7"/>
        <v>0</v>
      </c>
    </row>
    <row r="83" spans="1:10">
      <c r="A83" s="14"/>
      <c r="B83" s="14"/>
      <c r="C83" s="15"/>
      <c r="D83" s="16"/>
      <c r="E83" s="16"/>
      <c r="F83" s="16"/>
      <c r="G83" s="15"/>
      <c r="H83" s="15"/>
      <c r="I83" s="16"/>
      <c r="J83" s="18"/>
    </row>
    <row r="84" spans="1:10">
      <c r="A84" s="14"/>
      <c r="B84" s="14"/>
      <c r="C84" s="15"/>
      <c r="D84" s="16"/>
      <c r="E84" s="16"/>
      <c r="F84" s="16">
        <f>SUM(F5:F83)</f>
        <v>9549.1999999999989</v>
      </c>
      <c r="G84" s="17"/>
      <c r="H84" s="17">
        <v>39581</v>
      </c>
      <c r="I84" s="16"/>
      <c r="J84" s="18"/>
    </row>
    <row r="85" spans="1:10">
      <c r="A85" s="14"/>
      <c r="B85" s="14"/>
      <c r="C85" s="15"/>
      <c r="D85" s="16"/>
      <c r="E85" s="16"/>
      <c r="F85" s="16"/>
      <c r="G85" s="15"/>
      <c r="H85" s="15"/>
      <c r="I85" s="16"/>
      <c r="J85" s="18"/>
    </row>
    <row r="86" spans="1:10" ht="15.75">
      <c r="A86" s="1" t="s">
        <v>610</v>
      </c>
      <c r="B86" s="14"/>
      <c r="C86" s="15"/>
      <c r="D86" s="16"/>
      <c r="E86" s="16"/>
      <c r="F86" s="16"/>
      <c r="G86" s="15"/>
      <c r="H86" s="15"/>
      <c r="I86" s="16"/>
      <c r="J86" s="18"/>
    </row>
    <row r="87" spans="1:10">
      <c r="A87" s="122">
        <v>20</v>
      </c>
      <c r="B87" s="122">
        <v>2770</v>
      </c>
      <c r="C87" s="62">
        <v>130</v>
      </c>
      <c r="D87" s="16">
        <v>3.65</v>
      </c>
      <c r="E87" s="16">
        <f>C87*D87</f>
        <v>474.5</v>
      </c>
      <c r="F87" s="16">
        <v>185.75</v>
      </c>
      <c r="G87" s="15">
        <v>2163</v>
      </c>
      <c r="H87" s="17">
        <v>39610</v>
      </c>
      <c r="I87" s="16">
        <f t="shared" si="6"/>
        <v>288.75</v>
      </c>
      <c r="J87" s="18">
        <f t="shared" si="7"/>
        <v>0.39146469968387776</v>
      </c>
    </row>
    <row r="88" spans="1:10" ht="15.75">
      <c r="A88" s="1">
        <v>20</v>
      </c>
      <c r="B88" s="1">
        <v>4295</v>
      </c>
      <c r="C88" s="2">
        <v>99</v>
      </c>
      <c r="D88" s="3">
        <v>3.65</v>
      </c>
      <c r="E88" s="3">
        <f>C88*D88</f>
        <v>361.34999999999997</v>
      </c>
      <c r="F88" s="16">
        <v>0</v>
      </c>
      <c r="G88" s="15"/>
      <c r="H88" s="15"/>
      <c r="I88" s="16">
        <f t="shared" si="6"/>
        <v>361.34999999999997</v>
      </c>
      <c r="J88" s="18">
        <f t="shared" si="7"/>
        <v>0</v>
      </c>
    </row>
    <row r="89" spans="1:10">
      <c r="A89" s="14">
        <v>20</v>
      </c>
      <c r="B89" s="14">
        <v>8946</v>
      </c>
      <c r="C89" s="15">
        <v>75</v>
      </c>
      <c r="D89" s="16">
        <v>3.65</v>
      </c>
      <c r="E89" s="16">
        <f>C89*D89</f>
        <v>273.75</v>
      </c>
      <c r="F89" s="16">
        <v>0</v>
      </c>
      <c r="G89" s="15"/>
      <c r="H89" s="15"/>
      <c r="I89" s="16">
        <f t="shared" si="6"/>
        <v>273.75</v>
      </c>
      <c r="J89" s="18">
        <f t="shared" si="7"/>
        <v>0</v>
      </c>
    </row>
    <row r="90" spans="1:10">
      <c r="A90" s="14">
        <v>20</v>
      </c>
      <c r="B90" s="14">
        <v>9070</v>
      </c>
      <c r="C90" s="15">
        <v>90</v>
      </c>
      <c r="D90" s="16">
        <v>3.65</v>
      </c>
      <c r="E90" s="16">
        <f>C90*D90</f>
        <v>328.5</v>
      </c>
      <c r="F90" s="16">
        <v>0</v>
      </c>
      <c r="G90" s="15"/>
      <c r="H90" s="15"/>
      <c r="I90" s="16">
        <f t="shared" si="6"/>
        <v>328.5</v>
      </c>
      <c r="J90" s="18">
        <f t="shared" si="7"/>
        <v>0</v>
      </c>
    </row>
    <row r="91" spans="1:10">
      <c r="A91" s="14">
        <v>20</v>
      </c>
      <c r="B91" s="14">
        <v>10158</v>
      </c>
      <c r="C91" s="15">
        <v>47</v>
      </c>
      <c r="D91" s="16">
        <v>3.65</v>
      </c>
      <c r="E91" s="16">
        <f>C91*D91</f>
        <v>171.54999999999998</v>
      </c>
      <c r="F91" s="16">
        <v>0</v>
      </c>
      <c r="G91" s="15"/>
      <c r="H91" s="15"/>
      <c r="I91" s="16">
        <f t="shared" si="6"/>
        <v>171.54999999999998</v>
      </c>
      <c r="J91" s="18">
        <f t="shared" si="7"/>
        <v>0</v>
      </c>
    </row>
    <row r="92" spans="1:10" ht="15.75">
      <c r="A92" s="1" t="s">
        <v>611</v>
      </c>
      <c r="B92" s="14"/>
      <c r="C92" s="15"/>
      <c r="D92" s="16"/>
      <c r="E92" s="16"/>
      <c r="F92" s="16"/>
      <c r="G92" s="15"/>
      <c r="H92" s="15"/>
      <c r="I92" s="16"/>
      <c r="J92" s="18"/>
    </row>
    <row r="93" spans="1:10">
      <c r="A93" s="14">
        <v>21</v>
      </c>
      <c r="B93" s="14">
        <v>2055</v>
      </c>
      <c r="C93" s="15">
        <v>207</v>
      </c>
      <c r="D93" s="16">
        <v>3.65</v>
      </c>
      <c r="E93" s="16">
        <f t="shared" ref="E93:E98" si="8">C93*D93</f>
        <v>755.55</v>
      </c>
      <c r="F93" s="16">
        <v>0</v>
      </c>
      <c r="G93" s="15"/>
      <c r="H93" s="15"/>
      <c r="I93" s="16">
        <f t="shared" si="6"/>
        <v>755.55</v>
      </c>
      <c r="J93" s="18">
        <f t="shared" si="7"/>
        <v>0</v>
      </c>
    </row>
    <row r="94" spans="1:10">
      <c r="A94" s="14">
        <v>21</v>
      </c>
      <c r="B94" s="14">
        <v>2422</v>
      </c>
      <c r="C94" s="15">
        <v>262</v>
      </c>
      <c r="D94" s="16">
        <v>3.65</v>
      </c>
      <c r="E94" s="16">
        <f t="shared" si="8"/>
        <v>956.3</v>
      </c>
      <c r="F94" s="16">
        <v>0</v>
      </c>
      <c r="G94" s="15"/>
      <c r="H94" s="15"/>
      <c r="I94" s="16">
        <f t="shared" si="6"/>
        <v>956.3</v>
      </c>
      <c r="J94" s="18">
        <f t="shared" si="7"/>
        <v>0</v>
      </c>
    </row>
    <row r="95" spans="1:10">
      <c r="A95" s="14">
        <v>21</v>
      </c>
      <c r="B95" s="14">
        <v>5193</v>
      </c>
      <c r="C95" s="15">
        <v>62</v>
      </c>
      <c r="D95" s="16">
        <v>3.65</v>
      </c>
      <c r="E95" s="16">
        <f t="shared" si="8"/>
        <v>226.29999999999998</v>
      </c>
      <c r="F95" s="16">
        <v>0</v>
      </c>
      <c r="G95" s="15"/>
      <c r="H95" s="15"/>
      <c r="I95" s="16">
        <f t="shared" si="6"/>
        <v>226.29999999999998</v>
      </c>
      <c r="J95" s="18">
        <f t="shared" si="7"/>
        <v>0</v>
      </c>
    </row>
    <row r="96" spans="1:10">
      <c r="A96" s="157">
        <v>21</v>
      </c>
      <c r="B96" s="157">
        <v>5456</v>
      </c>
      <c r="C96" s="158">
        <v>74</v>
      </c>
      <c r="D96" s="159">
        <v>3.65</v>
      </c>
      <c r="E96" s="159">
        <f t="shared" si="8"/>
        <v>270.09999999999997</v>
      </c>
      <c r="F96" s="159">
        <v>93.65</v>
      </c>
      <c r="G96" s="158">
        <v>1376</v>
      </c>
      <c r="H96" s="158">
        <v>63008</v>
      </c>
      <c r="I96" s="159">
        <f t="shared" si="6"/>
        <v>176.44999999999996</v>
      </c>
      <c r="J96" s="160">
        <f t="shared" si="7"/>
        <v>0.34672343576453174</v>
      </c>
    </row>
    <row r="97" spans="1:10">
      <c r="A97" s="14">
        <v>21</v>
      </c>
      <c r="B97" s="14">
        <v>6599</v>
      </c>
      <c r="C97" s="15">
        <v>61</v>
      </c>
      <c r="D97" s="16">
        <v>3.65</v>
      </c>
      <c r="E97" s="16">
        <f t="shared" si="8"/>
        <v>222.65</v>
      </c>
      <c r="F97" s="16">
        <v>0</v>
      </c>
      <c r="G97" s="15"/>
      <c r="H97" s="15"/>
      <c r="I97" s="16">
        <f t="shared" si="6"/>
        <v>222.65</v>
      </c>
      <c r="J97" s="18">
        <f t="shared" si="7"/>
        <v>0</v>
      </c>
    </row>
    <row r="98" spans="1:10" ht="15.75">
      <c r="A98" s="1">
        <v>21</v>
      </c>
      <c r="B98" s="1">
        <v>7342</v>
      </c>
      <c r="C98" s="2">
        <v>85</v>
      </c>
      <c r="D98" s="3">
        <v>3.65</v>
      </c>
      <c r="E98" s="3">
        <f t="shared" si="8"/>
        <v>310.25</v>
      </c>
      <c r="F98" s="16">
        <v>0</v>
      </c>
      <c r="G98" s="15"/>
      <c r="H98" s="15"/>
      <c r="I98" s="16">
        <f t="shared" si="6"/>
        <v>310.25</v>
      </c>
      <c r="J98" s="18">
        <f t="shared" si="7"/>
        <v>0</v>
      </c>
    </row>
    <row r="99" spans="1:10" ht="15.75">
      <c r="A99" s="1" t="s">
        <v>612</v>
      </c>
      <c r="B99" s="1"/>
      <c r="C99" s="2"/>
      <c r="D99" s="3"/>
      <c r="E99" s="3"/>
      <c r="F99" s="16"/>
      <c r="G99" s="15"/>
      <c r="H99" s="15"/>
      <c r="I99" s="16"/>
      <c r="J99" s="18"/>
    </row>
    <row r="100" spans="1:10">
      <c r="A100" s="14">
        <v>22</v>
      </c>
      <c r="B100" s="14">
        <v>974</v>
      </c>
      <c r="C100" s="15">
        <v>497</v>
      </c>
      <c r="D100" s="16">
        <v>3.65</v>
      </c>
      <c r="E100" s="16">
        <f t="shared" ref="E100:E105" si="9">C100*D100</f>
        <v>1814.05</v>
      </c>
      <c r="F100" s="16">
        <v>0</v>
      </c>
      <c r="G100" s="15"/>
      <c r="H100" s="15"/>
      <c r="I100" s="16">
        <f t="shared" si="6"/>
        <v>1814.05</v>
      </c>
      <c r="J100" s="18">
        <f t="shared" si="7"/>
        <v>0</v>
      </c>
    </row>
    <row r="101" spans="1:10">
      <c r="A101" s="157">
        <v>22</v>
      </c>
      <c r="B101" s="157">
        <v>1257</v>
      </c>
      <c r="C101" s="158">
        <v>289</v>
      </c>
      <c r="D101" s="159">
        <v>3.65</v>
      </c>
      <c r="E101" s="159">
        <f t="shared" si="9"/>
        <v>1054.8499999999999</v>
      </c>
      <c r="F101" s="159">
        <v>415.65</v>
      </c>
      <c r="G101" s="158">
        <v>9264</v>
      </c>
      <c r="H101" s="158">
        <v>63008</v>
      </c>
      <c r="I101" s="159">
        <f t="shared" si="6"/>
        <v>639.19999999999993</v>
      </c>
      <c r="J101" s="160">
        <f t="shared" si="7"/>
        <v>0.39403706688154716</v>
      </c>
    </row>
    <row r="102" spans="1:10">
      <c r="A102" s="14">
        <v>22</v>
      </c>
      <c r="B102" s="14">
        <v>4948</v>
      </c>
      <c r="C102" s="15">
        <v>73</v>
      </c>
      <c r="D102" s="16">
        <v>3.65</v>
      </c>
      <c r="E102" s="16">
        <f t="shared" si="9"/>
        <v>266.45</v>
      </c>
      <c r="F102" s="16">
        <v>0</v>
      </c>
      <c r="G102" s="15"/>
      <c r="H102" s="15"/>
      <c r="I102" s="16">
        <f t="shared" si="6"/>
        <v>266.45</v>
      </c>
      <c r="J102" s="18">
        <f t="shared" si="7"/>
        <v>0</v>
      </c>
    </row>
    <row r="103" spans="1:10">
      <c r="A103" s="14">
        <v>22</v>
      </c>
      <c r="B103" s="14">
        <v>6585</v>
      </c>
      <c r="C103" s="15">
        <v>100</v>
      </c>
      <c r="D103" s="16">
        <v>3.65</v>
      </c>
      <c r="E103" s="16">
        <f t="shared" si="9"/>
        <v>365</v>
      </c>
      <c r="F103" s="16">
        <v>0</v>
      </c>
      <c r="G103" s="15"/>
      <c r="H103" s="15"/>
      <c r="I103" s="16">
        <f t="shared" si="6"/>
        <v>365</v>
      </c>
      <c r="J103" s="18">
        <f t="shared" si="7"/>
        <v>0</v>
      </c>
    </row>
    <row r="104" spans="1:10" ht="15.75">
      <c r="A104" s="150">
        <v>22</v>
      </c>
      <c r="B104" s="150">
        <v>10774</v>
      </c>
      <c r="C104" s="151">
        <v>76</v>
      </c>
      <c r="D104" s="152">
        <v>3.65</v>
      </c>
      <c r="E104" s="152">
        <f t="shared" si="9"/>
        <v>277.39999999999998</v>
      </c>
      <c r="F104" s="153">
        <v>329.05</v>
      </c>
      <c r="G104" s="154">
        <v>1495</v>
      </c>
      <c r="H104" s="155">
        <v>39608</v>
      </c>
      <c r="I104" s="153">
        <f t="shared" si="6"/>
        <v>-51.650000000000034</v>
      </c>
      <c r="J104" s="156">
        <f t="shared" si="7"/>
        <v>1.186193222782985</v>
      </c>
    </row>
    <row r="105" spans="1:10">
      <c r="A105" s="14">
        <v>22</v>
      </c>
      <c r="B105" s="14">
        <v>12468</v>
      </c>
      <c r="C105" s="15">
        <v>96</v>
      </c>
      <c r="D105" s="16">
        <v>3.65</v>
      </c>
      <c r="E105" s="16">
        <f t="shared" si="9"/>
        <v>350.4</v>
      </c>
      <c r="F105" s="16">
        <v>0</v>
      </c>
      <c r="G105" s="15"/>
      <c r="H105" s="15"/>
      <c r="I105" s="16">
        <f t="shared" si="6"/>
        <v>350.4</v>
      </c>
      <c r="J105" s="18">
        <f t="shared" si="7"/>
        <v>0</v>
      </c>
    </row>
    <row r="106" spans="1:10">
      <c r="A106" s="14" t="s">
        <v>613</v>
      </c>
      <c r="B106" s="14"/>
      <c r="C106" s="15"/>
      <c r="D106" s="16"/>
      <c r="E106" s="16"/>
      <c r="F106" s="16"/>
      <c r="G106" s="15"/>
      <c r="H106" s="15"/>
      <c r="I106" s="16"/>
      <c r="J106" s="18"/>
    </row>
    <row r="107" spans="1:10" ht="15.75">
      <c r="A107" s="1">
        <v>23</v>
      </c>
      <c r="B107" s="1">
        <v>4125</v>
      </c>
      <c r="C107" s="2">
        <v>346</v>
      </c>
      <c r="D107" s="3">
        <v>3.65</v>
      </c>
      <c r="E107" s="3">
        <f>C107*D107</f>
        <v>1262.8999999999999</v>
      </c>
      <c r="F107" s="16">
        <v>512.5</v>
      </c>
      <c r="G107" s="15">
        <v>1624</v>
      </c>
      <c r="H107" s="161">
        <v>39629</v>
      </c>
      <c r="I107" s="16">
        <f t="shared" si="6"/>
        <v>750.39999999999986</v>
      </c>
      <c r="J107" s="18">
        <f t="shared" si="7"/>
        <v>0.40581201995407401</v>
      </c>
    </row>
    <row r="108" spans="1:10">
      <c r="A108" s="14">
        <v>23</v>
      </c>
      <c r="B108" s="14">
        <v>4592</v>
      </c>
      <c r="C108" s="15">
        <v>149</v>
      </c>
      <c r="D108" s="16">
        <v>3.65</v>
      </c>
      <c r="E108" s="16">
        <f>C108*D108</f>
        <v>543.85</v>
      </c>
      <c r="F108" s="16">
        <v>208</v>
      </c>
      <c r="G108" s="15">
        <v>2075</v>
      </c>
      <c r="H108" s="17">
        <v>39612</v>
      </c>
      <c r="I108" s="16">
        <f t="shared" si="6"/>
        <v>335.85</v>
      </c>
      <c r="J108" s="18">
        <f t="shared" si="7"/>
        <v>0.38245839845545643</v>
      </c>
    </row>
    <row r="109" spans="1:10">
      <c r="A109" s="14">
        <v>23</v>
      </c>
      <c r="B109" s="14">
        <v>4697</v>
      </c>
      <c r="C109" s="15">
        <v>78</v>
      </c>
      <c r="D109" s="16">
        <v>3.65</v>
      </c>
      <c r="E109" s="16">
        <f>C109*D109</f>
        <v>284.7</v>
      </c>
      <c r="F109" s="16">
        <v>0</v>
      </c>
      <c r="G109" s="15"/>
      <c r="H109" s="15"/>
      <c r="I109" s="16">
        <f t="shared" si="6"/>
        <v>284.7</v>
      </c>
      <c r="J109" s="18">
        <f t="shared" si="7"/>
        <v>0</v>
      </c>
    </row>
    <row r="110" spans="1:10">
      <c r="A110" s="14">
        <v>23</v>
      </c>
      <c r="B110" s="14">
        <v>7096</v>
      </c>
      <c r="C110" s="15">
        <v>81</v>
      </c>
      <c r="D110" s="16">
        <v>3.65</v>
      </c>
      <c r="E110" s="16">
        <f>C110*D110</f>
        <v>295.64999999999998</v>
      </c>
      <c r="F110" s="16">
        <v>248.2</v>
      </c>
      <c r="G110" s="15">
        <v>1693</v>
      </c>
      <c r="H110" s="17">
        <v>39425</v>
      </c>
      <c r="I110" s="16">
        <f t="shared" si="6"/>
        <v>47.449999999999989</v>
      </c>
      <c r="J110" s="18">
        <f t="shared" si="7"/>
        <v>0.83950617283950624</v>
      </c>
    </row>
    <row r="111" spans="1:10">
      <c r="A111" s="14" t="s">
        <v>614</v>
      </c>
      <c r="B111" s="14"/>
      <c r="C111" s="15"/>
      <c r="D111" s="16"/>
      <c r="E111" s="16"/>
      <c r="F111" s="16"/>
      <c r="G111" s="15"/>
      <c r="H111" s="15"/>
      <c r="I111" s="16"/>
      <c r="J111" s="18"/>
    </row>
    <row r="112" spans="1:10" ht="15.75">
      <c r="A112" s="144">
        <v>24</v>
      </c>
      <c r="B112" s="144">
        <v>3249</v>
      </c>
      <c r="C112" s="145">
        <v>163</v>
      </c>
      <c r="D112" s="146">
        <v>3.65</v>
      </c>
      <c r="E112" s="146">
        <f>C112*D112</f>
        <v>594.94999999999993</v>
      </c>
      <c r="F112" s="146">
        <v>595</v>
      </c>
      <c r="G112" s="145">
        <v>1293</v>
      </c>
      <c r="H112" s="162">
        <v>39566</v>
      </c>
      <c r="I112" s="146">
        <f>E112-F112</f>
        <v>-5.0000000000068212E-2</v>
      </c>
      <c r="J112" s="163">
        <f>F112/E112</f>
        <v>1.0000840406756872</v>
      </c>
    </row>
    <row r="113" spans="1:10">
      <c r="A113" s="14">
        <v>24</v>
      </c>
      <c r="B113" s="14">
        <v>4634</v>
      </c>
      <c r="C113" s="15">
        <v>125</v>
      </c>
      <c r="D113" s="16">
        <v>3.65</v>
      </c>
      <c r="E113" s="16">
        <f>C113*D113</f>
        <v>456.25</v>
      </c>
      <c r="F113" s="16">
        <v>292.89999999999998</v>
      </c>
      <c r="G113" s="15">
        <v>5587</v>
      </c>
      <c r="H113" s="17">
        <v>39567</v>
      </c>
      <c r="I113" s="16">
        <f t="shared" si="6"/>
        <v>163.35000000000002</v>
      </c>
      <c r="J113" s="18">
        <f t="shared" si="7"/>
        <v>0.64197260273972601</v>
      </c>
    </row>
    <row r="114" spans="1:10">
      <c r="A114" s="157">
        <v>24</v>
      </c>
      <c r="B114" s="157">
        <v>4963</v>
      </c>
      <c r="C114" s="158">
        <v>129</v>
      </c>
      <c r="D114" s="159">
        <v>3.65</v>
      </c>
      <c r="E114" s="159">
        <f>C114*D114</f>
        <v>470.84999999999997</v>
      </c>
      <c r="F114" s="159">
        <v>108.65</v>
      </c>
      <c r="G114" s="158">
        <v>384</v>
      </c>
      <c r="H114" s="158">
        <v>63008</v>
      </c>
      <c r="I114" s="159">
        <f t="shared" si="6"/>
        <v>362.19999999999993</v>
      </c>
      <c r="J114" s="160">
        <f t="shared" si="7"/>
        <v>0.2307528937028778</v>
      </c>
    </row>
    <row r="115" spans="1:10">
      <c r="A115" s="14">
        <v>24</v>
      </c>
      <c r="B115" s="14">
        <v>5127</v>
      </c>
      <c r="C115" s="15">
        <v>68</v>
      </c>
      <c r="D115" s="16">
        <v>3.65</v>
      </c>
      <c r="E115" s="16">
        <f>C115*D115</f>
        <v>248.2</v>
      </c>
      <c r="F115" s="16">
        <v>0</v>
      </c>
      <c r="G115" s="15"/>
      <c r="H115" s="15"/>
      <c r="I115" s="16">
        <f t="shared" si="6"/>
        <v>248.2</v>
      </c>
      <c r="J115" s="18">
        <f t="shared" si="7"/>
        <v>0</v>
      </c>
    </row>
    <row r="116" spans="1:10">
      <c r="A116" s="14">
        <v>24</v>
      </c>
      <c r="B116" s="14">
        <v>7894</v>
      </c>
      <c r="C116" s="15">
        <v>46</v>
      </c>
      <c r="D116" s="16">
        <v>3.65</v>
      </c>
      <c r="E116" s="16">
        <f>C116*D116</f>
        <v>167.9</v>
      </c>
      <c r="F116" s="16">
        <v>0</v>
      </c>
      <c r="G116" s="15"/>
      <c r="H116" s="15"/>
      <c r="I116" s="16">
        <f t="shared" si="6"/>
        <v>167.9</v>
      </c>
      <c r="J116" s="18">
        <f t="shared" si="7"/>
        <v>0</v>
      </c>
    </row>
    <row r="117" spans="1:10">
      <c r="A117" s="14" t="s">
        <v>568</v>
      </c>
      <c r="B117" s="14"/>
      <c r="C117" s="15"/>
      <c r="D117" s="16"/>
      <c r="E117" s="16"/>
      <c r="F117" s="16"/>
      <c r="G117" s="15"/>
      <c r="H117" s="15"/>
      <c r="I117" s="16"/>
      <c r="J117" s="18"/>
    </row>
    <row r="118" spans="1:10">
      <c r="A118" s="14">
        <v>25</v>
      </c>
      <c r="B118" s="14">
        <v>839</v>
      </c>
      <c r="C118" s="15">
        <v>351</v>
      </c>
      <c r="D118" s="16">
        <v>3.65</v>
      </c>
      <c r="E118" s="16">
        <f>C118*D118</f>
        <v>1281.1499999999999</v>
      </c>
      <c r="F118" s="16">
        <v>0</v>
      </c>
      <c r="G118" s="15"/>
      <c r="H118" s="15"/>
      <c r="I118" s="16">
        <f t="shared" si="6"/>
        <v>1281.1499999999999</v>
      </c>
      <c r="J118" s="18">
        <f t="shared" si="7"/>
        <v>0</v>
      </c>
    </row>
    <row r="119" spans="1:10">
      <c r="A119" s="14">
        <v>25</v>
      </c>
      <c r="B119" s="14">
        <v>6487</v>
      </c>
      <c r="C119" s="15">
        <v>53</v>
      </c>
      <c r="D119" s="16">
        <v>3.65</v>
      </c>
      <c r="E119" s="16">
        <f>C119*D119</f>
        <v>193.45</v>
      </c>
      <c r="F119" s="16">
        <v>0</v>
      </c>
      <c r="G119" s="15"/>
      <c r="H119" s="15"/>
      <c r="I119" s="16">
        <f t="shared" si="6"/>
        <v>193.45</v>
      </c>
      <c r="J119" s="18">
        <f t="shared" si="7"/>
        <v>0</v>
      </c>
    </row>
    <row r="120" spans="1:10" ht="15.75">
      <c r="A120" s="144">
        <v>25</v>
      </c>
      <c r="B120" s="144">
        <v>9385</v>
      </c>
      <c r="C120" s="145">
        <v>151</v>
      </c>
      <c r="D120" s="146">
        <v>3.65</v>
      </c>
      <c r="E120" s="146">
        <f>C120*D120</f>
        <v>551.15</v>
      </c>
      <c r="F120" s="146">
        <v>554.79999999999995</v>
      </c>
      <c r="G120" s="145">
        <v>2154</v>
      </c>
      <c r="H120" s="162">
        <v>39349</v>
      </c>
      <c r="I120" s="146">
        <f t="shared" si="6"/>
        <v>-3.6499999999999773</v>
      </c>
      <c r="J120" s="163">
        <f t="shared" si="7"/>
        <v>1.0066225165562914</v>
      </c>
    </row>
    <row r="121" spans="1:10">
      <c r="A121" s="14">
        <v>25</v>
      </c>
      <c r="B121" s="14">
        <v>9438</v>
      </c>
      <c r="C121" s="15">
        <v>62</v>
      </c>
      <c r="D121" s="16">
        <v>3.65</v>
      </c>
      <c r="E121" s="16">
        <f>C121*D121</f>
        <v>226.29999999999998</v>
      </c>
      <c r="F121" s="16">
        <v>0</v>
      </c>
      <c r="G121" s="15"/>
      <c r="H121" s="15"/>
      <c r="I121" s="16">
        <f t="shared" si="6"/>
        <v>226.29999999999998</v>
      </c>
      <c r="J121" s="18">
        <f t="shared" si="7"/>
        <v>0</v>
      </c>
    </row>
    <row r="122" spans="1:10">
      <c r="A122" s="14">
        <v>25</v>
      </c>
      <c r="B122" s="14">
        <v>10914</v>
      </c>
      <c r="C122" s="15">
        <v>123</v>
      </c>
      <c r="D122" s="16">
        <v>3.65</v>
      </c>
      <c r="E122" s="16">
        <f>C122*D122</f>
        <v>448.95</v>
      </c>
      <c r="F122" s="16">
        <v>227.2</v>
      </c>
      <c r="G122" s="15">
        <v>1303</v>
      </c>
      <c r="H122" s="17">
        <v>39575</v>
      </c>
      <c r="I122" s="16">
        <f t="shared" si="6"/>
        <v>221.75</v>
      </c>
      <c r="J122" s="18">
        <f t="shared" si="7"/>
        <v>0.50606971823142888</v>
      </c>
    </row>
    <row r="123" spans="1:10">
      <c r="A123" s="14" t="s">
        <v>568</v>
      </c>
      <c r="B123" s="14"/>
      <c r="C123" s="15"/>
      <c r="D123" s="16"/>
      <c r="E123" s="16"/>
      <c r="F123" s="16">
        <v>0</v>
      </c>
      <c r="G123" s="15"/>
      <c r="H123" s="15"/>
      <c r="I123" s="16">
        <f t="shared" si="6"/>
        <v>0</v>
      </c>
      <c r="J123" s="18" t="e">
        <f t="shared" si="7"/>
        <v>#DIV/0!</v>
      </c>
    </row>
    <row r="124" spans="1:10">
      <c r="A124" s="14">
        <v>26</v>
      </c>
      <c r="B124" s="14">
        <v>1840</v>
      </c>
      <c r="C124" s="15">
        <v>99</v>
      </c>
      <c r="D124" s="16">
        <v>3.65</v>
      </c>
      <c r="E124" s="16">
        <f>C124*D124</f>
        <v>361.34999999999997</v>
      </c>
      <c r="F124" s="16">
        <v>0</v>
      </c>
      <c r="G124" s="15"/>
      <c r="H124" s="15"/>
      <c r="I124" s="16">
        <f t="shared" si="6"/>
        <v>361.34999999999997</v>
      </c>
      <c r="J124" s="18">
        <f t="shared" si="7"/>
        <v>0</v>
      </c>
    </row>
    <row r="125" spans="1:10">
      <c r="A125" s="14">
        <v>26</v>
      </c>
      <c r="B125" s="14">
        <v>3492</v>
      </c>
      <c r="C125" s="15">
        <v>143</v>
      </c>
      <c r="D125" s="16">
        <v>3.65</v>
      </c>
      <c r="E125" s="16">
        <f>C125*D125</f>
        <v>521.94999999999993</v>
      </c>
      <c r="F125" s="16">
        <v>0</v>
      </c>
      <c r="G125" s="15"/>
      <c r="H125" s="15"/>
      <c r="I125" s="16">
        <f t="shared" si="6"/>
        <v>521.94999999999993</v>
      </c>
      <c r="J125" s="18">
        <f t="shared" si="7"/>
        <v>0</v>
      </c>
    </row>
    <row r="126" spans="1:10">
      <c r="A126" s="14">
        <v>26</v>
      </c>
      <c r="B126" s="14">
        <v>12183</v>
      </c>
      <c r="C126" s="15">
        <v>45</v>
      </c>
      <c r="D126" s="16">
        <v>3.65</v>
      </c>
      <c r="E126" s="16">
        <f>C126*D126</f>
        <v>164.25</v>
      </c>
      <c r="F126" s="16">
        <v>0</v>
      </c>
      <c r="G126" s="15"/>
      <c r="H126" s="15"/>
      <c r="I126" s="16">
        <f t="shared" si="6"/>
        <v>164.25</v>
      </c>
      <c r="J126" s="18">
        <f t="shared" si="7"/>
        <v>0</v>
      </c>
    </row>
    <row r="127" spans="1:10">
      <c r="A127" s="14">
        <v>26</v>
      </c>
      <c r="B127" s="14">
        <v>12606</v>
      </c>
      <c r="C127" s="15">
        <v>39</v>
      </c>
      <c r="D127" s="16">
        <v>3.65</v>
      </c>
      <c r="E127" s="16">
        <f>C127*D127</f>
        <v>142.35</v>
      </c>
      <c r="F127" s="16">
        <v>0</v>
      </c>
      <c r="G127" s="15"/>
      <c r="H127" s="15"/>
      <c r="I127" s="16">
        <f t="shared" si="6"/>
        <v>142.35</v>
      </c>
      <c r="J127" s="18">
        <f t="shared" si="7"/>
        <v>0</v>
      </c>
    </row>
    <row r="128" spans="1:10">
      <c r="A128" s="14" t="s">
        <v>568</v>
      </c>
      <c r="B128" s="14"/>
      <c r="C128" s="15"/>
      <c r="D128" s="16"/>
      <c r="E128" s="16"/>
      <c r="F128" s="16"/>
      <c r="G128" s="15"/>
      <c r="H128" s="15"/>
      <c r="I128" s="16"/>
      <c r="J128" s="18"/>
    </row>
    <row r="129" spans="1:10">
      <c r="A129" s="14">
        <v>27</v>
      </c>
      <c r="B129" s="14">
        <v>1170</v>
      </c>
      <c r="C129" s="15">
        <v>679</v>
      </c>
      <c r="D129" s="16">
        <v>3.65</v>
      </c>
      <c r="E129" s="16">
        <f>C129*D129</f>
        <v>2478.35</v>
      </c>
      <c r="F129" s="16">
        <v>0</v>
      </c>
      <c r="G129" s="15"/>
      <c r="H129" s="15"/>
      <c r="I129" s="16">
        <f t="shared" si="6"/>
        <v>2478.35</v>
      </c>
      <c r="J129" s="18">
        <f t="shared" si="7"/>
        <v>0</v>
      </c>
    </row>
    <row r="130" spans="1:10">
      <c r="A130" s="164">
        <v>27</v>
      </c>
      <c r="B130" s="14">
        <v>1558</v>
      </c>
      <c r="C130" s="15">
        <v>390</v>
      </c>
      <c r="D130" s="16">
        <v>3.65</v>
      </c>
      <c r="E130" s="16">
        <f>C130*D130</f>
        <v>1423.5</v>
      </c>
      <c r="F130" s="16">
        <v>654.28</v>
      </c>
      <c r="G130" s="15">
        <v>2413</v>
      </c>
      <c r="H130" s="17">
        <v>39342</v>
      </c>
      <c r="I130" s="16">
        <f t="shared" si="6"/>
        <v>769.22</v>
      </c>
      <c r="J130" s="18">
        <f t="shared" si="7"/>
        <v>0.4596276782578152</v>
      </c>
    </row>
    <row r="131" spans="1:10">
      <c r="A131" s="14">
        <v>27</v>
      </c>
      <c r="B131" s="14">
        <v>4646</v>
      </c>
      <c r="C131" s="15">
        <v>69</v>
      </c>
      <c r="D131" s="16">
        <v>3.65</v>
      </c>
      <c r="E131" s="16">
        <f>C131*D131</f>
        <v>251.85</v>
      </c>
      <c r="F131" s="16">
        <v>0</v>
      </c>
      <c r="G131" s="15"/>
      <c r="H131" s="15"/>
      <c r="I131" s="16">
        <f t="shared" si="6"/>
        <v>251.85</v>
      </c>
      <c r="J131" s="18">
        <f t="shared" si="7"/>
        <v>0</v>
      </c>
    </row>
    <row r="132" spans="1:10" ht="15.75">
      <c r="A132" s="1">
        <v>27</v>
      </c>
      <c r="B132" s="1">
        <v>6718</v>
      </c>
      <c r="C132" s="2">
        <v>87</v>
      </c>
      <c r="D132" s="3">
        <v>3.65</v>
      </c>
      <c r="E132" s="3">
        <f>C132*D132</f>
        <v>317.55</v>
      </c>
      <c r="F132" s="16">
        <v>317.55</v>
      </c>
      <c r="G132" s="15">
        <v>1128</v>
      </c>
      <c r="H132" s="17">
        <v>39595</v>
      </c>
      <c r="I132" s="16">
        <f t="shared" si="6"/>
        <v>0</v>
      </c>
      <c r="J132" s="18">
        <f t="shared" si="7"/>
        <v>1</v>
      </c>
    </row>
    <row r="133" spans="1:10" ht="15.75">
      <c r="A133" s="1">
        <v>27</v>
      </c>
      <c r="B133" s="1">
        <v>13880</v>
      </c>
      <c r="C133" s="2">
        <v>83</v>
      </c>
      <c r="D133" s="3">
        <v>3.65</v>
      </c>
      <c r="E133" s="3">
        <f>C133*D133</f>
        <v>302.95</v>
      </c>
      <c r="F133" s="16">
        <v>0</v>
      </c>
      <c r="G133" s="15"/>
      <c r="H133" s="15"/>
      <c r="I133" s="16">
        <f t="shared" si="6"/>
        <v>302.95</v>
      </c>
      <c r="J133" s="18">
        <f t="shared" si="7"/>
        <v>0</v>
      </c>
    </row>
    <row r="134" spans="1:10" ht="15.75">
      <c r="A134" s="1" t="s">
        <v>568</v>
      </c>
      <c r="B134" s="1"/>
      <c r="C134" s="2"/>
      <c r="D134" s="3"/>
      <c r="E134" s="3"/>
      <c r="F134" s="16"/>
      <c r="G134" s="15"/>
      <c r="H134" s="15"/>
      <c r="I134" s="16"/>
      <c r="J134" s="18"/>
    </row>
    <row r="135" spans="1:10">
      <c r="A135" s="14">
        <v>28</v>
      </c>
      <c r="B135" s="14">
        <v>1069</v>
      </c>
      <c r="C135" s="15">
        <v>320</v>
      </c>
      <c r="D135" s="16">
        <v>3.65</v>
      </c>
      <c r="E135" s="16">
        <f>C135*D135</f>
        <v>1168</v>
      </c>
      <c r="F135" s="16">
        <v>677.35</v>
      </c>
      <c r="G135" s="15">
        <v>1799</v>
      </c>
      <c r="H135" s="17">
        <v>39338</v>
      </c>
      <c r="I135" s="16">
        <f t="shared" si="6"/>
        <v>490.65</v>
      </c>
      <c r="J135" s="18">
        <f t="shared" si="7"/>
        <v>0.57992294520547949</v>
      </c>
    </row>
    <row r="136" spans="1:10">
      <c r="A136" s="14">
        <v>28</v>
      </c>
      <c r="B136" s="14">
        <v>4628</v>
      </c>
      <c r="C136" s="15">
        <v>180</v>
      </c>
      <c r="D136" s="16">
        <v>3.65</v>
      </c>
      <c r="E136" s="16">
        <f>C136*D136</f>
        <v>657</v>
      </c>
      <c r="F136" s="16">
        <v>86.6</v>
      </c>
      <c r="G136" s="15">
        <v>4458</v>
      </c>
      <c r="H136" s="17">
        <v>39342</v>
      </c>
      <c r="I136" s="16">
        <f t="shared" si="6"/>
        <v>570.4</v>
      </c>
      <c r="J136" s="18">
        <f t="shared" si="7"/>
        <v>0.13181126331811263</v>
      </c>
    </row>
    <row r="137" spans="1:10">
      <c r="A137" s="14">
        <v>28</v>
      </c>
      <c r="B137" s="14">
        <v>5488</v>
      </c>
      <c r="C137" s="15">
        <v>274</v>
      </c>
      <c r="D137" s="16">
        <v>3.65</v>
      </c>
      <c r="E137" s="16">
        <f>C137*D137</f>
        <v>1000.1</v>
      </c>
      <c r="F137" s="16">
        <v>0</v>
      </c>
      <c r="G137" s="15"/>
      <c r="H137" s="15"/>
      <c r="I137" s="16">
        <f t="shared" si="6"/>
        <v>1000.1</v>
      </c>
      <c r="J137" s="18">
        <f t="shared" si="7"/>
        <v>0</v>
      </c>
    </row>
    <row r="138" spans="1:10">
      <c r="A138" s="14">
        <v>28</v>
      </c>
      <c r="B138" s="14">
        <v>12467</v>
      </c>
      <c r="C138" s="15">
        <v>35</v>
      </c>
      <c r="D138" s="16">
        <v>3.65</v>
      </c>
      <c r="E138" s="16">
        <f>C138*D138</f>
        <v>127.75</v>
      </c>
      <c r="F138" s="16">
        <v>0</v>
      </c>
      <c r="G138" s="15"/>
      <c r="H138" s="15"/>
      <c r="I138" s="16">
        <f t="shared" si="6"/>
        <v>127.75</v>
      </c>
      <c r="J138" s="18">
        <f t="shared" si="7"/>
        <v>0</v>
      </c>
    </row>
    <row r="139" spans="1:10">
      <c r="A139" s="14" t="s">
        <v>568</v>
      </c>
      <c r="B139" s="14"/>
      <c r="C139" s="15"/>
      <c r="D139" s="16"/>
      <c r="E139" s="16"/>
      <c r="F139" s="16"/>
      <c r="G139" s="15"/>
      <c r="H139" s="15"/>
      <c r="I139" s="16"/>
      <c r="J139" s="18"/>
    </row>
    <row r="140" spans="1:10">
      <c r="A140" s="14">
        <v>29</v>
      </c>
      <c r="B140" s="14">
        <v>1654</v>
      </c>
      <c r="C140" s="15">
        <v>197</v>
      </c>
      <c r="D140" s="16">
        <v>3.65</v>
      </c>
      <c r="E140" s="16">
        <f>C140*D140</f>
        <v>719.05</v>
      </c>
      <c r="F140" s="16">
        <v>0</v>
      </c>
      <c r="G140" s="15"/>
      <c r="H140" s="15"/>
      <c r="I140" s="16">
        <f t="shared" ref="I140:I207" si="10">E140-F140</f>
        <v>719.05</v>
      </c>
      <c r="J140" s="18">
        <f t="shared" ref="J140:J207" si="11">F140/E140</f>
        <v>0</v>
      </c>
    </row>
    <row r="141" spans="1:10">
      <c r="A141" s="14">
        <v>29</v>
      </c>
      <c r="B141" s="14">
        <v>2787</v>
      </c>
      <c r="C141" s="15">
        <v>163</v>
      </c>
      <c r="D141" s="16">
        <v>3.65</v>
      </c>
      <c r="E141" s="16">
        <f>C141*D141</f>
        <v>594.94999999999993</v>
      </c>
      <c r="F141" s="16">
        <v>0</v>
      </c>
      <c r="G141" s="15"/>
      <c r="H141" s="15"/>
      <c r="I141" s="16">
        <f t="shared" si="10"/>
        <v>594.94999999999993</v>
      </c>
      <c r="J141" s="18">
        <f t="shared" si="11"/>
        <v>0</v>
      </c>
    </row>
    <row r="142" spans="1:10">
      <c r="A142" s="14">
        <v>29</v>
      </c>
      <c r="B142" s="14">
        <v>3825</v>
      </c>
      <c r="C142" s="15">
        <v>84</v>
      </c>
      <c r="D142" s="16">
        <v>3.65</v>
      </c>
      <c r="E142" s="16">
        <f>C142*D142</f>
        <v>306.59999999999997</v>
      </c>
      <c r="F142" s="16">
        <v>0</v>
      </c>
      <c r="G142" s="15"/>
      <c r="H142" s="15"/>
      <c r="I142" s="16">
        <f t="shared" si="10"/>
        <v>306.59999999999997</v>
      </c>
      <c r="J142" s="18">
        <f t="shared" si="11"/>
        <v>0</v>
      </c>
    </row>
    <row r="143" spans="1:10" ht="15.75">
      <c r="A143" s="150">
        <v>29</v>
      </c>
      <c r="B143" s="150">
        <v>6789</v>
      </c>
      <c r="C143" s="151">
        <v>101</v>
      </c>
      <c r="D143" s="152">
        <v>3.65</v>
      </c>
      <c r="E143" s="152">
        <f>C143*D143</f>
        <v>368.65</v>
      </c>
      <c r="F143" s="153">
        <v>368.65</v>
      </c>
      <c r="G143" s="154">
        <v>2312</v>
      </c>
      <c r="H143" s="155">
        <v>39610</v>
      </c>
      <c r="I143" s="153">
        <f t="shared" si="10"/>
        <v>0</v>
      </c>
      <c r="J143" s="156">
        <f t="shared" si="11"/>
        <v>1</v>
      </c>
    </row>
    <row r="144" spans="1:10">
      <c r="A144" s="14">
        <v>29</v>
      </c>
      <c r="B144" s="14">
        <v>11832</v>
      </c>
      <c r="C144" s="15">
        <v>42</v>
      </c>
      <c r="D144" s="16">
        <v>3.65</v>
      </c>
      <c r="E144" s="16">
        <f>C144*D144</f>
        <v>153.29999999999998</v>
      </c>
      <c r="F144" s="16">
        <v>0</v>
      </c>
      <c r="G144" s="15"/>
      <c r="H144" s="15"/>
      <c r="I144" s="16">
        <f t="shared" si="10"/>
        <v>153.29999999999998</v>
      </c>
      <c r="J144" s="18">
        <f t="shared" si="11"/>
        <v>0</v>
      </c>
    </row>
    <row r="145" spans="1:10">
      <c r="A145" s="14" t="s">
        <v>568</v>
      </c>
      <c r="B145" s="14"/>
      <c r="C145" s="15"/>
      <c r="D145" s="16"/>
      <c r="E145" s="16"/>
      <c r="F145" s="16"/>
      <c r="G145" s="15"/>
      <c r="H145" s="15"/>
      <c r="I145" s="16"/>
      <c r="J145" s="18"/>
    </row>
    <row r="146" spans="1:10">
      <c r="A146" s="14">
        <v>30</v>
      </c>
      <c r="B146" s="14">
        <v>1799</v>
      </c>
      <c r="C146" s="15">
        <v>969</v>
      </c>
      <c r="D146" s="16">
        <v>3.65</v>
      </c>
      <c r="E146" s="16">
        <f>C146*D146</f>
        <v>3536.85</v>
      </c>
      <c r="F146" s="16">
        <v>0</v>
      </c>
      <c r="G146" s="15"/>
      <c r="H146" s="15"/>
      <c r="I146" s="16">
        <f t="shared" si="10"/>
        <v>3536.85</v>
      </c>
      <c r="J146" s="18">
        <f t="shared" si="11"/>
        <v>0</v>
      </c>
    </row>
    <row r="147" spans="1:10" ht="15.75">
      <c r="A147" s="144">
        <v>30</v>
      </c>
      <c r="B147" s="144">
        <v>10522</v>
      </c>
      <c r="C147" s="145">
        <v>65</v>
      </c>
      <c r="D147" s="146">
        <v>3.65</v>
      </c>
      <c r="E147" s="146">
        <f>C147*D147</f>
        <v>237.25</v>
      </c>
      <c r="F147" s="146">
        <v>237.25</v>
      </c>
      <c r="G147" s="145">
        <v>1152</v>
      </c>
      <c r="H147" s="162">
        <v>39577</v>
      </c>
      <c r="I147" s="146">
        <f t="shared" si="10"/>
        <v>0</v>
      </c>
      <c r="J147" s="163">
        <f t="shared" si="11"/>
        <v>1</v>
      </c>
    </row>
    <row r="148" spans="1:10">
      <c r="A148" s="165">
        <v>30</v>
      </c>
      <c r="B148" s="165">
        <v>12662</v>
      </c>
      <c r="C148" s="154">
        <v>81</v>
      </c>
      <c r="D148" s="153">
        <v>3.65</v>
      </c>
      <c r="E148" s="153">
        <v>295.85000000000002</v>
      </c>
      <c r="F148" s="153">
        <v>395.85</v>
      </c>
      <c r="G148" s="154">
        <v>1398</v>
      </c>
      <c r="H148" s="155">
        <v>39590</v>
      </c>
      <c r="I148" s="153">
        <f t="shared" si="10"/>
        <v>-100</v>
      </c>
      <c r="J148" s="156">
        <f t="shared" si="11"/>
        <v>1.3380091262464087</v>
      </c>
    </row>
    <row r="149" spans="1:10">
      <c r="A149" s="14">
        <v>30</v>
      </c>
      <c r="B149" s="14">
        <v>12673</v>
      </c>
      <c r="C149" s="15">
        <v>28</v>
      </c>
      <c r="D149" s="16">
        <v>3.65</v>
      </c>
      <c r="E149" s="16">
        <f>C149*D149</f>
        <v>102.2</v>
      </c>
      <c r="F149" s="16">
        <v>0</v>
      </c>
      <c r="G149" s="15"/>
      <c r="H149" s="15"/>
      <c r="I149" s="16">
        <f t="shared" si="10"/>
        <v>102.2</v>
      </c>
      <c r="J149" s="18">
        <f t="shared" si="11"/>
        <v>0</v>
      </c>
    </row>
    <row r="150" spans="1:10">
      <c r="A150" s="14"/>
      <c r="B150" s="14"/>
      <c r="C150" s="15"/>
      <c r="D150" s="16"/>
      <c r="E150" s="16"/>
      <c r="F150" s="16"/>
      <c r="G150" s="17"/>
      <c r="H150" s="15"/>
      <c r="I150" s="16"/>
      <c r="J150" s="18"/>
    </row>
    <row r="151" spans="1:10">
      <c r="A151" s="14"/>
      <c r="B151" s="14"/>
      <c r="C151" s="15"/>
      <c r="D151" s="16"/>
      <c r="E151" s="16"/>
      <c r="F151" s="16">
        <f>SUM(F87:F150)</f>
        <v>6508.880000000001</v>
      </c>
      <c r="G151" s="17"/>
      <c r="H151" s="17">
        <v>39577</v>
      </c>
      <c r="I151" s="16"/>
      <c r="J151" s="18"/>
    </row>
    <row r="152" spans="1:10">
      <c r="A152" s="14"/>
      <c r="B152" s="14"/>
      <c r="C152" s="15"/>
      <c r="D152" s="16"/>
      <c r="E152" s="16"/>
      <c r="F152" s="16"/>
      <c r="G152" s="15"/>
      <c r="H152" s="15"/>
      <c r="I152" s="16"/>
      <c r="J152" s="18"/>
    </row>
    <row r="153" spans="1:10">
      <c r="A153" s="14"/>
      <c r="B153" s="14"/>
      <c r="C153" s="15"/>
      <c r="D153" s="16"/>
      <c r="E153" s="16"/>
      <c r="F153" s="16"/>
      <c r="G153" s="15"/>
      <c r="H153" s="15"/>
      <c r="I153" s="16"/>
      <c r="J153" s="18"/>
    </row>
    <row r="154" spans="1:10">
      <c r="A154" s="14" t="s">
        <v>568</v>
      </c>
      <c r="B154" s="14"/>
      <c r="C154" s="15"/>
      <c r="D154" s="16"/>
      <c r="E154" s="16"/>
      <c r="F154" s="16"/>
      <c r="G154" s="15"/>
      <c r="H154" s="15"/>
      <c r="I154" s="16"/>
      <c r="J154" s="18"/>
    </row>
    <row r="155" spans="1:10">
      <c r="A155" s="14">
        <v>40</v>
      </c>
      <c r="B155" s="14">
        <v>2820</v>
      </c>
      <c r="C155" s="15">
        <v>166</v>
      </c>
      <c r="D155" s="16">
        <v>3.65</v>
      </c>
      <c r="E155" s="16">
        <f>C155*D155</f>
        <v>605.9</v>
      </c>
      <c r="F155" s="16">
        <v>0</v>
      </c>
      <c r="G155" s="15"/>
      <c r="H155" s="15"/>
      <c r="I155" s="16">
        <f t="shared" si="10"/>
        <v>605.9</v>
      </c>
      <c r="J155" s="18">
        <f t="shared" si="11"/>
        <v>0</v>
      </c>
    </row>
    <row r="156" spans="1:10">
      <c r="A156" s="14">
        <v>40</v>
      </c>
      <c r="B156" s="14">
        <v>4416</v>
      </c>
      <c r="C156" s="15">
        <v>162</v>
      </c>
      <c r="D156" s="16">
        <v>3.65</v>
      </c>
      <c r="E156" s="16">
        <f>C156*D156</f>
        <v>591.29999999999995</v>
      </c>
      <c r="F156" s="16">
        <v>0</v>
      </c>
      <c r="G156" s="15"/>
      <c r="H156" s="15"/>
      <c r="I156" s="16">
        <f t="shared" si="10"/>
        <v>591.29999999999995</v>
      </c>
      <c r="J156" s="18">
        <f t="shared" si="11"/>
        <v>0</v>
      </c>
    </row>
    <row r="157" spans="1:10">
      <c r="A157" s="14">
        <v>40</v>
      </c>
      <c r="B157" s="14">
        <v>6151</v>
      </c>
      <c r="C157" s="15">
        <v>109</v>
      </c>
      <c r="D157" s="16">
        <v>3.65</v>
      </c>
      <c r="E157" s="16">
        <f>C157*D157</f>
        <v>397.84999999999997</v>
      </c>
      <c r="F157" s="16">
        <v>0</v>
      </c>
      <c r="G157" s="15"/>
      <c r="H157" s="15"/>
      <c r="I157" s="16">
        <f t="shared" si="10"/>
        <v>397.84999999999997</v>
      </c>
      <c r="J157" s="18">
        <f t="shared" si="11"/>
        <v>0</v>
      </c>
    </row>
    <row r="158" spans="1:10">
      <c r="A158" s="14">
        <v>40</v>
      </c>
      <c r="B158" s="14">
        <v>6480</v>
      </c>
      <c r="C158" s="15">
        <v>76</v>
      </c>
      <c r="D158" s="16">
        <v>3.65</v>
      </c>
      <c r="E158" s="16">
        <f>C158*D158</f>
        <v>277.39999999999998</v>
      </c>
      <c r="F158" s="16">
        <v>91</v>
      </c>
      <c r="G158" s="15">
        <v>1521</v>
      </c>
      <c r="H158" s="17">
        <v>39590</v>
      </c>
      <c r="I158" s="16">
        <f t="shared" si="10"/>
        <v>186.39999999999998</v>
      </c>
      <c r="J158" s="18">
        <f t="shared" si="11"/>
        <v>0.32804614275414568</v>
      </c>
    </row>
    <row r="159" spans="1:10">
      <c r="A159" s="14">
        <v>40</v>
      </c>
      <c r="B159" s="14">
        <v>12644</v>
      </c>
      <c r="C159" s="15">
        <v>60</v>
      </c>
      <c r="D159" s="16">
        <v>3.65</v>
      </c>
      <c r="E159" s="16">
        <f>C159*D159</f>
        <v>219</v>
      </c>
      <c r="F159" s="16">
        <v>0</v>
      </c>
      <c r="G159" s="15"/>
      <c r="H159" s="15"/>
      <c r="I159" s="16">
        <f t="shared" si="10"/>
        <v>219</v>
      </c>
      <c r="J159" s="18">
        <f t="shared" si="11"/>
        <v>0</v>
      </c>
    </row>
    <row r="160" spans="1:10">
      <c r="A160" s="14" t="s">
        <v>568</v>
      </c>
      <c r="B160" s="14"/>
      <c r="C160" s="15"/>
      <c r="D160" s="16"/>
      <c r="E160" s="16"/>
      <c r="F160" s="16"/>
      <c r="G160" s="15"/>
      <c r="H160" s="15"/>
      <c r="I160" s="16"/>
      <c r="J160" s="18"/>
    </row>
    <row r="161" spans="1:10">
      <c r="A161" s="14">
        <v>41</v>
      </c>
      <c r="B161" s="14">
        <v>765</v>
      </c>
      <c r="C161" s="15">
        <v>177</v>
      </c>
      <c r="D161" s="16">
        <v>3.65</v>
      </c>
      <c r="E161" s="16">
        <f>C161*D161</f>
        <v>646.04999999999995</v>
      </c>
      <c r="F161" s="16">
        <v>0</v>
      </c>
      <c r="G161" s="15"/>
      <c r="H161" s="15"/>
      <c r="I161" s="16">
        <f t="shared" si="10"/>
        <v>646.04999999999995</v>
      </c>
      <c r="J161" s="18">
        <f t="shared" si="11"/>
        <v>0</v>
      </c>
    </row>
    <row r="162" spans="1:10">
      <c r="A162" s="14">
        <v>41</v>
      </c>
      <c r="B162" s="14">
        <v>1386</v>
      </c>
      <c r="C162" s="15">
        <v>203</v>
      </c>
      <c r="D162" s="16">
        <v>3.65</v>
      </c>
      <c r="E162" s="16">
        <f>C162*D162</f>
        <v>740.94999999999993</v>
      </c>
      <c r="F162" s="16">
        <v>198</v>
      </c>
      <c r="G162" s="15">
        <v>1630</v>
      </c>
      <c r="H162" s="17">
        <v>39617</v>
      </c>
      <c r="I162" s="16">
        <f t="shared" si="10"/>
        <v>542.94999999999993</v>
      </c>
      <c r="J162" s="18">
        <f t="shared" si="11"/>
        <v>0.267224509076186</v>
      </c>
    </row>
    <row r="163" spans="1:10" ht="15.75">
      <c r="A163" s="150">
        <v>41</v>
      </c>
      <c r="B163" s="150">
        <v>1501</v>
      </c>
      <c r="C163" s="151">
        <v>28</v>
      </c>
      <c r="D163" s="152">
        <v>3.65</v>
      </c>
      <c r="E163" s="152">
        <f>C163*D163</f>
        <v>102.2</v>
      </c>
      <c r="F163" s="153">
        <v>102.2</v>
      </c>
      <c r="G163" s="154">
        <v>2981</v>
      </c>
      <c r="H163" s="155">
        <v>39604</v>
      </c>
      <c r="I163" s="153">
        <f t="shared" si="10"/>
        <v>0</v>
      </c>
      <c r="J163" s="156">
        <f t="shared" si="11"/>
        <v>1</v>
      </c>
    </row>
    <row r="164" spans="1:10">
      <c r="A164" s="14">
        <v>41</v>
      </c>
      <c r="B164" s="14">
        <v>7370</v>
      </c>
      <c r="C164" s="15">
        <v>135</v>
      </c>
      <c r="D164" s="16">
        <v>3.65</v>
      </c>
      <c r="E164" s="16">
        <f>C164*D164</f>
        <v>492.75</v>
      </c>
      <c r="F164" s="16">
        <v>0</v>
      </c>
      <c r="G164" s="15"/>
      <c r="H164" s="15"/>
      <c r="I164" s="16">
        <f t="shared" si="10"/>
        <v>492.75</v>
      </c>
      <c r="J164" s="18">
        <f t="shared" si="11"/>
        <v>0</v>
      </c>
    </row>
    <row r="165" spans="1:10">
      <c r="A165" s="14">
        <v>41</v>
      </c>
      <c r="B165" s="14">
        <v>11884</v>
      </c>
      <c r="C165" s="15">
        <v>36</v>
      </c>
      <c r="D165" s="16">
        <v>3.65</v>
      </c>
      <c r="E165" s="16">
        <f>C165*D165</f>
        <v>131.4</v>
      </c>
      <c r="F165" s="16">
        <v>0</v>
      </c>
      <c r="G165" s="15"/>
      <c r="H165" s="15"/>
      <c r="I165" s="16">
        <f t="shared" si="10"/>
        <v>131.4</v>
      </c>
      <c r="J165" s="18">
        <f t="shared" si="11"/>
        <v>0</v>
      </c>
    </row>
    <row r="166" spans="1:10">
      <c r="A166" s="14" t="s">
        <v>568</v>
      </c>
      <c r="B166" s="14"/>
      <c r="C166" s="15"/>
      <c r="D166" s="16"/>
      <c r="E166" s="16"/>
      <c r="F166" s="16"/>
      <c r="G166" s="15"/>
      <c r="H166" s="15"/>
      <c r="I166" s="16"/>
      <c r="J166" s="18"/>
    </row>
    <row r="167" spans="1:10">
      <c r="A167" s="14">
        <v>42</v>
      </c>
      <c r="B167" s="14">
        <v>605</v>
      </c>
      <c r="C167" s="15">
        <v>187</v>
      </c>
      <c r="D167" s="16">
        <v>3.65</v>
      </c>
      <c r="E167" s="16">
        <f>C167*D167</f>
        <v>682.55</v>
      </c>
      <c r="F167" s="16">
        <v>0</v>
      </c>
      <c r="G167" s="15"/>
      <c r="H167" s="15"/>
      <c r="I167" s="16">
        <f t="shared" si="10"/>
        <v>682.55</v>
      </c>
      <c r="J167" s="18">
        <f t="shared" si="11"/>
        <v>0</v>
      </c>
    </row>
    <row r="168" spans="1:10">
      <c r="A168" s="14">
        <v>42</v>
      </c>
      <c r="B168" s="14">
        <v>1080</v>
      </c>
      <c r="C168" s="15">
        <v>165</v>
      </c>
      <c r="D168" s="16">
        <v>3.65</v>
      </c>
      <c r="E168" s="16">
        <f>C168*D168</f>
        <v>602.25</v>
      </c>
      <c r="F168" s="16">
        <v>0</v>
      </c>
      <c r="G168" s="15"/>
      <c r="H168" s="15"/>
      <c r="I168" s="16">
        <f t="shared" si="10"/>
        <v>602.25</v>
      </c>
      <c r="J168" s="18">
        <f t="shared" si="11"/>
        <v>0</v>
      </c>
    </row>
    <row r="169" spans="1:10">
      <c r="A169" s="14">
        <v>42</v>
      </c>
      <c r="B169" s="14">
        <v>1471</v>
      </c>
      <c r="C169" s="15">
        <v>181</v>
      </c>
      <c r="D169" s="16">
        <v>3.65</v>
      </c>
      <c r="E169" s="16">
        <f>C169*D169</f>
        <v>660.65</v>
      </c>
      <c r="F169" s="16">
        <v>0</v>
      </c>
      <c r="G169" s="15"/>
      <c r="H169" s="15"/>
      <c r="I169" s="16">
        <f t="shared" si="10"/>
        <v>660.65</v>
      </c>
      <c r="J169" s="18">
        <f t="shared" si="11"/>
        <v>0</v>
      </c>
    </row>
    <row r="170" spans="1:10">
      <c r="A170" s="14">
        <v>42</v>
      </c>
      <c r="B170" s="14">
        <v>6630</v>
      </c>
      <c r="C170" s="15">
        <v>30</v>
      </c>
      <c r="D170" s="16">
        <v>3.65</v>
      </c>
      <c r="E170" s="16">
        <f>C170*D170</f>
        <v>109.5</v>
      </c>
      <c r="F170" s="16">
        <v>0</v>
      </c>
      <c r="G170" s="15"/>
      <c r="H170" s="15"/>
      <c r="I170" s="16">
        <f t="shared" si="10"/>
        <v>109.5</v>
      </c>
      <c r="J170" s="18">
        <f t="shared" si="11"/>
        <v>0</v>
      </c>
    </row>
    <row r="171" spans="1:10" ht="15.75">
      <c r="A171" s="1">
        <v>42</v>
      </c>
      <c r="B171" s="1">
        <v>10559</v>
      </c>
      <c r="C171" s="2">
        <v>103</v>
      </c>
      <c r="D171" s="3">
        <v>3.65</v>
      </c>
      <c r="E171" s="3">
        <f>C171*D171</f>
        <v>375.95</v>
      </c>
      <c r="F171" s="16">
        <v>0</v>
      </c>
      <c r="G171" s="15"/>
      <c r="H171" s="15"/>
      <c r="I171" s="16">
        <f t="shared" si="10"/>
        <v>375.95</v>
      </c>
      <c r="J171" s="18">
        <f t="shared" si="11"/>
        <v>0</v>
      </c>
    </row>
    <row r="172" spans="1:10" ht="15.75">
      <c r="A172" s="1" t="s">
        <v>568</v>
      </c>
      <c r="B172" s="1"/>
      <c r="C172" s="2"/>
      <c r="D172" s="3"/>
      <c r="E172" s="3"/>
      <c r="F172" s="16"/>
      <c r="G172" s="15"/>
      <c r="H172" s="15"/>
      <c r="I172" s="16"/>
      <c r="J172" s="18"/>
    </row>
    <row r="173" spans="1:10">
      <c r="A173" s="14">
        <v>43</v>
      </c>
      <c r="B173" s="14">
        <v>3099</v>
      </c>
      <c r="C173" s="15">
        <v>223</v>
      </c>
      <c r="D173" s="16">
        <v>3.65</v>
      </c>
      <c r="E173" s="16">
        <f>C173*D173</f>
        <v>813.94999999999993</v>
      </c>
      <c r="F173" s="16">
        <v>743.5</v>
      </c>
      <c r="G173" s="15">
        <v>1768</v>
      </c>
      <c r="H173" s="17">
        <v>39611</v>
      </c>
      <c r="I173" s="16">
        <f t="shared" si="10"/>
        <v>70.449999999999932</v>
      </c>
      <c r="J173" s="18">
        <f t="shared" si="11"/>
        <v>0.91344677191473689</v>
      </c>
    </row>
    <row r="174" spans="1:10">
      <c r="A174" s="14">
        <v>43</v>
      </c>
      <c r="B174" s="14">
        <v>3450</v>
      </c>
      <c r="C174" s="15">
        <v>160</v>
      </c>
      <c r="D174" s="16">
        <v>3.65</v>
      </c>
      <c r="E174" s="16">
        <f>C174*D174</f>
        <v>584</v>
      </c>
      <c r="F174" s="16">
        <v>582.6</v>
      </c>
      <c r="G174" s="15">
        <v>3724</v>
      </c>
      <c r="H174" s="17">
        <v>39531</v>
      </c>
      <c r="I174" s="16">
        <f t="shared" si="10"/>
        <v>1.3999999999999773</v>
      </c>
      <c r="J174" s="18">
        <f t="shared" si="11"/>
        <v>0.99760273972602742</v>
      </c>
    </row>
    <row r="175" spans="1:10">
      <c r="A175" s="14">
        <v>43</v>
      </c>
      <c r="B175" s="14">
        <v>4419</v>
      </c>
      <c r="C175" s="15">
        <v>87</v>
      </c>
      <c r="D175" s="16">
        <v>3.65</v>
      </c>
      <c r="E175" s="16">
        <f>C175*D175</f>
        <v>317.55</v>
      </c>
      <c r="F175" s="16">
        <v>0</v>
      </c>
      <c r="G175" s="15"/>
      <c r="H175" s="15"/>
      <c r="I175" s="16">
        <f t="shared" si="10"/>
        <v>317.55</v>
      </c>
      <c r="J175" s="18">
        <f t="shared" si="11"/>
        <v>0</v>
      </c>
    </row>
    <row r="176" spans="1:10">
      <c r="A176" s="14">
        <v>43</v>
      </c>
      <c r="B176" s="14">
        <v>6463</v>
      </c>
      <c r="C176" s="15">
        <v>139</v>
      </c>
      <c r="D176" s="16">
        <v>3.65</v>
      </c>
      <c r="E176" s="16">
        <f>C176*D176</f>
        <v>507.34999999999997</v>
      </c>
      <c r="F176" s="16">
        <v>3.65</v>
      </c>
      <c r="G176" s="15">
        <v>3248</v>
      </c>
      <c r="H176" s="17">
        <v>39420</v>
      </c>
      <c r="I176" s="16">
        <f t="shared" si="10"/>
        <v>503.7</v>
      </c>
      <c r="J176" s="18">
        <f t="shared" si="11"/>
        <v>7.1942446043165471E-3</v>
      </c>
    </row>
    <row r="177" spans="1:10">
      <c r="A177" s="14">
        <v>43</v>
      </c>
      <c r="B177" s="14">
        <v>7811</v>
      </c>
      <c r="C177" s="15">
        <v>123</v>
      </c>
      <c r="D177" s="16">
        <v>3.65</v>
      </c>
      <c r="E177" s="16">
        <f>C177*D177</f>
        <v>448.95</v>
      </c>
      <c r="F177" s="16">
        <v>0</v>
      </c>
      <c r="G177" s="15"/>
      <c r="H177" s="15"/>
      <c r="I177" s="16">
        <f t="shared" si="10"/>
        <v>448.95</v>
      </c>
      <c r="J177" s="18">
        <f t="shared" si="11"/>
        <v>0</v>
      </c>
    </row>
    <row r="178" spans="1:10">
      <c r="A178" s="14" t="s">
        <v>568</v>
      </c>
      <c r="B178" s="14"/>
      <c r="C178" s="15"/>
      <c r="D178" s="16"/>
      <c r="E178" s="16"/>
      <c r="F178" s="16"/>
      <c r="G178" s="15"/>
      <c r="H178" s="15"/>
      <c r="I178" s="16"/>
      <c r="J178" s="18"/>
    </row>
    <row r="179" spans="1:10">
      <c r="A179" s="14">
        <v>44</v>
      </c>
      <c r="B179" s="14">
        <v>1547</v>
      </c>
      <c r="C179" s="15">
        <v>196</v>
      </c>
      <c r="D179" s="16">
        <v>3.65</v>
      </c>
      <c r="E179" s="16">
        <f>C179*D179</f>
        <v>715.4</v>
      </c>
      <c r="F179" s="16">
        <v>0</v>
      </c>
      <c r="G179" s="15"/>
      <c r="H179" s="15"/>
      <c r="I179" s="16">
        <f t="shared" si="10"/>
        <v>715.4</v>
      </c>
      <c r="J179" s="18">
        <f t="shared" si="11"/>
        <v>0</v>
      </c>
    </row>
    <row r="180" spans="1:10" ht="15.75">
      <c r="A180" s="144">
        <v>44</v>
      </c>
      <c r="B180" s="144">
        <v>1637</v>
      </c>
      <c r="C180" s="145">
        <v>234</v>
      </c>
      <c r="D180" s="146">
        <v>3.65</v>
      </c>
      <c r="E180" s="146">
        <f>C180*D180</f>
        <v>854.1</v>
      </c>
      <c r="F180" s="147">
        <v>854.1</v>
      </c>
      <c r="G180" s="148">
        <v>3188</v>
      </c>
      <c r="H180" s="13">
        <v>39567</v>
      </c>
      <c r="I180" s="147">
        <f t="shared" si="10"/>
        <v>0</v>
      </c>
      <c r="J180" s="149">
        <f t="shared" si="11"/>
        <v>1</v>
      </c>
    </row>
    <row r="181" spans="1:10">
      <c r="A181" s="14">
        <v>44</v>
      </c>
      <c r="B181" s="14">
        <v>4774</v>
      </c>
      <c r="C181" s="15">
        <v>122</v>
      </c>
      <c r="D181" s="16">
        <v>3.65</v>
      </c>
      <c r="E181" s="16">
        <f>C181*D181</f>
        <v>445.3</v>
      </c>
      <c r="F181" s="16">
        <v>0</v>
      </c>
      <c r="G181" s="15"/>
      <c r="H181" s="15"/>
      <c r="I181" s="16">
        <f t="shared" si="10"/>
        <v>445.3</v>
      </c>
      <c r="J181" s="18">
        <f t="shared" si="11"/>
        <v>0</v>
      </c>
    </row>
    <row r="182" spans="1:10">
      <c r="A182" s="14">
        <v>44</v>
      </c>
      <c r="B182" s="14">
        <v>9078</v>
      </c>
      <c r="C182" s="15">
        <v>43</v>
      </c>
      <c r="D182" s="16">
        <v>3.65</v>
      </c>
      <c r="E182" s="16">
        <f>C182*D182</f>
        <v>156.94999999999999</v>
      </c>
      <c r="F182" s="16">
        <v>0</v>
      </c>
      <c r="G182" s="15"/>
      <c r="H182" s="15"/>
      <c r="I182" s="16">
        <f t="shared" si="10"/>
        <v>156.94999999999999</v>
      </c>
      <c r="J182" s="18">
        <f t="shared" si="11"/>
        <v>0</v>
      </c>
    </row>
    <row r="183" spans="1:10">
      <c r="A183" s="14" t="s">
        <v>568</v>
      </c>
      <c r="B183" s="14"/>
      <c r="C183" s="15"/>
      <c r="D183" s="16"/>
      <c r="E183" s="16"/>
      <c r="F183" s="16"/>
      <c r="G183" s="15"/>
      <c r="H183" s="15"/>
      <c r="I183" s="16"/>
      <c r="J183" s="18"/>
    </row>
    <row r="184" spans="1:10">
      <c r="A184" s="14">
        <v>45</v>
      </c>
      <c r="B184" s="14">
        <v>3924</v>
      </c>
      <c r="C184" s="15">
        <v>264</v>
      </c>
      <c r="D184" s="16">
        <v>3.65</v>
      </c>
      <c r="E184" s="16">
        <f>C184*D184</f>
        <v>963.6</v>
      </c>
      <c r="F184" s="16">
        <v>0</v>
      </c>
      <c r="G184" s="15"/>
      <c r="H184" s="15"/>
      <c r="I184" s="16">
        <f t="shared" si="10"/>
        <v>963.6</v>
      </c>
      <c r="J184" s="18">
        <f t="shared" si="11"/>
        <v>0</v>
      </c>
    </row>
    <row r="185" spans="1:10">
      <c r="A185" s="14">
        <v>45</v>
      </c>
      <c r="B185" s="14">
        <v>4549</v>
      </c>
      <c r="C185" s="15">
        <v>158</v>
      </c>
      <c r="D185" s="16">
        <v>3.65</v>
      </c>
      <c r="E185" s="16">
        <f>C185*D185</f>
        <v>576.69999999999993</v>
      </c>
      <c r="F185" s="16">
        <v>279.75</v>
      </c>
      <c r="G185" s="15">
        <v>4569</v>
      </c>
      <c r="H185" s="17">
        <v>39458</v>
      </c>
      <c r="I185" s="16">
        <f t="shared" si="10"/>
        <v>296.94999999999993</v>
      </c>
      <c r="J185" s="18">
        <f t="shared" si="11"/>
        <v>0.48508756719264789</v>
      </c>
    </row>
    <row r="186" spans="1:10" ht="15.75">
      <c r="A186" s="144">
        <v>45</v>
      </c>
      <c r="B186" s="144">
        <v>6371</v>
      </c>
      <c r="C186" s="145">
        <v>319</v>
      </c>
      <c r="D186" s="146">
        <v>3.65</v>
      </c>
      <c r="E186" s="146">
        <f>C186*D186</f>
        <v>1164.3499999999999</v>
      </c>
      <c r="F186" s="147">
        <v>1178</v>
      </c>
      <c r="G186" s="148">
        <v>4090</v>
      </c>
      <c r="H186" s="13">
        <v>39580</v>
      </c>
      <c r="I186" s="147">
        <f t="shared" si="10"/>
        <v>-13.650000000000091</v>
      </c>
      <c r="J186" s="149">
        <f t="shared" si="11"/>
        <v>1.0117232790827502</v>
      </c>
    </row>
    <row r="187" spans="1:10" ht="15.75">
      <c r="A187" s="1">
        <v>45</v>
      </c>
      <c r="B187" s="1">
        <v>11155</v>
      </c>
      <c r="C187" s="2">
        <v>95</v>
      </c>
      <c r="D187" s="3">
        <v>3.65</v>
      </c>
      <c r="E187" s="3">
        <f>C187*D187</f>
        <v>346.75</v>
      </c>
      <c r="F187" s="16">
        <v>288.35000000000002</v>
      </c>
      <c r="G187" s="15">
        <v>1824</v>
      </c>
      <c r="H187" s="17">
        <v>39610</v>
      </c>
      <c r="I187" s="16">
        <f t="shared" si="10"/>
        <v>58.399999999999977</v>
      </c>
      <c r="J187" s="18">
        <f t="shared" si="11"/>
        <v>0.83157894736842108</v>
      </c>
    </row>
    <row r="188" spans="1:10">
      <c r="A188" s="14">
        <v>45</v>
      </c>
      <c r="B188" s="14">
        <v>13480</v>
      </c>
      <c r="C188" s="15">
        <v>61</v>
      </c>
      <c r="D188" s="16">
        <v>3.65</v>
      </c>
      <c r="E188" s="16">
        <f>C188*D188</f>
        <v>222.65</v>
      </c>
      <c r="F188" s="16">
        <v>0</v>
      </c>
      <c r="G188" s="15"/>
      <c r="H188" s="15"/>
      <c r="I188" s="16">
        <f t="shared" si="10"/>
        <v>222.65</v>
      </c>
      <c r="J188" s="18">
        <f t="shared" si="11"/>
        <v>0</v>
      </c>
    </row>
    <row r="189" spans="1:10">
      <c r="A189" s="14" t="s">
        <v>568</v>
      </c>
      <c r="B189" s="14"/>
      <c r="C189" s="15"/>
      <c r="D189" s="16"/>
      <c r="E189" s="16"/>
      <c r="F189" s="16"/>
      <c r="G189" s="15"/>
      <c r="H189" s="15"/>
      <c r="I189" s="16"/>
      <c r="J189" s="18"/>
    </row>
    <row r="190" spans="1:10">
      <c r="A190" s="14">
        <v>46</v>
      </c>
      <c r="B190" s="14">
        <v>746</v>
      </c>
      <c r="C190" s="15">
        <v>182</v>
      </c>
      <c r="D190" s="16">
        <v>3.65</v>
      </c>
      <c r="E190" s="16">
        <f>C190*D190</f>
        <v>664.3</v>
      </c>
      <c r="F190" s="16">
        <v>183.06</v>
      </c>
      <c r="G190" s="15">
        <v>11</v>
      </c>
      <c r="H190" s="17">
        <v>39531</v>
      </c>
      <c r="I190" s="16">
        <f t="shared" si="10"/>
        <v>481.23999999999995</v>
      </c>
      <c r="J190" s="18">
        <f t="shared" si="11"/>
        <v>0.27556826734908929</v>
      </c>
    </row>
    <row r="191" spans="1:10">
      <c r="A191" s="14">
        <v>46</v>
      </c>
      <c r="B191" s="14">
        <v>3805</v>
      </c>
      <c r="C191" s="15">
        <v>253</v>
      </c>
      <c r="D191" s="16">
        <v>3.65</v>
      </c>
      <c r="E191" s="16">
        <f>C191*D191</f>
        <v>923.44999999999993</v>
      </c>
      <c r="F191" s="16">
        <v>0</v>
      </c>
      <c r="G191" s="15"/>
      <c r="H191" s="15"/>
      <c r="I191" s="16">
        <f t="shared" si="10"/>
        <v>923.44999999999993</v>
      </c>
      <c r="J191" s="18">
        <f t="shared" si="11"/>
        <v>0</v>
      </c>
    </row>
    <row r="192" spans="1:10">
      <c r="A192" s="14">
        <v>46</v>
      </c>
      <c r="B192" s="14">
        <v>4392</v>
      </c>
      <c r="C192" s="15">
        <v>51</v>
      </c>
      <c r="D192" s="16">
        <v>3.65</v>
      </c>
      <c r="E192" s="16">
        <f>C192*D192</f>
        <v>186.15</v>
      </c>
      <c r="F192" s="16">
        <v>0</v>
      </c>
      <c r="G192" s="15"/>
      <c r="H192" s="15"/>
      <c r="I192" s="16">
        <f t="shared" si="10"/>
        <v>186.15</v>
      </c>
      <c r="J192" s="18">
        <f t="shared" si="11"/>
        <v>0</v>
      </c>
    </row>
    <row r="193" spans="1:10">
      <c r="A193" s="14" t="s">
        <v>568</v>
      </c>
      <c r="B193" s="14"/>
      <c r="C193" s="15"/>
      <c r="D193" s="16"/>
      <c r="E193" s="16"/>
      <c r="F193" s="16"/>
      <c r="G193" s="15"/>
      <c r="H193" s="15"/>
      <c r="I193" s="16"/>
      <c r="J193" s="18"/>
    </row>
    <row r="194" spans="1:10">
      <c r="A194" s="14">
        <v>47</v>
      </c>
      <c r="B194" s="14">
        <v>531</v>
      </c>
      <c r="C194" s="15">
        <v>178</v>
      </c>
      <c r="D194" s="16">
        <v>3.65</v>
      </c>
      <c r="E194" s="16">
        <f>C194*D194</f>
        <v>649.69999999999993</v>
      </c>
      <c r="F194" s="16">
        <v>370</v>
      </c>
      <c r="G194" s="15">
        <v>8313</v>
      </c>
      <c r="H194" s="17">
        <v>39629</v>
      </c>
      <c r="I194" s="16">
        <f t="shared" si="10"/>
        <v>279.69999999999993</v>
      </c>
      <c r="J194" s="18">
        <f t="shared" si="11"/>
        <v>0.5694936124365092</v>
      </c>
    </row>
    <row r="195" spans="1:10">
      <c r="A195" s="14">
        <v>47</v>
      </c>
      <c r="B195" s="14">
        <v>4527</v>
      </c>
      <c r="C195" s="15">
        <v>315</v>
      </c>
      <c r="D195" s="16">
        <v>3.65</v>
      </c>
      <c r="E195" s="16">
        <f>C195*D195</f>
        <v>1149.75</v>
      </c>
      <c r="F195" s="16">
        <v>601.61</v>
      </c>
      <c r="G195" s="15">
        <v>2004</v>
      </c>
      <c r="H195" s="17">
        <v>39629</v>
      </c>
      <c r="I195" s="16">
        <f t="shared" si="10"/>
        <v>548.14</v>
      </c>
      <c r="J195" s="18">
        <f t="shared" si="11"/>
        <v>0.52325288106110024</v>
      </c>
    </row>
    <row r="196" spans="1:10" ht="15.75">
      <c r="A196" s="150">
        <v>47</v>
      </c>
      <c r="B196" s="150">
        <v>4586</v>
      </c>
      <c r="C196" s="151">
        <v>149</v>
      </c>
      <c r="D196" s="152">
        <v>3.65</v>
      </c>
      <c r="E196" s="152">
        <f>C196*D196</f>
        <v>543.85</v>
      </c>
      <c r="F196" s="153">
        <v>543.85</v>
      </c>
      <c r="G196" s="154">
        <v>4000</v>
      </c>
      <c r="H196" s="155">
        <v>39615</v>
      </c>
      <c r="I196" s="153">
        <f t="shared" si="10"/>
        <v>0</v>
      </c>
      <c r="J196" s="156">
        <f t="shared" si="11"/>
        <v>1</v>
      </c>
    </row>
    <row r="197" spans="1:10">
      <c r="A197" s="14">
        <v>47</v>
      </c>
      <c r="B197" s="14">
        <v>6568</v>
      </c>
      <c r="C197" s="15">
        <v>150</v>
      </c>
      <c r="D197" s="16">
        <v>3.65</v>
      </c>
      <c r="E197" s="16">
        <f>C197*D197</f>
        <v>547.5</v>
      </c>
      <c r="F197" s="16">
        <v>0</v>
      </c>
      <c r="G197" s="15"/>
      <c r="H197" s="15"/>
      <c r="I197" s="16">
        <f t="shared" si="10"/>
        <v>547.5</v>
      </c>
      <c r="J197" s="18">
        <f t="shared" si="11"/>
        <v>0</v>
      </c>
    </row>
    <row r="198" spans="1:10">
      <c r="A198" s="14">
        <v>47</v>
      </c>
      <c r="B198" s="14">
        <v>9082</v>
      </c>
      <c r="C198" s="15">
        <v>100</v>
      </c>
      <c r="D198" s="16">
        <v>3.65</v>
      </c>
      <c r="E198" s="16">
        <f>C198*D198</f>
        <v>365</v>
      </c>
      <c r="F198" s="16">
        <v>0</v>
      </c>
      <c r="G198" s="15"/>
      <c r="H198" s="15"/>
      <c r="I198" s="16">
        <f t="shared" si="10"/>
        <v>365</v>
      </c>
      <c r="J198" s="18">
        <f t="shared" si="11"/>
        <v>0</v>
      </c>
    </row>
    <row r="199" spans="1:10">
      <c r="A199" s="14" t="s">
        <v>568</v>
      </c>
      <c r="B199" s="14"/>
      <c r="C199" s="15"/>
      <c r="D199" s="16"/>
      <c r="E199" s="16"/>
      <c r="F199" s="16"/>
      <c r="G199" s="15"/>
      <c r="H199" s="15"/>
      <c r="I199" s="16"/>
      <c r="J199" s="18"/>
    </row>
    <row r="200" spans="1:10">
      <c r="A200" s="14">
        <v>48</v>
      </c>
      <c r="B200" s="14">
        <v>1478</v>
      </c>
      <c r="C200" s="15">
        <v>165</v>
      </c>
      <c r="D200" s="16">
        <v>3.65</v>
      </c>
      <c r="E200" s="16">
        <f>C200*D200</f>
        <v>602.25</v>
      </c>
      <c r="F200" s="16">
        <v>137.9</v>
      </c>
      <c r="G200" s="15">
        <v>5813</v>
      </c>
      <c r="H200" s="17">
        <v>39573</v>
      </c>
      <c r="I200" s="16">
        <f t="shared" si="10"/>
        <v>464.35</v>
      </c>
      <c r="J200" s="18">
        <f t="shared" si="11"/>
        <v>0.2289746782897468</v>
      </c>
    </row>
    <row r="201" spans="1:10">
      <c r="A201" s="14">
        <v>48</v>
      </c>
      <c r="B201" s="14">
        <v>1609</v>
      </c>
      <c r="C201" s="15">
        <v>170</v>
      </c>
      <c r="D201" s="16">
        <v>3.65</v>
      </c>
      <c r="E201" s="16">
        <f>C201*D201</f>
        <v>620.5</v>
      </c>
      <c r="F201" s="16">
        <v>0</v>
      </c>
      <c r="G201" s="15"/>
      <c r="H201" s="17"/>
      <c r="I201" s="16">
        <f t="shared" si="10"/>
        <v>620.5</v>
      </c>
      <c r="J201" s="18">
        <f t="shared" si="11"/>
        <v>0</v>
      </c>
    </row>
    <row r="202" spans="1:10">
      <c r="A202" s="14">
        <v>48</v>
      </c>
      <c r="B202" s="14">
        <v>1669</v>
      </c>
      <c r="C202" s="15">
        <v>117</v>
      </c>
      <c r="D202" s="16">
        <v>3.65</v>
      </c>
      <c r="E202" s="16">
        <f>C202*D202</f>
        <v>427.05</v>
      </c>
      <c r="F202" s="16">
        <v>0</v>
      </c>
      <c r="G202" s="15"/>
      <c r="H202" s="15"/>
      <c r="I202" s="16">
        <f t="shared" si="10"/>
        <v>427.05</v>
      </c>
      <c r="J202" s="18">
        <f t="shared" si="11"/>
        <v>0</v>
      </c>
    </row>
    <row r="203" spans="1:10" ht="15.75">
      <c r="A203" s="150">
        <v>48</v>
      </c>
      <c r="B203" s="150">
        <v>6690</v>
      </c>
      <c r="C203" s="151">
        <v>65</v>
      </c>
      <c r="D203" s="152">
        <v>3.65</v>
      </c>
      <c r="E203" s="152">
        <f>C203*D203</f>
        <v>237.25</v>
      </c>
      <c r="F203" s="153">
        <v>270.10000000000002</v>
      </c>
      <c r="G203" s="154">
        <v>1753</v>
      </c>
      <c r="H203" s="155">
        <v>39603</v>
      </c>
      <c r="I203" s="153">
        <f t="shared" si="10"/>
        <v>-32.850000000000023</v>
      </c>
      <c r="J203" s="156">
        <f t="shared" si="11"/>
        <v>1.1384615384615386</v>
      </c>
    </row>
    <row r="204" spans="1:10" ht="15.75">
      <c r="A204" s="14" t="s">
        <v>568</v>
      </c>
      <c r="B204" s="1"/>
      <c r="C204" s="2"/>
      <c r="D204" s="3"/>
      <c r="E204" s="3"/>
      <c r="F204" s="16">
        <v>0</v>
      </c>
      <c r="G204" s="15"/>
      <c r="H204" s="15"/>
      <c r="I204" s="16">
        <f t="shared" si="10"/>
        <v>0</v>
      </c>
      <c r="J204" s="18" t="e">
        <f t="shared" si="11"/>
        <v>#DIV/0!</v>
      </c>
    </row>
    <row r="205" spans="1:10">
      <c r="A205" s="14">
        <v>49</v>
      </c>
      <c r="B205" s="14">
        <v>596</v>
      </c>
      <c r="C205" s="15">
        <v>79</v>
      </c>
      <c r="D205" s="16">
        <v>3.65</v>
      </c>
      <c r="E205" s="16">
        <f t="shared" ref="E205:E210" si="12">C205*D205</f>
        <v>288.34999999999997</v>
      </c>
      <c r="F205" s="16">
        <v>0</v>
      </c>
      <c r="G205" s="15"/>
      <c r="H205" s="15"/>
      <c r="I205" s="16">
        <f t="shared" si="10"/>
        <v>288.34999999999997</v>
      </c>
      <c r="J205" s="18">
        <f t="shared" si="11"/>
        <v>0</v>
      </c>
    </row>
    <row r="206" spans="1:10" ht="15.75">
      <c r="A206" s="1">
        <v>49</v>
      </c>
      <c r="B206" s="1">
        <v>9230</v>
      </c>
      <c r="C206" s="2">
        <v>90</v>
      </c>
      <c r="D206" s="3">
        <v>3.65</v>
      </c>
      <c r="E206" s="3">
        <f t="shared" si="12"/>
        <v>328.5</v>
      </c>
      <c r="F206" s="16">
        <v>310</v>
      </c>
      <c r="G206" s="15">
        <v>2032</v>
      </c>
      <c r="H206" s="17">
        <v>39608</v>
      </c>
      <c r="I206" s="16">
        <f t="shared" si="10"/>
        <v>18.5</v>
      </c>
      <c r="J206" s="18">
        <f t="shared" si="11"/>
        <v>0.94368340943683404</v>
      </c>
    </row>
    <row r="207" spans="1:10">
      <c r="A207" s="14">
        <v>49</v>
      </c>
      <c r="B207" s="14">
        <v>9360</v>
      </c>
      <c r="C207" s="15">
        <v>107</v>
      </c>
      <c r="D207" s="16">
        <v>3.65</v>
      </c>
      <c r="E207" s="16">
        <f t="shared" si="12"/>
        <v>390.55</v>
      </c>
      <c r="F207" s="16">
        <v>0</v>
      </c>
      <c r="G207" s="15"/>
      <c r="H207" s="15"/>
      <c r="I207" s="16">
        <f t="shared" si="10"/>
        <v>390.55</v>
      </c>
      <c r="J207" s="18">
        <f t="shared" si="11"/>
        <v>0</v>
      </c>
    </row>
    <row r="208" spans="1:10" ht="15.75">
      <c r="A208" s="144">
        <v>49</v>
      </c>
      <c r="B208" s="144">
        <v>10363</v>
      </c>
      <c r="C208" s="145">
        <v>60</v>
      </c>
      <c r="D208" s="146">
        <v>3.65</v>
      </c>
      <c r="E208" s="146">
        <f t="shared" si="12"/>
        <v>219</v>
      </c>
      <c r="F208" s="146">
        <v>251.85</v>
      </c>
      <c r="G208" s="145">
        <v>1150</v>
      </c>
      <c r="H208" s="162">
        <v>39467</v>
      </c>
      <c r="I208" s="146">
        <f t="shared" ref="I208:I276" si="13">E208-F208</f>
        <v>-32.849999999999994</v>
      </c>
      <c r="J208" s="163">
        <f t="shared" ref="J208:J276" si="14">F208/E208</f>
        <v>1.1499999999999999</v>
      </c>
    </row>
    <row r="209" spans="1:10">
      <c r="A209" s="14">
        <v>49</v>
      </c>
      <c r="B209" s="14">
        <v>10920</v>
      </c>
      <c r="C209" s="15">
        <v>72</v>
      </c>
      <c r="D209" s="16">
        <v>3.65</v>
      </c>
      <c r="E209" s="16">
        <f t="shared" si="12"/>
        <v>262.8</v>
      </c>
      <c r="F209" s="16">
        <v>0</v>
      </c>
      <c r="G209" s="15"/>
      <c r="H209" s="15"/>
      <c r="I209" s="16">
        <f t="shared" si="13"/>
        <v>262.8</v>
      </c>
      <c r="J209" s="18">
        <f t="shared" si="14"/>
        <v>0</v>
      </c>
    </row>
    <row r="210" spans="1:10">
      <c r="A210" s="14">
        <v>49</v>
      </c>
      <c r="B210" s="14">
        <v>12491</v>
      </c>
      <c r="C210" s="15">
        <v>62</v>
      </c>
      <c r="D210" s="16">
        <v>3.65</v>
      </c>
      <c r="E210" s="16">
        <f t="shared" si="12"/>
        <v>226.29999999999998</v>
      </c>
      <c r="F210" s="16">
        <v>0</v>
      </c>
      <c r="G210" s="15"/>
      <c r="H210" s="15"/>
      <c r="I210" s="16">
        <f t="shared" si="13"/>
        <v>226.29999999999998</v>
      </c>
      <c r="J210" s="18">
        <f t="shared" si="14"/>
        <v>0</v>
      </c>
    </row>
    <row r="211" spans="1:10">
      <c r="A211" s="14" t="s">
        <v>568</v>
      </c>
      <c r="B211" s="14"/>
      <c r="C211" s="15"/>
      <c r="D211" s="16"/>
      <c r="E211" s="16"/>
      <c r="F211" s="16"/>
      <c r="G211" s="15"/>
      <c r="H211" s="15"/>
      <c r="I211" s="16"/>
      <c r="J211" s="18"/>
    </row>
    <row r="212" spans="1:10">
      <c r="A212" s="14">
        <v>50</v>
      </c>
      <c r="B212" s="14">
        <v>1864</v>
      </c>
      <c r="C212" s="15">
        <v>141</v>
      </c>
      <c r="D212" s="16">
        <v>3.65</v>
      </c>
      <c r="E212" s="16">
        <f>C212*D212</f>
        <v>514.65</v>
      </c>
      <c r="F212" s="16">
        <v>0</v>
      </c>
      <c r="G212" s="15"/>
      <c r="H212" s="15"/>
      <c r="I212" s="16">
        <f t="shared" si="13"/>
        <v>514.65</v>
      </c>
      <c r="J212" s="18">
        <f t="shared" si="14"/>
        <v>0</v>
      </c>
    </row>
    <row r="213" spans="1:10">
      <c r="A213" s="14">
        <v>50</v>
      </c>
      <c r="B213" s="14">
        <v>3396</v>
      </c>
      <c r="C213" s="15">
        <v>196</v>
      </c>
      <c r="D213" s="16">
        <v>3.65</v>
      </c>
      <c r="E213" s="16">
        <f>C213*D213</f>
        <v>715.4</v>
      </c>
      <c r="F213" s="16">
        <v>556.35</v>
      </c>
      <c r="G213" s="15">
        <v>3605</v>
      </c>
      <c r="H213" s="17">
        <v>39624</v>
      </c>
      <c r="I213" s="16">
        <f t="shared" si="13"/>
        <v>159.04999999999995</v>
      </c>
      <c r="J213" s="18">
        <f t="shared" si="14"/>
        <v>0.77767682415431927</v>
      </c>
    </row>
    <row r="214" spans="1:10">
      <c r="A214" s="14">
        <v>50</v>
      </c>
      <c r="B214" s="14">
        <v>6508</v>
      </c>
      <c r="C214" s="15">
        <v>78</v>
      </c>
      <c r="D214" s="16">
        <v>3.65</v>
      </c>
      <c r="E214" s="16">
        <f>C214*D214</f>
        <v>284.7</v>
      </c>
      <c r="F214" s="16">
        <v>0</v>
      </c>
      <c r="G214" s="15"/>
      <c r="H214" s="15"/>
      <c r="I214" s="16">
        <f t="shared" si="13"/>
        <v>284.7</v>
      </c>
      <c r="J214" s="18">
        <f t="shared" si="14"/>
        <v>0</v>
      </c>
    </row>
    <row r="215" spans="1:10">
      <c r="A215" s="14">
        <v>50</v>
      </c>
      <c r="B215" s="14">
        <v>6547</v>
      </c>
      <c r="C215" s="15">
        <v>183</v>
      </c>
      <c r="D215" s="16">
        <v>3.65</v>
      </c>
      <c r="E215" s="16">
        <f>C215*D215</f>
        <v>667.94999999999993</v>
      </c>
      <c r="F215" s="16">
        <v>0</v>
      </c>
      <c r="G215" s="15"/>
      <c r="H215" s="15"/>
      <c r="I215" s="16">
        <f t="shared" si="13"/>
        <v>667.94999999999993</v>
      </c>
      <c r="J215" s="18">
        <f t="shared" si="14"/>
        <v>0</v>
      </c>
    </row>
    <row r="216" spans="1:10">
      <c r="A216" s="14">
        <v>50</v>
      </c>
      <c r="B216" s="14">
        <v>12709</v>
      </c>
      <c r="C216" s="15">
        <v>41</v>
      </c>
      <c r="D216" s="16">
        <v>3.65</v>
      </c>
      <c r="E216" s="16">
        <f>C216*D216</f>
        <v>149.65</v>
      </c>
      <c r="F216" s="16">
        <v>0</v>
      </c>
      <c r="G216" s="15"/>
      <c r="H216" s="15"/>
      <c r="I216" s="16">
        <f t="shared" si="13"/>
        <v>149.65</v>
      </c>
      <c r="J216" s="18">
        <f t="shared" si="14"/>
        <v>0</v>
      </c>
    </row>
    <row r="217" spans="1:10">
      <c r="A217" s="14" t="s">
        <v>568</v>
      </c>
      <c r="B217" s="14"/>
      <c r="C217" s="15"/>
      <c r="D217" s="16"/>
      <c r="E217" s="16"/>
      <c r="F217" s="16"/>
      <c r="G217" s="15"/>
      <c r="H217" s="15"/>
      <c r="I217" s="16"/>
      <c r="J217" s="18"/>
    </row>
    <row r="218" spans="1:10" ht="15.75">
      <c r="A218" s="1">
        <v>51</v>
      </c>
      <c r="B218" s="1">
        <v>4879</v>
      </c>
      <c r="C218" s="2">
        <v>233</v>
      </c>
      <c r="D218" s="3">
        <v>3.65</v>
      </c>
      <c r="E218" s="3">
        <f>C218*D218</f>
        <v>850.44999999999993</v>
      </c>
      <c r="F218" s="16">
        <v>850.45</v>
      </c>
      <c r="G218" s="15">
        <v>613</v>
      </c>
      <c r="H218" s="17">
        <v>39590</v>
      </c>
      <c r="I218" s="16">
        <f t="shared" si="13"/>
        <v>0</v>
      </c>
      <c r="J218" s="18">
        <f t="shared" si="14"/>
        <v>1.0000000000000002</v>
      </c>
    </row>
    <row r="219" spans="1:10" ht="15.75">
      <c r="A219" s="1">
        <v>51</v>
      </c>
      <c r="B219" s="1">
        <v>6460</v>
      </c>
      <c r="C219" s="2">
        <v>147</v>
      </c>
      <c r="D219" s="3">
        <v>3.65</v>
      </c>
      <c r="E219" s="3">
        <f>C219*D219</f>
        <v>536.54999999999995</v>
      </c>
      <c r="F219" s="16">
        <v>518.29999999999995</v>
      </c>
      <c r="G219" s="15">
        <v>3983</v>
      </c>
      <c r="H219" s="17">
        <v>39611</v>
      </c>
      <c r="I219" s="16">
        <f t="shared" si="13"/>
        <v>18.25</v>
      </c>
      <c r="J219" s="18">
        <f t="shared" si="14"/>
        <v>0.96598639455782309</v>
      </c>
    </row>
    <row r="220" spans="1:10" ht="15.75">
      <c r="A220" s="144">
        <v>51</v>
      </c>
      <c r="B220" s="144">
        <v>6997</v>
      </c>
      <c r="C220" s="145">
        <v>37</v>
      </c>
      <c r="D220" s="146">
        <v>3.65</v>
      </c>
      <c r="E220" s="146">
        <f>C220*D220</f>
        <v>135.04999999999998</v>
      </c>
      <c r="F220" s="146">
        <v>135.05000000000001</v>
      </c>
      <c r="G220" s="145">
        <v>379</v>
      </c>
      <c r="H220" s="162">
        <v>39567</v>
      </c>
      <c r="I220" s="146">
        <f t="shared" si="13"/>
        <v>0</v>
      </c>
      <c r="J220" s="163">
        <f t="shared" si="14"/>
        <v>1.0000000000000002</v>
      </c>
    </row>
    <row r="221" spans="1:10" ht="15.75">
      <c r="A221" s="144">
        <v>51</v>
      </c>
      <c r="B221" s="144">
        <v>7775</v>
      </c>
      <c r="C221" s="145">
        <v>80</v>
      </c>
      <c r="D221" s="146">
        <v>3.65</v>
      </c>
      <c r="E221" s="146">
        <f>C221*D221</f>
        <v>292</v>
      </c>
      <c r="F221" s="146">
        <v>300</v>
      </c>
      <c r="G221" s="145">
        <v>1946</v>
      </c>
      <c r="H221" s="162">
        <v>39483</v>
      </c>
      <c r="I221" s="146">
        <f t="shared" si="13"/>
        <v>-8</v>
      </c>
      <c r="J221" s="163">
        <f t="shared" si="14"/>
        <v>1.0273972602739727</v>
      </c>
    </row>
    <row r="222" spans="1:10" ht="15.75">
      <c r="A222" s="1">
        <v>51</v>
      </c>
      <c r="B222" s="1">
        <v>10893</v>
      </c>
      <c r="C222" s="2">
        <v>85</v>
      </c>
      <c r="D222" s="3">
        <v>3.65</v>
      </c>
      <c r="E222" s="3">
        <f>C222*D222</f>
        <v>310.25</v>
      </c>
      <c r="F222" s="16">
        <v>0</v>
      </c>
      <c r="G222" s="15"/>
      <c r="H222" s="15"/>
      <c r="I222" s="16">
        <f t="shared" si="13"/>
        <v>310.25</v>
      </c>
      <c r="J222" s="18">
        <f t="shared" si="14"/>
        <v>0</v>
      </c>
    </row>
    <row r="223" spans="1:10" ht="15.75">
      <c r="A223" s="14" t="s">
        <v>568</v>
      </c>
      <c r="B223" s="1"/>
      <c r="C223" s="2"/>
      <c r="D223" s="3"/>
      <c r="E223" s="3"/>
      <c r="F223" s="16"/>
      <c r="G223" s="15"/>
      <c r="H223" s="15"/>
      <c r="I223" s="16"/>
      <c r="J223" s="18"/>
    </row>
    <row r="224" spans="1:10">
      <c r="A224" s="14">
        <v>52</v>
      </c>
      <c r="B224" s="14">
        <v>1909</v>
      </c>
      <c r="C224" s="15">
        <v>131</v>
      </c>
      <c r="D224" s="16">
        <v>3.65</v>
      </c>
      <c r="E224" s="16">
        <f>C224*D224</f>
        <v>478.15</v>
      </c>
      <c r="F224" s="16">
        <v>0</v>
      </c>
      <c r="G224" s="15"/>
      <c r="H224" s="15"/>
      <c r="I224" s="16">
        <f t="shared" si="13"/>
        <v>478.15</v>
      </c>
      <c r="J224" s="18">
        <f t="shared" si="14"/>
        <v>0</v>
      </c>
    </row>
    <row r="225" spans="1:10">
      <c r="A225" s="14">
        <v>52</v>
      </c>
      <c r="B225" s="14">
        <v>2854</v>
      </c>
      <c r="C225" s="15">
        <v>102</v>
      </c>
      <c r="D225" s="16">
        <v>3.65</v>
      </c>
      <c r="E225" s="16">
        <f>C225*D225</f>
        <v>372.3</v>
      </c>
      <c r="F225" s="16">
        <v>0</v>
      </c>
      <c r="G225" s="15"/>
      <c r="H225" s="15"/>
      <c r="I225" s="16">
        <f t="shared" si="13"/>
        <v>372.3</v>
      </c>
      <c r="J225" s="18">
        <f t="shared" si="14"/>
        <v>0</v>
      </c>
    </row>
    <row r="226" spans="1:10">
      <c r="A226" s="14">
        <v>52</v>
      </c>
      <c r="B226" s="14">
        <v>4871</v>
      </c>
      <c r="C226" s="15">
        <v>146</v>
      </c>
      <c r="D226" s="16">
        <v>3.65</v>
      </c>
      <c r="E226" s="16">
        <f>C226*D226</f>
        <v>532.9</v>
      </c>
      <c r="F226" s="16">
        <v>0</v>
      </c>
      <c r="G226" s="15"/>
      <c r="H226" s="15"/>
      <c r="I226" s="16">
        <f t="shared" si="13"/>
        <v>532.9</v>
      </c>
      <c r="J226" s="18">
        <f t="shared" si="14"/>
        <v>0</v>
      </c>
    </row>
    <row r="227" spans="1:10">
      <c r="A227" s="14">
        <v>52</v>
      </c>
      <c r="B227" s="14">
        <v>7489</v>
      </c>
      <c r="C227" s="15">
        <v>61</v>
      </c>
      <c r="D227" s="16">
        <v>3.65</v>
      </c>
      <c r="E227" s="16">
        <f>C227*D227</f>
        <v>222.65</v>
      </c>
      <c r="F227" s="16">
        <v>0</v>
      </c>
      <c r="G227" s="15"/>
      <c r="H227" s="15"/>
      <c r="I227" s="16">
        <f t="shared" si="13"/>
        <v>222.65</v>
      </c>
      <c r="J227" s="18">
        <f t="shared" si="14"/>
        <v>0</v>
      </c>
    </row>
    <row r="228" spans="1:10">
      <c r="A228" s="14">
        <v>52</v>
      </c>
      <c r="B228" s="14">
        <v>10905</v>
      </c>
      <c r="C228" s="15">
        <v>59</v>
      </c>
      <c r="D228" s="16">
        <v>3.65</v>
      </c>
      <c r="E228" s="16">
        <f>C228*D228</f>
        <v>215.35</v>
      </c>
      <c r="F228" s="16">
        <v>0</v>
      </c>
      <c r="G228" s="15"/>
      <c r="H228" s="15"/>
      <c r="I228" s="16">
        <f t="shared" si="13"/>
        <v>215.35</v>
      </c>
      <c r="J228" s="18">
        <f t="shared" si="14"/>
        <v>0</v>
      </c>
    </row>
    <row r="229" spans="1:10">
      <c r="A229" s="14"/>
      <c r="B229" s="14"/>
      <c r="C229" s="15"/>
      <c r="D229" s="16"/>
      <c r="E229" s="16"/>
      <c r="F229" s="16"/>
      <c r="G229" s="15"/>
      <c r="H229" s="15"/>
      <c r="I229" s="16"/>
      <c r="J229" s="18"/>
    </row>
    <row r="230" spans="1:10">
      <c r="A230" s="14"/>
      <c r="B230" s="14"/>
      <c r="C230" s="15"/>
      <c r="D230" s="16"/>
      <c r="E230" s="16"/>
      <c r="F230" s="16">
        <f>SUM(F155:F229)</f>
        <v>9349.67</v>
      </c>
      <c r="G230" s="15"/>
      <c r="H230" s="17">
        <v>39580</v>
      </c>
      <c r="I230" s="16"/>
      <c r="J230" s="18"/>
    </row>
    <row r="231" spans="1:10">
      <c r="A231" s="14"/>
      <c r="B231" s="14"/>
      <c r="C231" s="15"/>
      <c r="D231" s="16"/>
      <c r="E231" s="16"/>
      <c r="F231" s="16"/>
      <c r="G231" s="15"/>
      <c r="H231" s="15"/>
      <c r="I231" s="16"/>
      <c r="J231" s="18"/>
    </row>
    <row r="232" spans="1:10">
      <c r="A232" s="14"/>
      <c r="B232" s="14"/>
      <c r="C232" s="15"/>
      <c r="D232" s="16"/>
      <c r="E232" s="16"/>
      <c r="F232" s="16"/>
      <c r="G232" s="15"/>
      <c r="H232" s="15"/>
      <c r="I232" s="16"/>
      <c r="J232" s="18"/>
    </row>
    <row r="233" spans="1:10">
      <c r="A233" s="14" t="s">
        <v>568</v>
      </c>
      <c r="B233" s="14"/>
      <c r="C233" s="15"/>
      <c r="D233" s="16"/>
      <c r="E233" s="16"/>
      <c r="F233" s="16"/>
      <c r="G233" s="15"/>
      <c r="H233" s="15"/>
      <c r="I233" s="16"/>
      <c r="J233" s="18"/>
    </row>
    <row r="234" spans="1:10">
      <c r="A234" s="14">
        <v>60</v>
      </c>
      <c r="B234" s="14">
        <v>664</v>
      </c>
      <c r="C234" s="15">
        <v>1032</v>
      </c>
      <c r="D234" s="16">
        <v>3.65</v>
      </c>
      <c r="E234" s="16">
        <f>C234*D234</f>
        <v>3766.7999999999997</v>
      </c>
      <c r="F234" s="16">
        <v>1120.0999999999999</v>
      </c>
      <c r="G234" s="15">
        <v>6658</v>
      </c>
      <c r="H234" s="17">
        <v>39486</v>
      </c>
      <c r="I234" s="16">
        <f t="shared" si="13"/>
        <v>2646.7</v>
      </c>
      <c r="J234" s="18">
        <f t="shared" si="14"/>
        <v>0.29736115535733249</v>
      </c>
    </row>
    <row r="235" spans="1:10">
      <c r="A235" s="14">
        <v>60</v>
      </c>
      <c r="B235" s="14">
        <v>722</v>
      </c>
      <c r="C235" s="15">
        <v>345</v>
      </c>
      <c r="D235" s="16">
        <v>3.65</v>
      </c>
      <c r="E235" s="16">
        <f>C235*D235</f>
        <v>1259.25</v>
      </c>
      <c r="F235" s="16">
        <v>333.01</v>
      </c>
      <c r="G235" s="15">
        <v>8011</v>
      </c>
      <c r="H235" s="17">
        <v>39317</v>
      </c>
      <c r="I235" s="16">
        <f t="shared" si="13"/>
        <v>926.24</v>
      </c>
      <c r="J235" s="18">
        <f t="shared" si="14"/>
        <v>0.26445106214016278</v>
      </c>
    </row>
    <row r="236" spans="1:10">
      <c r="A236" s="14">
        <v>60</v>
      </c>
      <c r="B236" s="14">
        <v>1789</v>
      </c>
      <c r="C236" s="15">
        <v>137</v>
      </c>
      <c r="D236" s="16">
        <v>3.65</v>
      </c>
      <c r="E236" s="16">
        <f>C236*D236</f>
        <v>500.05</v>
      </c>
      <c r="F236" s="16">
        <v>0</v>
      </c>
      <c r="G236" s="15"/>
      <c r="H236" s="15"/>
      <c r="I236" s="16">
        <f t="shared" si="13"/>
        <v>500.05</v>
      </c>
      <c r="J236" s="18">
        <f t="shared" si="14"/>
        <v>0</v>
      </c>
    </row>
    <row r="237" spans="1:10">
      <c r="A237" s="14">
        <v>60</v>
      </c>
      <c r="B237" s="14">
        <v>9685</v>
      </c>
      <c r="C237" s="15">
        <v>60</v>
      </c>
      <c r="D237" s="16">
        <v>3.65</v>
      </c>
      <c r="E237" s="16">
        <f>C237*D237</f>
        <v>219</v>
      </c>
      <c r="F237" s="16">
        <v>0</v>
      </c>
      <c r="G237" s="15"/>
      <c r="H237" s="15"/>
      <c r="I237" s="16">
        <f t="shared" si="13"/>
        <v>219</v>
      </c>
      <c r="J237" s="18">
        <f t="shared" si="14"/>
        <v>0</v>
      </c>
    </row>
    <row r="238" spans="1:10">
      <c r="A238" s="14">
        <v>60</v>
      </c>
      <c r="B238" s="14">
        <v>11129</v>
      </c>
      <c r="C238" s="15">
        <v>42</v>
      </c>
      <c r="D238" s="16">
        <v>3.65</v>
      </c>
      <c r="E238" s="16">
        <f>C238*D238</f>
        <v>153.29999999999998</v>
      </c>
      <c r="F238" s="16">
        <v>0</v>
      </c>
      <c r="G238" s="15"/>
      <c r="H238" s="15"/>
      <c r="I238" s="16">
        <f t="shared" si="13"/>
        <v>153.29999999999998</v>
      </c>
      <c r="J238" s="18">
        <f t="shared" si="14"/>
        <v>0</v>
      </c>
    </row>
    <row r="239" spans="1:10">
      <c r="A239" s="14" t="s">
        <v>568</v>
      </c>
      <c r="B239" s="14"/>
      <c r="C239" s="15"/>
      <c r="D239" s="16"/>
      <c r="E239" s="16"/>
      <c r="F239" s="16"/>
      <c r="G239" s="15"/>
      <c r="H239" s="15"/>
      <c r="I239" s="16"/>
      <c r="J239" s="18"/>
    </row>
    <row r="240" spans="1:10">
      <c r="A240" s="14">
        <v>61</v>
      </c>
      <c r="B240" s="14">
        <v>1964</v>
      </c>
      <c r="C240" s="15">
        <v>523</v>
      </c>
      <c r="D240" s="16">
        <v>3.65</v>
      </c>
      <c r="E240" s="16">
        <f>C240*D240</f>
        <v>1908.95</v>
      </c>
      <c r="F240" s="16">
        <v>0</v>
      </c>
      <c r="G240" s="15"/>
      <c r="H240" s="15"/>
      <c r="I240" s="16">
        <f t="shared" si="13"/>
        <v>1908.95</v>
      </c>
      <c r="J240" s="18">
        <f t="shared" si="14"/>
        <v>0</v>
      </c>
    </row>
    <row r="241" spans="1:10">
      <c r="A241" s="14">
        <v>61</v>
      </c>
      <c r="B241" s="14">
        <v>2035</v>
      </c>
      <c r="C241" s="15">
        <v>62</v>
      </c>
      <c r="D241" s="16">
        <v>3.65</v>
      </c>
      <c r="E241" s="16">
        <f>C241*D241</f>
        <v>226.29999999999998</v>
      </c>
      <c r="F241" s="16">
        <v>0</v>
      </c>
      <c r="G241" s="15"/>
      <c r="H241" s="15"/>
      <c r="I241" s="16">
        <f t="shared" si="13"/>
        <v>226.29999999999998</v>
      </c>
      <c r="J241" s="18">
        <f t="shared" si="14"/>
        <v>0</v>
      </c>
    </row>
    <row r="242" spans="1:10">
      <c r="A242" s="14">
        <v>61</v>
      </c>
      <c r="B242" s="14">
        <v>11657</v>
      </c>
      <c r="C242" s="15">
        <v>31</v>
      </c>
      <c r="D242" s="16">
        <v>3.65</v>
      </c>
      <c r="E242" s="16">
        <f>C242*D242</f>
        <v>113.14999999999999</v>
      </c>
      <c r="F242" s="16">
        <v>0</v>
      </c>
      <c r="G242" s="15"/>
      <c r="H242" s="15"/>
      <c r="I242" s="16">
        <f t="shared" si="13"/>
        <v>113.14999999999999</v>
      </c>
      <c r="J242" s="18">
        <f t="shared" si="14"/>
        <v>0</v>
      </c>
    </row>
    <row r="243" spans="1:10" ht="15.75">
      <c r="A243" s="1">
        <v>61</v>
      </c>
      <c r="B243" s="1">
        <v>12621</v>
      </c>
      <c r="C243" s="2">
        <v>53</v>
      </c>
      <c r="D243" s="3">
        <v>3.65</v>
      </c>
      <c r="E243" s="3">
        <f>C243*D243</f>
        <v>193.45</v>
      </c>
      <c r="F243" s="16">
        <v>0</v>
      </c>
      <c r="G243" s="15"/>
      <c r="H243" s="15"/>
      <c r="I243" s="16">
        <f t="shared" si="13"/>
        <v>193.45</v>
      </c>
      <c r="J243" s="18">
        <f t="shared" si="14"/>
        <v>0</v>
      </c>
    </row>
    <row r="244" spans="1:10">
      <c r="A244" s="14">
        <v>62</v>
      </c>
      <c r="B244" s="14">
        <v>1690</v>
      </c>
      <c r="C244" s="15">
        <v>65</v>
      </c>
      <c r="D244" s="16">
        <v>3.65</v>
      </c>
      <c r="E244" s="16">
        <f>C244*D244</f>
        <v>237.25</v>
      </c>
      <c r="F244" s="16">
        <v>230</v>
      </c>
      <c r="G244" s="15">
        <v>3053</v>
      </c>
      <c r="H244" s="17">
        <v>39616</v>
      </c>
      <c r="I244" s="16">
        <f t="shared" si="13"/>
        <v>7.25</v>
      </c>
      <c r="J244" s="18">
        <f t="shared" si="14"/>
        <v>0.96944151738672291</v>
      </c>
    </row>
    <row r="245" spans="1:10">
      <c r="A245" s="14" t="s">
        <v>568</v>
      </c>
      <c r="B245" s="14"/>
      <c r="C245" s="15"/>
      <c r="D245" s="16"/>
      <c r="E245" s="16"/>
      <c r="F245" s="16"/>
      <c r="G245" s="15"/>
      <c r="H245" s="15"/>
      <c r="I245" s="16"/>
      <c r="J245" s="18"/>
    </row>
    <row r="246" spans="1:10">
      <c r="A246" s="14">
        <v>62</v>
      </c>
      <c r="B246" s="14">
        <v>2487</v>
      </c>
      <c r="C246" s="15">
        <v>201</v>
      </c>
      <c r="D246" s="16">
        <v>3.65</v>
      </c>
      <c r="E246" s="16">
        <f>C246*D246</f>
        <v>733.65</v>
      </c>
      <c r="F246" s="16">
        <v>0</v>
      </c>
      <c r="G246" s="15"/>
      <c r="H246" s="15"/>
      <c r="I246" s="16">
        <f t="shared" si="13"/>
        <v>733.65</v>
      </c>
      <c r="J246" s="18">
        <f t="shared" si="14"/>
        <v>0</v>
      </c>
    </row>
    <row r="247" spans="1:10" ht="15.75">
      <c r="A247" s="150">
        <v>62</v>
      </c>
      <c r="B247" s="150">
        <v>3562</v>
      </c>
      <c r="C247" s="151">
        <v>94</v>
      </c>
      <c r="D247" s="152">
        <v>3.65</v>
      </c>
      <c r="E247" s="152">
        <f>C247*D247</f>
        <v>343.09999999999997</v>
      </c>
      <c r="F247" s="153">
        <v>665</v>
      </c>
      <c r="G247" s="154">
        <v>1391</v>
      </c>
      <c r="H247" s="155">
        <v>39612</v>
      </c>
      <c r="I247" s="153">
        <f t="shared" si="13"/>
        <v>-321.90000000000003</v>
      </c>
      <c r="J247" s="156">
        <f t="shared" si="14"/>
        <v>1.9382104342757216</v>
      </c>
    </row>
    <row r="248" spans="1:10">
      <c r="A248" s="14">
        <v>62</v>
      </c>
      <c r="B248" s="14">
        <v>6436</v>
      </c>
      <c r="C248" s="15">
        <v>61</v>
      </c>
      <c r="D248" s="16">
        <v>3.65</v>
      </c>
      <c r="E248" s="16">
        <f>C248*D248</f>
        <v>222.65</v>
      </c>
      <c r="F248" s="16">
        <v>0</v>
      </c>
      <c r="G248" s="15"/>
      <c r="H248" s="15"/>
      <c r="I248" s="16">
        <f t="shared" si="13"/>
        <v>222.65</v>
      </c>
      <c r="J248" s="18">
        <f t="shared" si="14"/>
        <v>0</v>
      </c>
    </row>
    <row r="249" spans="1:10">
      <c r="A249" s="14">
        <v>62</v>
      </c>
      <c r="B249" s="14">
        <v>6776</v>
      </c>
      <c r="C249" s="15">
        <v>40</v>
      </c>
      <c r="D249" s="16">
        <v>3.65</v>
      </c>
      <c r="E249" s="16">
        <f>C249*D249</f>
        <v>146</v>
      </c>
      <c r="F249" s="16">
        <v>0</v>
      </c>
      <c r="G249" s="15"/>
      <c r="H249" s="15"/>
      <c r="I249" s="16">
        <f t="shared" si="13"/>
        <v>146</v>
      </c>
      <c r="J249" s="18">
        <f t="shared" si="14"/>
        <v>0</v>
      </c>
    </row>
    <row r="250" spans="1:10">
      <c r="A250" s="14" t="s">
        <v>568</v>
      </c>
      <c r="B250" s="14"/>
      <c r="C250" s="15"/>
      <c r="D250" s="16"/>
      <c r="E250" s="16"/>
      <c r="F250" s="16"/>
      <c r="G250" s="15"/>
      <c r="H250" s="15"/>
      <c r="I250" s="16"/>
      <c r="J250" s="18"/>
    </row>
    <row r="251" spans="1:10">
      <c r="A251" s="14">
        <v>63</v>
      </c>
      <c r="B251" s="14">
        <v>1825</v>
      </c>
      <c r="C251" s="15">
        <v>172</v>
      </c>
      <c r="D251" s="16">
        <v>3.65</v>
      </c>
      <c r="E251" s="16">
        <f>C251*D251</f>
        <v>627.79999999999995</v>
      </c>
      <c r="F251" s="16">
        <v>0</v>
      </c>
      <c r="G251" s="15"/>
      <c r="H251" s="15"/>
      <c r="I251" s="16">
        <f t="shared" si="13"/>
        <v>627.79999999999995</v>
      </c>
      <c r="J251" s="18">
        <f t="shared" si="14"/>
        <v>0</v>
      </c>
    </row>
    <row r="252" spans="1:10">
      <c r="A252" s="14">
        <v>63</v>
      </c>
      <c r="B252" s="14">
        <v>4240</v>
      </c>
      <c r="C252" s="15">
        <v>265</v>
      </c>
      <c r="D252" s="16">
        <v>3.65</v>
      </c>
      <c r="E252" s="16">
        <f>C252*D252</f>
        <v>967.25</v>
      </c>
      <c r="F252" s="16">
        <v>0</v>
      </c>
      <c r="G252" s="15"/>
      <c r="H252" s="15"/>
      <c r="I252" s="16">
        <f t="shared" si="13"/>
        <v>967.25</v>
      </c>
      <c r="J252" s="18">
        <f t="shared" si="14"/>
        <v>0</v>
      </c>
    </row>
    <row r="253" spans="1:10">
      <c r="A253" s="14">
        <v>63</v>
      </c>
      <c r="B253" s="14">
        <v>10715</v>
      </c>
      <c r="C253" s="15">
        <v>79</v>
      </c>
      <c r="D253" s="16">
        <v>3.65</v>
      </c>
      <c r="E253" s="16">
        <f>C253*D253</f>
        <v>288.34999999999997</v>
      </c>
      <c r="F253" s="16">
        <v>0</v>
      </c>
      <c r="G253" s="15"/>
      <c r="H253" s="15"/>
      <c r="I253" s="16">
        <f t="shared" si="13"/>
        <v>288.34999999999997</v>
      </c>
      <c r="J253" s="18">
        <f t="shared" si="14"/>
        <v>0</v>
      </c>
    </row>
    <row r="254" spans="1:10" ht="15.75">
      <c r="A254" s="144">
        <v>63</v>
      </c>
      <c r="B254" s="144">
        <v>10976</v>
      </c>
      <c r="C254" s="145">
        <v>54</v>
      </c>
      <c r="D254" s="146">
        <v>3.65</v>
      </c>
      <c r="E254" s="146">
        <f>C254*D254</f>
        <v>197.1</v>
      </c>
      <c r="F254" s="146">
        <v>198</v>
      </c>
      <c r="G254" s="145">
        <v>2182</v>
      </c>
      <c r="H254" s="162">
        <v>39574</v>
      </c>
      <c r="I254" s="146">
        <f t="shared" si="13"/>
        <v>-0.90000000000000568</v>
      </c>
      <c r="J254" s="163">
        <f t="shared" si="14"/>
        <v>1.004566210045662</v>
      </c>
    </row>
    <row r="255" spans="1:10" ht="15.75">
      <c r="A255" s="14" t="s">
        <v>568</v>
      </c>
      <c r="B255" s="1"/>
      <c r="C255" s="2"/>
      <c r="D255" s="3"/>
      <c r="E255" s="3"/>
      <c r="F255" s="16"/>
      <c r="G255" s="15"/>
      <c r="H255" s="15"/>
      <c r="I255" s="16"/>
      <c r="J255" s="18"/>
    </row>
    <row r="256" spans="1:10">
      <c r="A256" s="14">
        <v>64</v>
      </c>
      <c r="B256" s="14">
        <v>524</v>
      </c>
      <c r="C256" s="15">
        <v>452</v>
      </c>
      <c r="D256" s="16">
        <v>3.65</v>
      </c>
      <c r="E256" s="16">
        <f>C256*D256</f>
        <v>1649.8</v>
      </c>
      <c r="F256" s="16">
        <v>0</v>
      </c>
      <c r="G256" s="15"/>
      <c r="H256" s="15"/>
      <c r="I256" s="16">
        <f t="shared" si="13"/>
        <v>1649.8</v>
      </c>
      <c r="J256" s="18">
        <f t="shared" si="14"/>
        <v>0</v>
      </c>
    </row>
    <row r="257" spans="1:10">
      <c r="A257" s="14">
        <v>64</v>
      </c>
      <c r="B257" s="14">
        <v>3095</v>
      </c>
      <c r="C257" s="15">
        <v>405</v>
      </c>
      <c r="D257" s="16">
        <v>3.65</v>
      </c>
      <c r="E257" s="16">
        <f>C257*D257</f>
        <v>1478.25</v>
      </c>
      <c r="F257" s="16">
        <v>0</v>
      </c>
      <c r="G257" s="15"/>
      <c r="H257" s="15"/>
      <c r="I257" s="16">
        <f t="shared" si="13"/>
        <v>1478.25</v>
      </c>
      <c r="J257" s="18">
        <f t="shared" si="14"/>
        <v>0</v>
      </c>
    </row>
    <row r="258" spans="1:10">
      <c r="A258" s="165">
        <v>64</v>
      </c>
      <c r="B258" s="165">
        <v>3702</v>
      </c>
      <c r="C258" s="154">
        <v>373</v>
      </c>
      <c r="D258" s="153">
        <v>3.65</v>
      </c>
      <c r="E258" s="153">
        <f>C258*D258</f>
        <v>1361.45</v>
      </c>
      <c r="F258" s="153">
        <v>1363.65</v>
      </c>
      <c r="G258" s="154">
        <v>7994</v>
      </c>
      <c r="H258" s="155">
        <v>39548</v>
      </c>
      <c r="I258" s="153">
        <f t="shared" si="13"/>
        <v>-2.2000000000000455</v>
      </c>
      <c r="J258" s="156">
        <f t="shared" si="14"/>
        <v>1.001615924198465</v>
      </c>
    </row>
    <row r="259" spans="1:10">
      <c r="A259" s="14">
        <v>64</v>
      </c>
      <c r="B259" s="14">
        <v>4648</v>
      </c>
      <c r="C259" s="15">
        <v>87</v>
      </c>
      <c r="D259" s="16">
        <v>3.65</v>
      </c>
      <c r="E259" s="16">
        <f>C259*D259</f>
        <v>317.55</v>
      </c>
      <c r="F259" s="16">
        <v>0</v>
      </c>
      <c r="G259" s="15"/>
      <c r="H259" s="15"/>
      <c r="I259" s="16">
        <f t="shared" si="13"/>
        <v>317.55</v>
      </c>
      <c r="J259" s="18">
        <f t="shared" si="14"/>
        <v>0</v>
      </c>
    </row>
    <row r="260" spans="1:10">
      <c r="A260" s="14">
        <v>64</v>
      </c>
      <c r="B260" s="14">
        <v>6883</v>
      </c>
      <c r="C260" s="15">
        <v>78</v>
      </c>
      <c r="D260" s="16">
        <v>3.65</v>
      </c>
      <c r="E260" s="16">
        <f>C260*D260</f>
        <v>284.7</v>
      </c>
      <c r="F260" s="16">
        <v>0</v>
      </c>
      <c r="G260" s="15"/>
      <c r="H260" s="15"/>
      <c r="I260" s="16">
        <f t="shared" si="13"/>
        <v>284.7</v>
      </c>
      <c r="J260" s="18">
        <f t="shared" si="14"/>
        <v>0</v>
      </c>
    </row>
    <row r="261" spans="1:10">
      <c r="A261" s="14" t="s">
        <v>568</v>
      </c>
      <c r="B261" s="14"/>
      <c r="C261" s="15"/>
      <c r="D261" s="16"/>
      <c r="E261" s="16"/>
      <c r="F261" s="16"/>
      <c r="G261" s="15"/>
      <c r="H261" s="15"/>
      <c r="I261" s="16"/>
      <c r="J261" s="18"/>
    </row>
    <row r="262" spans="1:10">
      <c r="A262" s="166">
        <v>65</v>
      </c>
      <c r="B262" s="166">
        <v>1709</v>
      </c>
      <c r="C262" s="167">
        <v>332</v>
      </c>
      <c r="D262" s="168">
        <v>3.65</v>
      </c>
      <c r="E262" s="168">
        <f>C262*D262</f>
        <v>1211.8</v>
      </c>
      <c r="F262" s="168">
        <v>29.2</v>
      </c>
      <c r="G262" s="167">
        <v>5099</v>
      </c>
      <c r="H262" s="169">
        <v>39373</v>
      </c>
      <c r="I262" s="168">
        <f t="shared" si="13"/>
        <v>1182.5999999999999</v>
      </c>
      <c r="J262" s="170">
        <f t="shared" si="14"/>
        <v>2.4096385542168676E-2</v>
      </c>
    </row>
    <row r="263" spans="1:10" ht="15.75">
      <c r="A263" s="1">
        <v>65</v>
      </c>
      <c r="B263" s="1">
        <v>4614</v>
      </c>
      <c r="C263" s="2">
        <v>104</v>
      </c>
      <c r="D263" s="3">
        <v>3.65</v>
      </c>
      <c r="E263" s="3">
        <f>C263*D263</f>
        <v>379.59999999999997</v>
      </c>
      <c r="F263" s="16">
        <v>221.1</v>
      </c>
      <c r="G263" s="15">
        <v>1399</v>
      </c>
      <c r="H263" s="17">
        <v>39623</v>
      </c>
      <c r="I263" s="16">
        <f t="shared" si="13"/>
        <v>158.49999999999997</v>
      </c>
      <c r="J263" s="18">
        <f t="shared" si="14"/>
        <v>0.5824552160168599</v>
      </c>
    </row>
    <row r="264" spans="1:10">
      <c r="A264" s="171">
        <v>65</v>
      </c>
      <c r="B264" s="171">
        <v>4700</v>
      </c>
      <c r="C264" s="172"/>
      <c r="D264" s="173"/>
      <c r="E264" s="173">
        <v>29.2</v>
      </c>
      <c r="F264" s="173">
        <v>29.2</v>
      </c>
      <c r="G264" s="172">
        <v>5099</v>
      </c>
      <c r="H264" s="172" t="s">
        <v>621</v>
      </c>
      <c r="I264" s="173"/>
      <c r="J264" s="174"/>
    </row>
    <row r="265" spans="1:10" ht="15.75">
      <c r="A265" s="144">
        <v>65</v>
      </c>
      <c r="B265" s="144">
        <v>6719</v>
      </c>
      <c r="C265" s="145">
        <v>48</v>
      </c>
      <c r="D265" s="146">
        <v>3.65</v>
      </c>
      <c r="E265" s="146">
        <f>C265*D265</f>
        <v>175.2</v>
      </c>
      <c r="F265" s="146">
        <v>178.85</v>
      </c>
      <c r="G265" s="145">
        <v>1884</v>
      </c>
      <c r="H265" s="162">
        <v>39430</v>
      </c>
      <c r="I265" s="146">
        <f t="shared" si="13"/>
        <v>-3.6500000000000057</v>
      </c>
      <c r="J265" s="163">
        <f t="shared" si="14"/>
        <v>1.0208333333333333</v>
      </c>
    </row>
    <row r="266" spans="1:10">
      <c r="A266" s="14">
        <v>65</v>
      </c>
      <c r="B266" s="14">
        <v>13583</v>
      </c>
      <c r="C266" s="15">
        <v>57</v>
      </c>
      <c r="D266" s="16">
        <v>3.65</v>
      </c>
      <c r="E266" s="16">
        <f>C266*D266</f>
        <v>208.04999999999998</v>
      </c>
      <c r="F266" s="16">
        <v>0</v>
      </c>
      <c r="G266" s="15"/>
      <c r="H266" s="15"/>
      <c r="I266" s="16">
        <f t="shared" si="13"/>
        <v>208.04999999999998</v>
      </c>
      <c r="J266" s="18">
        <f t="shared" si="14"/>
        <v>0</v>
      </c>
    </row>
    <row r="267" spans="1:10">
      <c r="A267" s="14" t="s">
        <v>568</v>
      </c>
      <c r="B267" s="14"/>
      <c r="C267" s="15"/>
      <c r="D267" s="16"/>
      <c r="E267" s="16"/>
      <c r="F267" s="16"/>
      <c r="G267" s="15"/>
      <c r="H267" s="15"/>
      <c r="I267" s="16"/>
      <c r="J267" s="18"/>
    </row>
    <row r="268" spans="1:10" ht="15.75">
      <c r="A268" s="150">
        <v>66</v>
      </c>
      <c r="B268" s="150">
        <v>2689</v>
      </c>
      <c r="C268" s="151">
        <v>106</v>
      </c>
      <c r="D268" s="152">
        <v>3.65</v>
      </c>
      <c r="E268" s="152">
        <f>C268*D268</f>
        <v>386.9</v>
      </c>
      <c r="F268" s="153">
        <v>406</v>
      </c>
      <c r="G268" s="154">
        <v>2044</v>
      </c>
      <c r="H268" s="155">
        <v>39625</v>
      </c>
      <c r="I268" s="153">
        <f t="shared" si="13"/>
        <v>-19.100000000000023</v>
      </c>
      <c r="J268" s="156">
        <f t="shared" si="14"/>
        <v>1.0493667614370639</v>
      </c>
    </row>
    <row r="269" spans="1:10">
      <c r="A269" s="14">
        <v>66</v>
      </c>
      <c r="B269" s="14">
        <v>7798</v>
      </c>
      <c r="C269" s="15">
        <v>80</v>
      </c>
      <c r="D269" s="16">
        <v>3.65</v>
      </c>
      <c r="E269" s="16">
        <f>C269*D269</f>
        <v>292</v>
      </c>
      <c r="F269" s="16">
        <v>0</v>
      </c>
      <c r="G269" s="15"/>
      <c r="H269" s="15"/>
      <c r="I269" s="16">
        <f t="shared" si="13"/>
        <v>292</v>
      </c>
      <c r="J269" s="18">
        <f t="shared" si="14"/>
        <v>0</v>
      </c>
    </row>
    <row r="270" spans="1:10" ht="15.75">
      <c r="A270" s="150">
        <v>66</v>
      </c>
      <c r="B270" s="150">
        <v>8817</v>
      </c>
      <c r="C270" s="151">
        <v>84</v>
      </c>
      <c r="D270" s="152">
        <v>3.65</v>
      </c>
      <c r="E270" s="152">
        <f>C270*D270</f>
        <v>306.59999999999997</v>
      </c>
      <c r="F270" s="153">
        <v>306.60000000000002</v>
      </c>
      <c r="G270" s="154">
        <v>1642</v>
      </c>
      <c r="H270" s="155">
        <v>39601</v>
      </c>
      <c r="I270" s="153">
        <f t="shared" si="13"/>
        <v>0</v>
      </c>
      <c r="J270" s="156">
        <f t="shared" si="14"/>
        <v>1.0000000000000002</v>
      </c>
    </row>
    <row r="271" spans="1:10">
      <c r="A271" s="165">
        <v>66</v>
      </c>
      <c r="B271" s="165">
        <v>12588</v>
      </c>
      <c r="C271" s="154">
        <v>61</v>
      </c>
      <c r="D271" s="153">
        <v>3.65</v>
      </c>
      <c r="E271" s="153">
        <f>C271*D271</f>
        <v>222.65</v>
      </c>
      <c r="F271" s="153">
        <v>222.65</v>
      </c>
      <c r="G271" s="154">
        <v>454</v>
      </c>
      <c r="H271" s="155">
        <v>39610</v>
      </c>
      <c r="I271" s="153">
        <f t="shared" si="13"/>
        <v>0</v>
      </c>
      <c r="J271" s="156">
        <f t="shared" si="14"/>
        <v>1</v>
      </c>
    </row>
    <row r="272" spans="1:10">
      <c r="A272" s="14">
        <v>66</v>
      </c>
      <c r="B272" s="14">
        <v>12743</v>
      </c>
      <c r="C272" s="15">
        <v>35</v>
      </c>
      <c r="D272" s="16">
        <v>3.65</v>
      </c>
      <c r="E272" s="16">
        <f>C272*D272</f>
        <v>127.75</v>
      </c>
      <c r="F272" s="16">
        <v>0</v>
      </c>
      <c r="G272" s="15"/>
      <c r="H272" s="15"/>
      <c r="I272" s="16">
        <f t="shared" si="13"/>
        <v>127.75</v>
      </c>
      <c r="J272" s="18">
        <f t="shared" si="14"/>
        <v>0</v>
      </c>
    </row>
    <row r="273" spans="1:10">
      <c r="A273" s="14" t="s">
        <v>568</v>
      </c>
      <c r="B273" s="14"/>
      <c r="C273" s="15"/>
      <c r="D273" s="16"/>
      <c r="E273" s="16"/>
      <c r="F273" s="16"/>
      <c r="G273" s="15"/>
      <c r="H273" s="15"/>
      <c r="I273" s="16"/>
      <c r="J273" s="18"/>
    </row>
    <row r="274" spans="1:10">
      <c r="A274" s="14">
        <v>67</v>
      </c>
      <c r="B274" s="14">
        <v>697</v>
      </c>
      <c r="C274" s="15">
        <v>226</v>
      </c>
      <c r="D274" s="16">
        <v>3.65</v>
      </c>
      <c r="E274" s="16">
        <f>C274*D274</f>
        <v>824.9</v>
      </c>
      <c r="F274" s="16">
        <v>396.98</v>
      </c>
      <c r="G274" s="15">
        <v>7466</v>
      </c>
      <c r="H274" s="17">
        <v>3.65</v>
      </c>
      <c r="I274" s="16">
        <f t="shared" si="13"/>
        <v>427.91999999999996</v>
      </c>
      <c r="J274" s="18">
        <f t="shared" si="14"/>
        <v>0.4812462116620197</v>
      </c>
    </row>
    <row r="275" spans="1:10">
      <c r="A275" s="14">
        <v>67</v>
      </c>
      <c r="B275" s="14">
        <v>973</v>
      </c>
      <c r="C275" s="15">
        <v>279</v>
      </c>
      <c r="D275" s="16">
        <v>3.65</v>
      </c>
      <c r="E275" s="16">
        <f>C275*D275</f>
        <v>1018.35</v>
      </c>
      <c r="F275" s="16">
        <v>0</v>
      </c>
      <c r="G275" s="15"/>
      <c r="H275" s="15"/>
      <c r="I275" s="16">
        <f t="shared" si="13"/>
        <v>1018.35</v>
      </c>
      <c r="J275" s="18">
        <f t="shared" si="14"/>
        <v>0</v>
      </c>
    </row>
    <row r="276" spans="1:10">
      <c r="A276" s="14">
        <v>67</v>
      </c>
      <c r="B276" s="14">
        <v>4831</v>
      </c>
      <c r="C276" s="15">
        <v>55</v>
      </c>
      <c r="D276" s="16">
        <v>3.65</v>
      </c>
      <c r="E276" s="16">
        <f>C276*D276</f>
        <v>200.75</v>
      </c>
      <c r="F276" s="16">
        <v>0</v>
      </c>
      <c r="G276" s="15"/>
      <c r="H276" s="15"/>
      <c r="I276" s="16">
        <f t="shared" si="13"/>
        <v>200.75</v>
      </c>
      <c r="J276" s="18">
        <f t="shared" si="14"/>
        <v>0</v>
      </c>
    </row>
    <row r="277" spans="1:10">
      <c r="A277" s="14">
        <v>67</v>
      </c>
      <c r="B277" s="14">
        <v>6554</v>
      </c>
      <c r="C277" s="15">
        <v>59</v>
      </c>
      <c r="D277" s="16">
        <v>3.65</v>
      </c>
      <c r="E277" s="16">
        <f>C277*D277</f>
        <v>215.35</v>
      </c>
      <c r="F277" s="16">
        <v>0</v>
      </c>
      <c r="G277" s="15"/>
      <c r="H277" s="15"/>
      <c r="I277" s="16">
        <f t="shared" ref="I277:I343" si="15">E277-F277</f>
        <v>215.35</v>
      </c>
      <c r="J277" s="18">
        <f t="shared" ref="J277:J343" si="16">F277/E277</f>
        <v>0</v>
      </c>
    </row>
    <row r="278" spans="1:10">
      <c r="A278" s="122">
        <v>67</v>
      </c>
      <c r="B278" s="122">
        <v>8108</v>
      </c>
      <c r="C278" s="62">
        <v>70</v>
      </c>
      <c r="D278" s="16">
        <v>3.65</v>
      </c>
      <c r="E278" s="16">
        <f>C278*D278</f>
        <v>255.5</v>
      </c>
      <c r="F278" s="16">
        <v>0</v>
      </c>
      <c r="G278" s="15"/>
      <c r="H278" s="15"/>
      <c r="I278" s="16">
        <f t="shared" si="15"/>
        <v>255.5</v>
      </c>
      <c r="J278" s="18">
        <f t="shared" si="16"/>
        <v>0</v>
      </c>
    </row>
    <row r="279" spans="1:10">
      <c r="A279" s="14" t="s">
        <v>568</v>
      </c>
      <c r="B279" s="122"/>
      <c r="C279" s="62"/>
      <c r="D279" s="16"/>
      <c r="E279" s="16"/>
      <c r="F279" s="16"/>
      <c r="G279" s="15"/>
      <c r="H279" s="15"/>
      <c r="I279" s="16"/>
      <c r="J279" s="18"/>
    </row>
    <row r="280" spans="1:10">
      <c r="A280" s="14">
        <v>68</v>
      </c>
      <c r="B280" s="14">
        <v>4106</v>
      </c>
      <c r="C280" s="15">
        <v>119</v>
      </c>
      <c r="D280" s="16">
        <v>3.65</v>
      </c>
      <c r="E280" s="16">
        <f t="shared" ref="E280:E285" si="17">C280*D280</f>
        <v>434.34999999999997</v>
      </c>
      <c r="F280" s="16">
        <v>0</v>
      </c>
      <c r="G280" s="15"/>
      <c r="H280" s="15"/>
      <c r="I280" s="16">
        <f t="shared" si="15"/>
        <v>434.34999999999997</v>
      </c>
      <c r="J280" s="18">
        <f t="shared" si="16"/>
        <v>0</v>
      </c>
    </row>
    <row r="281" spans="1:10">
      <c r="A281" s="14">
        <v>68</v>
      </c>
      <c r="B281" s="14">
        <v>4580</v>
      </c>
      <c r="C281" s="15">
        <v>250</v>
      </c>
      <c r="D281" s="16">
        <v>3.65</v>
      </c>
      <c r="E281" s="16">
        <f t="shared" si="17"/>
        <v>912.5</v>
      </c>
      <c r="F281" s="16">
        <v>0</v>
      </c>
      <c r="G281" s="15"/>
      <c r="H281" s="15"/>
      <c r="I281" s="16">
        <f t="shared" si="15"/>
        <v>912.5</v>
      </c>
      <c r="J281" s="18">
        <f t="shared" si="16"/>
        <v>0</v>
      </c>
    </row>
    <row r="282" spans="1:10">
      <c r="A282" s="14">
        <v>68</v>
      </c>
      <c r="B282" s="14">
        <v>6448</v>
      </c>
      <c r="C282" s="15">
        <v>95</v>
      </c>
      <c r="D282" s="16">
        <v>3.65</v>
      </c>
      <c r="E282" s="16">
        <f t="shared" si="17"/>
        <v>346.75</v>
      </c>
      <c r="F282" s="16">
        <v>0</v>
      </c>
      <c r="G282" s="15"/>
      <c r="H282" s="15"/>
      <c r="I282" s="16">
        <f t="shared" si="15"/>
        <v>346.75</v>
      </c>
      <c r="J282" s="18">
        <f t="shared" si="16"/>
        <v>0</v>
      </c>
    </row>
    <row r="283" spans="1:10" ht="15.75">
      <c r="A283" s="1">
        <v>68</v>
      </c>
      <c r="B283" s="1">
        <v>7048</v>
      </c>
      <c r="C283" s="2">
        <v>179</v>
      </c>
      <c r="D283" s="3">
        <v>3.65</v>
      </c>
      <c r="E283" s="3">
        <f t="shared" si="17"/>
        <v>653.35</v>
      </c>
      <c r="F283" s="16">
        <v>653.35</v>
      </c>
      <c r="G283" s="15">
        <v>4910</v>
      </c>
      <c r="H283" s="17">
        <v>39769</v>
      </c>
      <c r="I283" s="16">
        <f t="shared" si="15"/>
        <v>0</v>
      </c>
      <c r="J283" s="18">
        <f t="shared" si="16"/>
        <v>1</v>
      </c>
    </row>
    <row r="284" spans="1:10">
      <c r="A284" s="14">
        <v>68</v>
      </c>
      <c r="B284" s="14">
        <v>8172</v>
      </c>
      <c r="C284" s="15">
        <v>104</v>
      </c>
      <c r="D284" s="16">
        <v>3.65</v>
      </c>
      <c r="E284" s="16">
        <f t="shared" si="17"/>
        <v>379.59999999999997</v>
      </c>
      <c r="F284" s="16">
        <v>0</v>
      </c>
      <c r="G284" s="15"/>
      <c r="H284" s="15"/>
      <c r="I284" s="16">
        <f t="shared" si="15"/>
        <v>379.59999999999997</v>
      </c>
      <c r="J284" s="18">
        <f t="shared" si="16"/>
        <v>0</v>
      </c>
    </row>
    <row r="285" spans="1:10">
      <c r="A285" s="165">
        <v>68</v>
      </c>
      <c r="B285" s="165">
        <v>13733</v>
      </c>
      <c r="C285" s="154">
        <v>55</v>
      </c>
      <c r="D285" s="153">
        <v>3.65</v>
      </c>
      <c r="E285" s="153">
        <f t="shared" si="17"/>
        <v>200.75</v>
      </c>
      <c r="F285" s="153">
        <v>200.75</v>
      </c>
      <c r="G285" s="154">
        <v>1126</v>
      </c>
      <c r="H285" s="155">
        <v>39640</v>
      </c>
      <c r="I285" s="153">
        <v>0</v>
      </c>
      <c r="J285" s="149">
        <v>1</v>
      </c>
    </row>
    <row r="286" spans="1:10">
      <c r="A286" s="14" t="s">
        <v>568</v>
      </c>
      <c r="B286" s="14"/>
      <c r="C286" s="15"/>
      <c r="D286" s="16"/>
      <c r="E286" s="16"/>
      <c r="F286" s="16"/>
      <c r="G286" s="15"/>
      <c r="H286" s="15"/>
      <c r="I286" s="16">
        <f t="shared" si="15"/>
        <v>0</v>
      </c>
      <c r="J286" s="18" t="e">
        <f t="shared" si="16"/>
        <v>#DIV/0!</v>
      </c>
    </row>
    <row r="287" spans="1:10">
      <c r="A287" s="14">
        <v>69</v>
      </c>
      <c r="B287" s="14">
        <v>4520</v>
      </c>
      <c r="C287" s="15">
        <v>127</v>
      </c>
      <c r="D287" s="16">
        <v>3.65</v>
      </c>
      <c r="E287" s="16">
        <f>C287*D287</f>
        <v>463.55</v>
      </c>
      <c r="F287" s="16">
        <v>0</v>
      </c>
      <c r="G287" s="15"/>
      <c r="H287" s="15"/>
      <c r="I287" s="16">
        <f t="shared" si="15"/>
        <v>463.55</v>
      </c>
      <c r="J287" s="18">
        <f t="shared" si="16"/>
        <v>0</v>
      </c>
    </row>
    <row r="288" spans="1:10">
      <c r="A288" s="14">
        <v>69</v>
      </c>
      <c r="B288" s="14">
        <v>4706</v>
      </c>
      <c r="C288" s="15">
        <v>95</v>
      </c>
      <c r="D288" s="16">
        <v>3.65</v>
      </c>
      <c r="E288" s="16">
        <f>C288*D288</f>
        <v>346.75</v>
      </c>
      <c r="F288" s="16">
        <v>222.5</v>
      </c>
      <c r="G288" s="15">
        <v>3240</v>
      </c>
      <c r="H288" s="17">
        <v>39610</v>
      </c>
      <c r="I288" s="16">
        <f t="shared" si="15"/>
        <v>124.25</v>
      </c>
      <c r="J288" s="18">
        <f t="shared" si="16"/>
        <v>0.64167267483777934</v>
      </c>
    </row>
    <row r="289" spans="1:10">
      <c r="A289" s="14">
        <v>69</v>
      </c>
      <c r="B289" s="14">
        <v>5438</v>
      </c>
      <c r="C289" s="15">
        <v>59</v>
      </c>
      <c r="D289" s="16">
        <v>3.65</v>
      </c>
      <c r="E289" s="16">
        <f>C289*D289</f>
        <v>215.35</v>
      </c>
      <c r="F289" s="16">
        <v>78</v>
      </c>
      <c r="G289" s="15">
        <v>1287</v>
      </c>
      <c r="H289" s="17">
        <v>39360</v>
      </c>
      <c r="I289" s="16">
        <f t="shared" si="15"/>
        <v>137.35</v>
      </c>
      <c r="J289" s="18">
        <f t="shared" si="16"/>
        <v>0.36220106802879037</v>
      </c>
    </row>
    <row r="290" spans="1:10" ht="15.75">
      <c r="A290" s="144">
        <v>69</v>
      </c>
      <c r="B290" s="144">
        <v>6646</v>
      </c>
      <c r="C290" s="145">
        <v>161</v>
      </c>
      <c r="D290" s="146">
        <v>3.65</v>
      </c>
      <c r="E290" s="146">
        <f>C290*D290</f>
        <v>587.65</v>
      </c>
      <c r="F290" s="146">
        <v>651.91</v>
      </c>
      <c r="G290" s="145">
        <v>3051</v>
      </c>
      <c r="H290" s="162">
        <v>39531</v>
      </c>
      <c r="I290" s="146">
        <f t="shared" si="15"/>
        <v>-64.259999999999991</v>
      </c>
      <c r="J290" s="163">
        <f t="shared" si="16"/>
        <v>1.1093508040500297</v>
      </c>
    </row>
    <row r="291" spans="1:10" ht="15.75">
      <c r="A291" s="14" t="s">
        <v>568</v>
      </c>
      <c r="B291" s="1"/>
      <c r="C291" s="2"/>
      <c r="D291" s="3"/>
      <c r="E291" s="3"/>
      <c r="F291" s="16"/>
      <c r="G291" s="15"/>
      <c r="H291" s="15"/>
      <c r="I291" s="16"/>
      <c r="J291" s="18"/>
    </row>
    <row r="292" spans="1:10">
      <c r="A292" s="14">
        <v>70</v>
      </c>
      <c r="B292" s="14">
        <v>1578</v>
      </c>
      <c r="C292" s="15">
        <v>211</v>
      </c>
      <c r="D292" s="16">
        <v>3.65</v>
      </c>
      <c r="E292" s="16">
        <f>C292*D292</f>
        <v>770.15</v>
      </c>
      <c r="F292" s="16">
        <v>0</v>
      </c>
      <c r="G292" s="15"/>
      <c r="H292" s="15"/>
      <c r="I292" s="16">
        <f t="shared" si="15"/>
        <v>770.15</v>
      </c>
      <c r="J292" s="18">
        <f t="shared" si="16"/>
        <v>0</v>
      </c>
    </row>
    <row r="293" spans="1:10">
      <c r="A293" s="14">
        <v>70</v>
      </c>
      <c r="B293" s="14">
        <v>1612</v>
      </c>
      <c r="C293" s="15">
        <v>33</v>
      </c>
      <c r="D293" s="16">
        <v>3.65</v>
      </c>
      <c r="E293" s="16">
        <f>C293*D293</f>
        <v>120.45</v>
      </c>
      <c r="F293" s="16">
        <v>0</v>
      </c>
      <c r="G293" s="15"/>
      <c r="H293" s="15"/>
      <c r="I293" s="16">
        <f t="shared" si="15"/>
        <v>120.45</v>
      </c>
      <c r="J293" s="18">
        <f t="shared" si="16"/>
        <v>0</v>
      </c>
    </row>
    <row r="294" spans="1:10" ht="15.75">
      <c r="A294" s="150">
        <v>70</v>
      </c>
      <c r="B294" s="150">
        <v>1647</v>
      </c>
      <c r="C294" s="151">
        <v>75</v>
      </c>
      <c r="D294" s="152">
        <v>3.65</v>
      </c>
      <c r="E294" s="152">
        <f>C294*D294</f>
        <v>273.75</v>
      </c>
      <c r="F294" s="153">
        <v>273.75</v>
      </c>
      <c r="G294" s="154">
        <v>1072</v>
      </c>
      <c r="H294" s="155">
        <v>39618</v>
      </c>
      <c r="I294" s="153">
        <f t="shared" si="15"/>
        <v>0</v>
      </c>
      <c r="J294" s="156">
        <f t="shared" si="16"/>
        <v>1</v>
      </c>
    </row>
    <row r="295" spans="1:10">
      <c r="A295" s="14">
        <v>70</v>
      </c>
      <c r="B295" s="14">
        <v>3464</v>
      </c>
      <c r="C295" s="15">
        <v>137</v>
      </c>
      <c r="D295" s="16">
        <v>3.65</v>
      </c>
      <c r="E295" s="16">
        <f>C295*D295</f>
        <v>500.05</v>
      </c>
      <c r="F295" s="16">
        <v>0</v>
      </c>
      <c r="G295" s="15"/>
      <c r="H295" s="15"/>
      <c r="I295" s="16">
        <f t="shared" si="15"/>
        <v>500.05</v>
      </c>
      <c r="J295" s="18">
        <f t="shared" si="16"/>
        <v>0</v>
      </c>
    </row>
    <row r="296" spans="1:10">
      <c r="A296" s="14">
        <v>70</v>
      </c>
      <c r="B296" s="14">
        <v>4579</v>
      </c>
      <c r="C296" s="15">
        <v>118</v>
      </c>
      <c r="D296" s="16">
        <v>3.65</v>
      </c>
      <c r="E296" s="16">
        <f>C296*D296</f>
        <v>430.7</v>
      </c>
      <c r="F296" s="16">
        <v>0</v>
      </c>
      <c r="G296" s="15"/>
      <c r="H296" s="15"/>
      <c r="I296" s="16">
        <f t="shared" si="15"/>
        <v>430.7</v>
      </c>
      <c r="J296" s="18">
        <f t="shared" si="16"/>
        <v>0</v>
      </c>
    </row>
    <row r="297" spans="1:10">
      <c r="A297" s="14" t="s">
        <v>568</v>
      </c>
      <c r="B297" s="14"/>
      <c r="C297" s="15"/>
      <c r="D297" s="16"/>
      <c r="E297" s="16"/>
      <c r="F297" s="16"/>
      <c r="G297" s="15"/>
      <c r="H297" s="15"/>
      <c r="I297" s="16"/>
      <c r="J297" s="18"/>
    </row>
    <row r="298" spans="1:10" ht="15.75">
      <c r="A298" s="1">
        <v>71</v>
      </c>
      <c r="B298" s="1">
        <v>1837</v>
      </c>
      <c r="C298" s="2">
        <v>265</v>
      </c>
      <c r="D298" s="3">
        <v>3.65</v>
      </c>
      <c r="E298" s="3">
        <f>C298*D298</f>
        <v>967.25</v>
      </c>
      <c r="F298" s="16">
        <v>0</v>
      </c>
      <c r="G298" s="15"/>
      <c r="H298" s="15"/>
      <c r="I298" s="16">
        <f t="shared" si="15"/>
        <v>967.25</v>
      </c>
      <c r="J298" s="18">
        <f t="shared" si="16"/>
        <v>0</v>
      </c>
    </row>
    <row r="299" spans="1:10" ht="15.75">
      <c r="A299" s="144">
        <v>71</v>
      </c>
      <c r="B299" s="144">
        <v>4877</v>
      </c>
      <c r="C299" s="145">
        <v>149</v>
      </c>
      <c r="D299" s="146">
        <v>3.65</v>
      </c>
      <c r="E299" s="146">
        <f>C299*D299</f>
        <v>543.85</v>
      </c>
      <c r="F299" s="147">
        <v>543.85</v>
      </c>
      <c r="G299" s="148">
        <v>980</v>
      </c>
      <c r="H299" s="13">
        <v>39576</v>
      </c>
      <c r="I299" s="147">
        <f t="shared" si="15"/>
        <v>0</v>
      </c>
      <c r="J299" s="149">
        <f t="shared" si="16"/>
        <v>1</v>
      </c>
    </row>
    <row r="300" spans="1:10">
      <c r="A300" s="165">
        <v>71</v>
      </c>
      <c r="B300" s="165">
        <v>4897</v>
      </c>
      <c r="C300" s="154">
        <v>105</v>
      </c>
      <c r="D300" s="153">
        <v>3.65</v>
      </c>
      <c r="E300" s="153">
        <f>C300*D300</f>
        <v>383.25</v>
      </c>
      <c r="F300" s="153">
        <v>383.25</v>
      </c>
      <c r="G300" s="154">
        <v>2479</v>
      </c>
      <c r="H300" s="155">
        <v>39605</v>
      </c>
      <c r="I300" s="153">
        <f t="shared" si="15"/>
        <v>0</v>
      </c>
      <c r="J300" s="156">
        <f t="shared" si="16"/>
        <v>1</v>
      </c>
    </row>
    <row r="301" spans="1:10">
      <c r="A301" s="14">
        <v>71</v>
      </c>
      <c r="B301" s="14">
        <v>11301</v>
      </c>
      <c r="C301" s="15">
        <v>67</v>
      </c>
      <c r="D301" s="16">
        <v>3.65</v>
      </c>
      <c r="E301" s="16">
        <f>C301*D301</f>
        <v>244.54999999999998</v>
      </c>
      <c r="F301" s="16">
        <v>0</v>
      </c>
      <c r="G301" s="15"/>
      <c r="H301" s="15"/>
      <c r="I301" s="16">
        <f t="shared" si="15"/>
        <v>244.54999999999998</v>
      </c>
      <c r="J301" s="18">
        <f t="shared" si="16"/>
        <v>0</v>
      </c>
    </row>
    <row r="302" spans="1:10" ht="15.75">
      <c r="A302" s="144">
        <v>71</v>
      </c>
      <c r="B302" s="144">
        <v>12677</v>
      </c>
      <c r="C302" s="145">
        <v>42</v>
      </c>
      <c r="D302" s="146">
        <v>3.65</v>
      </c>
      <c r="E302" s="146">
        <f>C302*D302</f>
        <v>153.29999999999998</v>
      </c>
      <c r="F302" s="146">
        <v>346.3</v>
      </c>
      <c r="G302" s="145">
        <v>719</v>
      </c>
      <c r="H302" s="162">
        <v>39338</v>
      </c>
      <c r="I302" s="146">
        <f t="shared" si="15"/>
        <v>-193.00000000000003</v>
      </c>
      <c r="J302" s="163">
        <f t="shared" si="16"/>
        <v>2.2589693411611225</v>
      </c>
    </row>
    <row r="303" spans="1:10">
      <c r="A303" s="14">
        <v>71</v>
      </c>
      <c r="B303" s="14">
        <v>14478</v>
      </c>
      <c r="C303" s="15">
        <v>9</v>
      </c>
      <c r="D303" s="16">
        <v>3.65</v>
      </c>
      <c r="E303" s="16">
        <v>32.950000000000003</v>
      </c>
      <c r="F303" s="16">
        <v>32.85</v>
      </c>
      <c r="G303" s="15">
        <v>1014</v>
      </c>
      <c r="H303" s="17">
        <v>39624</v>
      </c>
      <c r="I303" s="16"/>
      <c r="J303" s="18"/>
    </row>
    <row r="304" spans="1:10">
      <c r="A304" s="14"/>
      <c r="B304" s="14"/>
      <c r="C304" s="15"/>
      <c r="D304" s="16"/>
      <c r="E304" s="16"/>
      <c r="F304" s="16">
        <f>SUM(F234:F303)</f>
        <v>9086.85</v>
      </c>
      <c r="G304" s="15"/>
      <c r="H304" s="17">
        <v>39580</v>
      </c>
      <c r="I304" s="16"/>
      <c r="J304" s="18"/>
    </row>
    <row r="305" spans="1:10">
      <c r="A305" s="14"/>
      <c r="B305" s="14"/>
      <c r="C305" s="15"/>
      <c r="D305" s="16"/>
      <c r="E305" s="16"/>
      <c r="F305" s="16"/>
      <c r="G305" s="15"/>
      <c r="H305" s="15"/>
      <c r="I305" s="16"/>
      <c r="J305" s="18"/>
    </row>
    <row r="306" spans="1:10">
      <c r="A306" s="14"/>
      <c r="B306" s="14"/>
      <c r="C306" s="15"/>
      <c r="D306" s="16"/>
      <c r="E306" s="16"/>
      <c r="F306" s="16"/>
      <c r="G306" s="15"/>
      <c r="H306" s="15"/>
      <c r="I306" s="16"/>
      <c r="J306" s="18"/>
    </row>
    <row r="307" spans="1:10">
      <c r="A307" s="14" t="s">
        <v>568</v>
      </c>
      <c r="B307" s="14"/>
      <c r="C307" s="15"/>
      <c r="D307" s="16"/>
      <c r="E307" s="16"/>
      <c r="F307" s="16"/>
      <c r="G307" s="15"/>
      <c r="H307" s="15"/>
      <c r="I307" s="16"/>
      <c r="J307" s="18"/>
    </row>
    <row r="308" spans="1:10">
      <c r="A308" s="14">
        <v>80</v>
      </c>
      <c r="B308" s="14">
        <v>669</v>
      </c>
      <c r="C308" s="15">
        <v>77</v>
      </c>
      <c r="D308" s="16">
        <v>3.65</v>
      </c>
      <c r="E308" s="16">
        <f>C308*D308</f>
        <v>281.05</v>
      </c>
      <c r="F308" s="16">
        <v>0</v>
      </c>
      <c r="G308" s="15"/>
      <c r="H308" s="15"/>
      <c r="I308" s="16">
        <f t="shared" si="15"/>
        <v>281.05</v>
      </c>
      <c r="J308" s="18">
        <f t="shared" si="16"/>
        <v>0</v>
      </c>
    </row>
    <row r="309" spans="1:10">
      <c r="A309" s="14">
        <v>80</v>
      </c>
      <c r="B309" s="14">
        <v>832</v>
      </c>
      <c r="C309" s="15">
        <v>163</v>
      </c>
      <c r="D309" s="16">
        <v>3.65</v>
      </c>
      <c r="E309" s="16">
        <f>C309*D309</f>
        <v>594.94999999999993</v>
      </c>
      <c r="F309" s="16">
        <v>0</v>
      </c>
      <c r="G309" s="15"/>
      <c r="H309" s="15"/>
      <c r="I309" s="16">
        <f t="shared" si="15"/>
        <v>594.94999999999993</v>
      </c>
      <c r="J309" s="18">
        <f t="shared" si="16"/>
        <v>0</v>
      </c>
    </row>
    <row r="310" spans="1:10">
      <c r="A310" s="14">
        <v>80</v>
      </c>
      <c r="B310" s="14">
        <v>6702</v>
      </c>
      <c r="C310" s="15">
        <v>40</v>
      </c>
      <c r="D310" s="16">
        <v>3.65</v>
      </c>
      <c r="E310" s="16">
        <f>C310*D310</f>
        <v>146</v>
      </c>
      <c r="F310" s="16">
        <v>0</v>
      </c>
      <c r="G310" s="15"/>
      <c r="H310" s="15"/>
      <c r="I310" s="16">
        <f t="shared" si="15"/>
        <v>146</v>
      </c>
      <c r="J310" s="18">
        <f t="shared" si="16"/>
        <v>0</v>
      </c>
    </row>
    <row r="311" spans="1:10" ht="15.75">
      <c r="A311" s="150">
        <v>80</v>
      </c>
      <c r="B311" s="150">
        <v>6786</v>
      </c>
      <c r="C311" s="151">
        <v>32</v>
      </c>
      <c r="D311" s="152">
        <v>3.65</v>
      </c>
      <c r="E311" s="152">
        <f>C311*D311</f>
        <v>116.8</v>
      </c>
      <c r="F311" s="153">
        <v>116.8</v>
      </c>
      <c r="G311" s="154">
        <v>1058</v>
      </c>
      <c r="H311" s="155">
        <v>39619</v>
      </c>
      <c r="I311" s="153">
        <f t="shared" si="15"/>
        <v>0</v>
      </c>
      <c r="J311" s="156">
        <f t="shared" si="16"/>
        <v>1</v>
      </c>
    </row>
    <row r="312" spans="1:10" ht="15.75">
      <c r="A312" s="14" t="s">
        <v>568</v>
      </c>
      <c r="B312" s="1"/>
      <c r="C312" s="2"/>
      <c r="D312" s="3"/>
      <c r="E312" s="3"/>
      <c r="F312" s="16"/>
      <c r="G312" s="15"/>
      <c r="H312" s="15"/>
      <c r="I312" s="16"/>
      <c r="J312" s="18"/>
    </row>
    <row r="313" spans="1:10" ht="15.75">
      <c r="A313" s="144">
        <v>81</v>
      </c>
      <c r="B313" s="144">
        <v>1762</v>
      </c>
      <c r="C313" s="145">
        <v>307</v>
      </c>
      <c r="D313" s="146">
        <v>3.65</v>
      </c>
      <c r="E313" s="146">
        <f>C313*D313</f>
        <v>1120.55</v>
      </c>
      <c r="F313" s="147">
        <v>1120.55</v>
      </c>
      <c r="G313" s="148">
        <v>6048</v>
      </c>
      <c r="H313" s="13">
        <v>39552</v>
      </c>
      <c r="I313" s="147">
        <f t="shared" si="15"/>
        <v>0</v>
      </c>
      <c r="J313" s="149">
        <f t="shared" si="16"/>
        <v>1</v>
      </c>
    </row>
    <row r="314" spans="1:10">
      <c r="A314" s="14">
        <v>81</v>
      </c>
      <c r="B314" s="14">
        <v>4902</v>
      </c>
      <c r="C314" s="15">
        <v>171</v>
      </c>
      <c r="D314" s="16">
        <v>3.65</v>
      </c>
      <c r="E314" s="16">
        <f>C314*D314</f>
        <v>624.15</v>
      </c>
      <c r="F314" s="16">
        <v>0</v>
      </c>
      <c r="G314" s="15"/>
      <c r="H314" s="15"/>
      <c r="I314" s="16">
        <f t="shared" si="15"/>
        <v>624.15</v>
      </c>
      <c r="J314" s="18">
        <f t="shared" si="16"/>
        <v>0</v>
      </c>
    </row>
    <row r="315" spans="1:10">
      <c r="A315" s="14">
        <v>81</v>
      </c>
      <c r="B315" s="14">
        <v>4954</v>
      </c>
      <c r="C315" s="15">
        <v>118</v>
      </c>
      <c r="D315" s="16">
        <v>3.65</v>
      </c>
      <c r="E315" s="16">
        <f>C315*D315</f>
        <v>430.7</v>
      </c>
      <c r="F315" s="16">
        <v>0</v>
      </c>
      <c r="G315" s="15"/>
      <c r="H315" s="15"/>
      <c r="I315" s="16">
        <f t="shared" si="15"/>
        <v>430.7</v>
      </c>
      <c r="J315" s="18">
        <f t="shared" si="16"/>
        <v>0</v>
      </c>
    </row>
    <row r="316" spans="1:10" ht="15.75">
      <c r="A316" s="1">
        <v>81</v>
      </c>
      <c r="B316" s="1">
        <v>7030</v>
      </c>
      <c r="C316" s="2">
        <v>85</v>
      </c>
      <c r="D316" s="3">
        <v>3.65</v>
      </c>
      <c r="E316" s="3">
        <f>C316*D316</f>
        <v>310.25</v>
      </c>
      <c r="F316" s="16">
        <v>0</v>
      </c>
      <c r="G316" s="15"/>
      <c r="H316" s="15"/>
      <c r="I316" s="16">
        <f t="shared" si="15"/>
        <v>310.25</v>
      </c>
      <c r="J316" s="18">
        <f t="shared" si="16"/>
        <v>0</v>
      </c>
    </row>
    <row r="317" spans="1:10" ht="15.75">
      <c r="A317" s="14" t="s">
        <v>568</v>
      </c>
      <c r="B317" s="1"/>
      <c r="C317" s="2"/>
      <c r="D317" s="3"/>
      <c r="E317" s="3"/>
      <c r="F317" s="16">
        <v>0</v>
      </c>
      <c r="G317" s="15"/>
      <c r="H317" s="15"/>
      <c r="I317" s="16">
        <f t="shared" si="15"/>
        <v>0</v>
      </c>
      <c r="J317" s="18" t="e">
        <f t="shared" si="16"/>
        <v>#DIV/0!</v>
      </c>
    </row>
    <row r="318" spans="1:10">
      <c r="A318" s="14">
        <v>83</v>
      </c>
      <c r="B318" s="14">
        <v>2137</v>
      </c>
      <c r="C318" s="15">
        <v>174</v>
      </c>
      <c r="D318" s="16">
        <v>3.65</v>
      </c>
      <c r="E318" s="16">
        <f>C318*D318</f>
        <v>635.1</v>
      </c>
      <c r="F318" s="16">
        <v>584</v>
      </c>
      <c r="G318" s="15">
        <v>1156</v>
      </c>
      <c r="H318" s="17">
        <v>39575</v>
      </c>
      <c r="I318" s="16">
        <f t="shared" si="15"/>
        <v>51.100000000000023</v>
      </c>
      <c r="J318" s="18">
        <f t="shared" si="16"/>
        <v>0.91954022988505746</v>
      </c>
    </row>
    <row r="319" spans="1:10">
      <c r="A319" s="165">
        <v>83</v>
      </c>
      <c r="B319" s="165">
        <v>2481</v>
      </c>
      <c r="C319" s="154">
        <v>213</v>
      </c>
      <c r="D319" s="153">
        <v>3.65</v>
      </c>
      <c r="E319" s="153">
        <f>C319*D319</f>
        <v>777.44999999999993</v>
      </c>
      <c r="F319" s="153">
        <v>833</v>
      </c>
      <c r="G319" s="154">
        <v>2331</v>
      </c>
      <c r="H319" s="155">
        <v>39608</v>
      </c>
      <c r="I319" s="153">
        <f t="shared" si="15"/>
        <v>-55.550000000000068</v>
      </c>
      <c r="J319" s="156">
        <f t="shared" si="16"/>
        <v>1.0714515402919802</v>
      </c>
    </row>
    <row r="320" spans="1:10">
      <c r="A320" s="14">
        <v>83</v>
      </c>
      <c r="B320" s="14">
        <v>7319</v>
      </c>
      <c r="C320" s="15">
        <v>76</v>
      </c>
      <c r="D320" s="16">
        <v>3.65</v>
      </c>
      <c r="E320" s="16">
        <f>C320*D320</f>
        <v>277.39999999999998</v>
      </c>
      <c r="F320" s="16">
        <v>150</v>
      </c>
      <c r="G320" s="15">
        <v>1221</v>
      </c>
      <c r="H320" s="17">
        <v>39552</v>
      </c>
      <c r="I320" s="16">
        <f t="shared" si="15"/>
        <v>127.39999999999998</v>
      </c>
      <c r="J320" s="18">
        <f t="shared" si="16"/>
        <v>0.54073540014419619</v>
      </c>
    </row>
    <row r="321" spans="1:10">
      <c r="A321" s="14">
        <v>83</v>
      </c>
      <c r="B321" s="14">
        <v>9546</v>
      </c>
      <c r="C321" s="15">
        <v>40</v>
      </c>
      <c r="D321" s="16">
        <v>3.65</v>
      </c>
      <c r="E321" s="16">
        <f>C321*D321</f>
        <v>146</v>
      </c>
      <c r="F321" s="16">
        <v>0</v>
      </c>
      <c r="G321" s="15"/>
      <c r="H321" s="15"/>
      <c r="I321" s="16">
        <f t="shared" si="15"/>
        <v>146</v>
      </c>
      <c r="J321" s="18">
        <f t="shared" si="16"/>
        <v>0</v>
      </c>
    </row>
    <row r="322" spans="1:10">
      <c r="A322" s="14" t="s">
        <v>568</v>
      </c>
      <c r="B322" s="14"/>
      <c r="C322" s="15"/>
      <c r="D322" s="16"/>
      <c r="E322" s="16"/>
      <c r="F322" s="16"/>
      <c r="G322" s="15"/>
      <c r="H322" s="15"/>
      <c r="I322" s="16"/>
      <c r="J322" s="18"/>
    </row>
    <row r="323" spans="1:10">
      <c r="A323" s="157">
        <v>85</v>
      </c>
      <c r="B323" s="157">
        <v>2032</v>
      </c>
      <c r="C323" s="158">
        <v>198</v>
      </c>
      <c r="D323" s="159">
        <v>3.65</v>
      </c>
      <c r="E323" s="159">
        <f t="shared" ref="E323:E328" si="18">C323*D323</f>
        <v>722.69999999999993</v>
      </c>
      <c r="F323" s="159">
        <v>533.30999999999995</v>
      </c>
      <c r="G323" s="158">
        <v>6391</v>
      </c>
      <c r="H323" s="158">
        <v>63008</v>
      </c>
      <c r="I323" s="159">
        <f t="shared" si="15"/>
        <v>189.39</v>
      </c>
      <c r="J323" s="160">
        <f t="shared" si="16"/>
        <v>0.73794105437941049</v>
      </c>
    </row>
    <row r="324" spans="1:10">
      <c r="A324" s="165">
        <v>85</v>
      </c>
      <c r="B324" s="165">
        <v>2066</v>
      </c>
      <c r="C324" s="154">
        <v>103</v>
      </c>
      <c r="D324" s="153">
        <v>3.65</v>
      </c>
      <c r="E324" s="153">
        <f t="shared" si="18"/>
        <v>375.95</v>
      </c>
      <c r="F324" s="153">
        <v>380.24</v>
      </c>
      <c r="G324" s="154">
        <v>5467</v>
      </c>
      <c r="H324" s="155">
        <v>39616</v>
      </c>
      <c r="I324" s="153">
        <f t="shared" si="15"/>
        <v>-4.2900000000000205</v>
      </c>
      <c r="J324" s="156">
        <f t="shared" si="16"/>
        <v>1.0114110919005188</v>
      </c>
    </row>
    <row r="325" spans="1:10">
      <c r="A325" s="14">
        <v>85</v>
      </c>
      <c r="B325" s="14">
        <v>3557</v>
      </c>
      <c r="C325" s="15">
        <v>35</v>
      </c>
      <c r="D325" s="16">
        <v>3.65</v>
      </c>
      <c r="E325" s="16">
        <f t="shared" si="18"/>
        <v>127.75</v>
      </c>
      <c r="F325" s="16">
        <v>81.099999999999994</v>
      </c>
      <c r="G325" s="15">
        <v>1757</v>
      </c>
      <c r="H325" s="17">
        <v>39433</v>
      </c>
      <c r="I325" s="16">
        <f t="shared" si="15"/>
        <v>46.650000000000006</v>
      </c>
      <c r="J325" s="18">
        <f t="shared" si="16"/>
        <v>0.63483365949119375</v>
      </c>
    </row>
    <row r="326" spans="1:10">
      <c r="A326" s="14">
        <v>85</v>
      </c>
      <c r="B326" s="14">
        <v>5415</v>
      </c>
      <c r="C326" s="15">
        <v>77</v>
      </c>
      <c r="D326" s="16">
        <v>3.65</v>
      </c>
      <c r="E326" s="16">
        <f t="shared" si="18"/>
        <v>281.05</v>
      </c>
      <c r="F326" s="16">
        <v>0</v>
      </c>
      <c r="G326" s="15"/>
      <c r="H326" s="15"/>
      <c r="I326" s="16">
        <f t="shared" si="15"/>
        <v>281.05</v>
      </c>
      <c r="J326" s="18">
        <f t="shared" si="16"/>
        <v>0</v>
      </c>
    </row>
    <row r="327" spans="1:10">
      <c r="A327" s="14">
        <v>85</v>
      </c>
      <c r="B327" s="14">
        <v>7228</v>
      </c>
      <c r="C327" s="15">
        <v>34</v>
      </c>
      <c r="D327" s="16">
        <v>3.65</v>
      </c>
      <c r="E327" s="16">
        <f t="shared" si="18"/>
        <v>124.1</v>
      </c>
      <c r="F327" s="16">
        <v>0</v>
      </c>
      <c r="G327" s="15"/>
      <c r="H327" s="15"/>
      <c r="I327" s="16">
        <f t="shared" si="15"/>
        <v>124.1</v>
      </c>
      <c r="J327" s="18">
        <f t="shared" si="16"/>
        <v>0</v>
      </c>
    </row>
    <row r="328" spans="1:10">
      <c r="A328" s="165">
        <v>85</v>
      </c>
      <c r="B328" s="165">
        <v>7827</v>
      </c>
      <c r="C328" s="154">
        <v>105</v>
      </c>
      <c r="D328" s="153">
        <v>3.65</v>
      </c>
      <c r="E328" s="153">
        <f t="shared" si="18"/>
        <v>383.25</v>
      </c>
      <c r="F328" s="153">
        <v>383.25</v>
      </c>
      <c r="G328" s="154">
        <v>1616</v>
      </c>
      <c r="H328" s="155">
        <v>39636</v>
      </c>
      <c r="I328" s="153">
        <f t="shared" si="15"/>
        <v>0</v>
      </c>
      <c r="J328" s="156">
        <f t="shared" si="16"/>
        <v>1</v>
      </c>
    </row>
    <row r="329" spans="1:10">
      <c r="A329" s="14" t="s">
        <v>568</v>
      </c>
      <c r="B329" s="14"/>
      <c r="C329" s="15"/>
      <c r="D329" s="16"/>
      <c r="E329" s="16"/>
      <c r="F329" s="16"/>
      <c r="G329" s="15"/>
      <c r="H329" s="15"/>
      <c r="I329" s="16"/>
      <c r="J329" s="18"/>
    </row>
    <row r="330" spans="1:10" ht="15.75">
      <c r="A330" s="1">
        <v>86</v>
      </c>
      <c r="B330" s="1">
        <v>2639</v>
      </c>
      <c r="C330" s="2">
        <v>155</v>
      </c>
      <c r="D330" s="3">
        <v>3.65</v>
      </c>
      <c r="E330" s="3">
        <f>C330*D330</f>
        <v>565.75</v>
      </c>
      <c r="F330" s="16">
        <v>215.11</v>
      </c>
      <c r="G330" s="15">
        <v>2619</v>
      </c>
      <c r="H330" s="17">
        <v>39624</v>
      </c>
      <c r="I330" s="16">
        <f t="shared" si="15"/>
        <v>350.64</v>
      </c>
      <c r="J330" s="18">
        <f t="shared" si="16"/>
        <v>0.38022094564737074</v>
      </c>
    </row>
    <row r="331" spans="1:10" ht="15.75">
      <c r="A331" s="1">
        <v>86</v>
      </c>
      <c r="B331" s="1">
        <v>2963</v>
      </c>
      <c r="C331" s="2">
        <v>124</v>
      </c>
      <c r="D331" s="3">
        <v>3.65</v>
      </c>
      <c r="E331" s="3">
        <f>C331*D331</f>
        <v>452.59999999999997</v>
      </c>
      <c r="F331" s="16">
        <v>0</v>
      </c>
      <c r="G331" s="15"/>
      <c r="H331" s="15"/>
      <c r="I331" s="16">
        <f t="shared" si="15"/>
        <v>452.59999999999997</v>
      </c>
      <c r="J331" s="18">
        <f t="shared" si="16"/>
        <v>0</v>
      </c>
    </row>
    <row r="332" spans="1:10">
      <c r="A332" s="14">
        <v>86</v>
      </c>
      <c r="B332" s="14">
        <v>7132</v>
      </c>
      <c r="C332" s="15">
        <v>94</v>
      </c>
      <c r="D332" s="16">
        <v>3.65</v>
      </c>
      <c r="E332" s="16">
        <f>C332*D332</f>
        <v>343.09999999999997</v>
      </c>
      <c r="F332" s="16">
        <v>0</v>
      </c>
      <c r="G332" s="15"/>
      <c r="H332" s="15"/>
      <c r="I332" s="16">
        <f t="shared" si="15"/>
        <v>343.09999999999997</v>
      </c>
      <c r="J332" s="18">
        <f t="shared" si="16"/>
        <v>0</v>
      </c>
    </row>
    <row r="333" spans="1:10">
      <c r="A333" s="14" t="s">
        <v>568</v>
      </c>
      <c r="B333" s="14"/>
      <c r="C333" s="15"/>
      <c r="D333" s="16"/>
      <c r="E333" s="16"/>
      <c r="F333" s="16"/>
      <c r="G333" s="15"/>
      <c r="H333" s="15"/>
      <c r="I333" s="16"/>
      <c r="J333" s="18"/>
    </row>
    <row r="334" spans="1:10" ht="15.75">
      <c r="A334" s="1">
        <v>87</v>
      </c>
      <c r="B334" s="1">
        <v>5397</v>
      </c>
      <c r="C334" s="2">
        <v>134</v>
      </c>
      <c r="D334" s="3">
        <v>3.65</v>
      </c>
      <c r="E334" s="3">
        <f>C334*D334</f>
        <v>489.09999999999997</v>
      </c>
      <c r="F334" s="16">
        <v>0</v>
      </c>
      <c r="G334" s="15"/>
      <c r="H334" s="15"/>
      <c r="I334" s="16">
        <f t="shared" si="15"/>
        <v>489.09999999999997</v>
      </c>
      <c r="J334" s="18">
        <f t="shared" si="16"/>
        <v>0</v>
      </c>
    </row>
    <row r="335" spans="1:10" ht="15.75">
      <c r="A335" s="144">
        <v>87</v>
      </c>
      <c r="B335" s="144">
        <v>6370</v>
      </c>
      <c r="C335" s="145">
        <v>77</v>
      </c>
      <c r="D335" s="146">
        <v>3.65</v>
      </c>
      <c r="E335" s="146">
        <f>C335*D335</f>
        <v>281.05</v>
      </c>
      <c r="F335" s="146">
        <v>285</v>
      </c>
      <c r="G335" s="145">
        <v>1805</v>
      </c>
      <c r="H335" s="162">
        <v>39531</v>
      </c>
      <c r="I335" s="146">
        <f t="shared" si="15"/>
        <v>-3.9499999999999886</v>
      </c>
      <c r="J335" s="163">
        <f t="shared" si="16"/>
        <v>1.014054438711973</v>
      </c>
    </row>
    <row r="336" spans="1:10">
      <c r="A336" s="14">
        <v>87</v>
      </c>
      <c r="B336" s="14">
        <v>7277</v>
      </c>
      <c r="C336" s="15">
        <v>28</v>
      </c>
      <c r="D336" s="16">
        <v>3.65</v>
      </c>
      <c r="E336" s="16">
        <f>C336*D336</f>
        <v>102.2</v>
      </c>
      <c r="F336" s="16">
        <v>0</v>
      </c>
      <c r="G336" s="15"/>
      <c r="H336" s="15"/>
      <c r="I336" s="16">
        <f t="shared" si="15"/>
        <v>102.2</v>
      </c>
      <c r="J336" s="18">
        <f t="shared" si="16"/>
        <v>0</v>
      </c>
    </row>
    <row r="337" spans="1:10">
      <c r="A337" s="14">
        <v>87</v>
      </c>
      <c r="B337" s="14">
        <v>8985</v>
      </c>
      <c r="C337" s="15">
        <v>58</v>
      </c>
      <c r="D337" s="16">
        <v>3.65</v>
      </c>
      <c r="E337" s="16">
        <f>C337*D337</f>
        <v>211.7</v>
      </c>
      <c r="F337" s="16">
        <v>0</v>
      </c>
      <c r="G337" s="15"/>
      <c r="H337" s="15"/>
      <c r="I337" s="16">
        <f t="shared" si="15"/>
        <v>211.7</v>
      </c>
      <c r="J337" s="18">
        <f t="shared" si="16"/>
        <v>0</v>
      </c>
    </row>
    <row r="338" spans="1:10" ht="15.75">
      <c r="A338" s="1">
        <v>87</v>
      </c>
      <c r="B338" s="1">
        <v>12609</v>
      </c>
      <c r="C338" s="2">
        <v>63</v>
      </c>
      <c r="D338" s="3">
        <v>3.65</v>
      </c>
      <c r="E338" s="3">
        <f>C338*D338</f>
        <v>229.95</v>
      </c>
      <c r="F338" s="16">
        <v>0</v>
      </c>
      <c r="G338" s="15"/>
      <c r="H338" s="15"/>
      <c r="I338" s="16">
        <f t="shared" si="15"/>
        <v>229.95</v>
      </c>
      <c r="J338" s="18">
        <f t="shared" si="16"/>
        <v>0</v>
      </c>
    </row>
    <row r="339" spans="1:10" ht="15.75">
      <c r="A339" s="14" t="s">
        <v>568</v>
      </c>
      <c r="B339" s="1"/>
      <c r="C339" s="2"/>
      <c r="D339" s="3"/>
      <c r="E339" s="3"/>
      <c r="F339" s="16"/>
      <c r="G339" s="15"/>
      <c r="H339" s="15"/>
      <c r="I339" s="16"/>
      <c r="J339" s="18"/>
    </row>
    <row r="340" spans="1:10">
      <c r="A340" s="14">
        <v>88</v>
      </c>
      <c r="B340" s="14">
        <v>2845</v>
      </c>
      <c r="C340" s="15">
        <v>349</v>
      </c>
      <c r="D340" s="16">
        <v>3.65</v>
      </c>
      <c r="E340" s="16">
        <f>C340*D340</f>
        <v>1273.8499999999999</v>
      </c>
      <c r="F340" s="16">
        <v>400</v>
      </c>
      <c r="G340" s="15">
        <v>6181</v>
      </c>
      <c r="H340" s="17">
        <v>39552</v>
      </c>
      <c r="I340" s="16">
        <f t="shared" si="15"/>
        <v>873.84999999999991</v>
      </c>
      <c r="J340" s="18">
        <f t="shared" si="16"/>
        <v>0.31400871374180633</v>
      </c>
    </row>
    <row r="341" spans="1:10">
      <c r="A341" s="14">
        <v>88</v>
      </c>
      <c r="B341" s="14">
        <v>6450</v>
      </c>
      <c r="C341" s="15">
        <v>42</v>
      </c>
      <c r="D341" s="143">
        <v>3.65</v>
      </c>
      <c r="E341" s="16">
        <f>C341*D341</f>
        <v>153.29999999999998</v>
      </c>
      <c r="F341" s="16">
        <v>0</v>
      </c>
      <c r="G341" s="15"/>
      <c r="H341" s="15"/>
      <c r="I341" s="16">
        <f t="shared" si="15"/>
        <v>153.29999999999998</v>
      </c>
      <c r="J341" s="18">
        <f t="shared" si="16"/>
        <v>0</v>
      </c>
    </row>
    <row r="342" spans="1:10">
      <c r="A342" s="14">
        <v>88</v>
      </c>
      <c r="B342" s="14">
        <v>6567</v>
      </c>
      <c r="C342" s="15">
        <v>96</v>
      </c>
      <c r="D342" s="16">
        <v>3.65</v>
      </c>
      <c r="E342" s="16">
        <f>C342*D342</f>
        <v>350.4</v>
      </c>
      <c r="F342" s="16">
        <v>0</v>
      </c>
      <c r="G342" s="15"/>
      <c r="H342" s="15"/>
      <c r="I342" s="16">
        <f t="shared" si="15"/>
        <v>350.4</v>
      </c>
      <c r="J342" s="18">
        <f t="shared" si="16"/>
        <v>0</v>
      </c>
    </row>
    <row r="343" spans="1:10">
      <c r="A343" s="14">
        <v>88</v>
      </c>
      <c r="B343" s="14">
        <v>6759</v>
      </c>
      <c r="C343" s="15">
        <v>153</v>
      </c>
      <c r="D343" s="16">
        <v>3.65</v>
      </c>
      <c r="E343" s="16">
        <f>C343*D343</f>
        <v>558.44999999999993</v>
      </c>
      <c r="F343" s="16">
        <v>0</v>
      </c>
      <c r="G343" s="15"/>
      <c r="H343" s="15"/>
      <c r="I343" s="16">
        <f t="shared" si="15"/>
        <v>558.44999999999993</v>
      </c>
      <c r="J343" s="18">
        <f t="shared" si="16"/>
        <v>0</v>
      </c>
    </row>
    <row r="344" spans="1:10">
      <c r="A344" s="14" t="s">
        <v>568</v>
      </c>
      <c r="B344" s="14"/>
      <c r="C344" s="15"/>
      <c r="D344" s="16"/>
      <c r="E344" s="16"/>
      <c r="F344" s="16"/>
      <c r="G344" s="15"/>
      <c r="H344" s="15"/>
      <c r="I344" s="16"/>
      <c r="J344" s="18"/>
    </row>
    <row r="345" spans="1:10">
      <c r="A345" s="14">
        <v>89</v>
      </c>
      <c r="B345" s="14">
        <v>6051</v>
      </c>
      <c r="C345" s="15">
        <v>151</v>
      </c>
      <c r="D345" s="16">
        <v>3.65</v>
      </c>
      <c r="E345" s="16">
        <f>C345*D345</f>
        <v>551.15</v>
      </c>
      <c r="F345" s="16">
        <v>0</v>
      </c>
      <c r="G345" s="15"/>
      <c r="H345" s="15"/>
      <c r="I345" s="16">
        <f t="shared" ref="I345:I361" si="19">E345-F345</f>
        <v>551.15</v>
      </c>
      <c r="J345" s="18">
        <f t="shared" ref="J345:J361" si="20">F345/E345</f>
        <v>0</v>
      </c>
    </row>
    <row r="346" spans="1:10">
      <c r="A346" s="14">
        <v>89</v>
      </c>
      <c r="B346" s="14">
        <v>6754</v>
      </c>
      <c r="C346" s="15">
        <v>56</v>
      </c>
      <c r="D346" s="16">
        <v>3.65</v>
      </c>
      <c r="E346" s="16">
        <f>C346*D346</f>
        <v>204.4</v>
      </c>
      <c r="F346" s="16">
        <v>0</v>
      </c>
      <c r="G346" s="15"/>
      <c r="H346" s="15"/>
      <c r="I346" s="16">
        <f t="shared" si="19"/>
        <v>204.4</v>
      </c>
      <c r="J346" s="18">
        <f t="shared" si="20"/>
        <v>0</v>
      </c>
    </row>
    <row r="347" spans="1:10">
      <c r="A347" s="14">
        <v>89</v>
      </c>
      <c r="B347" s="14">
        <v>7022</v>
      </c>
      <c r="C347" s="15">
        <v>49</v>
      </c>
      <c r="D347" s="16">
        <v>3.65</v>
      </c>
      <c r="E347" s="16">
        <f>C347*D347</f>
        <v>178.85</v>
      </c>
      <c r="F347" s="16">
        <v>0</v>
      </c>
      <c r="G347" s="15"/>
      <c r="H347" s="15"/>
      <c r="I347" s="16">
        <f t="shared" si="19"/>
        <v>178.85</v>
      </c>
      <c r="J347" s="18">
        <f t="shared" si="20"/>
        <v>0</v>
      </c>
    </row>
    <row r="348" spans="1:10" ht="15.75">
      <c r="A348" s="144">
        <v>89</v>
      </c>
      <c r="B348" s="144">
        <v>7848</v>
      </c>
      <c r="C348" s="145">
        <v>57</v>
      </c>
      <c r="D348" s="146">
        <v>3.65</v>
      </c>
      <c r="E348" s="146">
        <f>C348*D348</f>
        <v>208.04999999999998</v>
      </c>
      <c r="F348" s="147">
        <v>548.35</v>
      </c>
      <c r="G348" s="148">
        <v>2058</v>
      </c>
      <c r="H348" s="13">
        <v>39549</v>
      </c>
      <c r="I348" s="147">
        <f t="shared" si="19"/>
        <v>-340.30000000000007</v>
      </c>
      <c r="J348" s="149">
        <f t="shared" si="20"/>
        <v>2.6356645037250663</v>
      </c>
    </row>
    <row r="349" spans="1:10">
      <c r="A349" s="14">
        <v>89</v>
      </c>
      <c r="B349" s="14">
        <v>9371</v>
      </c>
      <c r="C349" s="15">
        <v>36</v>
      </c>
      <c r="D349" s="16">
        <v>3.65</v>
      </c>
      <c r="E349" s="16">
        <f>C349*D349</f>
        <v>131.4</v>
      </c>
      <c r="F349" s="16">
        <v>0</v>
      </c>
      <c r="G349" s="15"/>
      <c r="H349" s="15"/>
      <c r="I349" s="16">
        <f t="shared" si="19"/>
        <v>131.4</v>
      </c>
      <c r="J349" s="18">
        <f t="shared" si="20"/>
        <v>0</v>
      </c>
    </row>
    <row r="350" spans="1:10">
      <c r="A350" s="14" t="s">
        <v>568</v>
      </c>
      <c r="B350" s="14"/>
      <c r="C350" s="15"/>
      <c r="D350" s="16"/>
      <c r="E350" s="16"/>
      <c r="F350" s="16"/>
      <c r="G350" s="15"/>
      <c r="H350" s="15"/>
      <c r="I350" s="16"/>
      <c r="J350" s="18"/>
    </row>
    <row r="351" spans="1:10" ht="15.75">
      <c r="A351" s="144">
        <v>90</v>
      </c>
      <c r="B351" s="144">
        <v>1133</v>
      </c>
      <c r="C351" s="145">
        <v>156</v>
      </c>
      <c r="D351" s="146">
        <v>3.65</v>
      </c>
      <c r="E351" s="146">
        <f>C351*D351</f>
        <v>569.4</v>
      </c>
      <c r="F351" s="146">
        <v>570</v>
      </c>
      <c r="G351" s="145">
        <v>1794</v>
      </c>
      <c r="H351" s="162">
        <v>39478</v>
      </c>
      <c r="I351" s="146">
        <f t="shared" si="19"/>
        <v>-0.60000000000002274</v>
      </c>
      <c r="J351" s="163">
        <f t="shared" si="20"/>
        <v>1.0010537407797682</v>
      </c>
    </row>
    <row r="352" spans="1:10">
      <c r="A352" s="14">
        <v>90</v>
      </c>
      <c r="B352" s="14">
        <v>1744</v>
      </c>
      <c r="C352" s="15">
        <v>188</v>
      </c>
      <c r="D352" s="16">
        <v>3.65</v>
      </c>
      <c r="E352" s="16">
        <f>C352*D352</f>
        <v>686.19999999999993</v>
      </c>
      <c r="F352" s="16">
        <v>0</v>
      </c>
      <c r="G352" s="15"/>
      <c r="H352" s="15"/>
      <c r="I352" s="16">
        <f t="shared" si="19"/>
        <v>686.19999999999993</v>
      </c>
      <c r="J352" s="18">
        <f t="shared" si="20"/>
        <v>0</v>
      </c>
    </row>
    <row r="353" spans="1:10">
      <c r="A353" s="14">
        <v>90</v>
      </c>
      <c r="B353" s="14">
        <v>6560</v>
      </c>
      <c r="C353" s="15">
        <v>83</v>
      </c>
      <c r="D353" s="16">
        <v>3.65</v>
      </c>
      <c r="E353" s="16">
        <f>C353*D353</f>
        <v>302.95</v>
      </c>
      <c r="F353" s="16">
        <v>0</v>
      </c>
      <c r="G353" s="15"/>
      <c r="H353" s="15"/>
      <c r="I353" s="16">
        <f t="shared" si="19"/>
        <v>302.95</v>
      </c>
      <c r="J353" s="18">
        <f t="shared" si="20"/>
        <v>0</v>
      </c>
    </row>
    <row r="354" spans="1:10">
      <c r="A354" s="14">
        <v>90</v>
      </c>
      <c r="B354" s="14">
        <v>9608</v>
      </c>
      <c r="C354" s="15">
        <v>74</v>
      </c>
      <c r="D354" s="16">
        <v>3.65</v>
      </c>
      <c r="E354" s="16">
        <f>C354*D354</f>
        <v>270.09999999999997</v>
      </c>
      <c r="F354" s="16">
        <v>0</v>
      </c>
      <c r="G354" s="15"/>
      <c r="H354" s="15"/>
      <c r="I354" s="16">
        <f t="shared" si="19"/>
        <v>270.09999999999997</v>
      </c>
      <c r="J354" s="18">
        <f t="shared" si="20"/>
        <v>0</v>
      </c>
    </row>
    <row r="355" spans="1:10">
      <c r="A355" s="14">
        <v>90</v>
      </c>
      <c r="B355" s="14">
        <v>10675</v>
      </c>
      <c r="C355" s="15">
        <v>38</v>
      </c>
      <c r="D355" s="16">
        <v>3.65</v>
      </c>
      <c r="E355" s="16">
        <f>C355*D355</f>
        <v>138.69999999999999</v>
      </c>
      <c r="F355" s="16">
        <v>0</v>
      </c>
      <c r="G355" s="15"/>
      <c r="H355" s="15"/>
      <c r="I355" s="16">
        <f t="shared" si="19"/>
        <v>138.69999999999999</v>
      </c>
      <c r="J355" s="18">
        <f t="shared" si="20"/>
        <v>0</v>
      </c>
    </row>
    <row r="356" spans="1:10">
      <c r="A356" s="14" t="s">
        <v>568</v>
      </c>
      <c r="B356" s="175"/>
      <c r="C356" s="175"/>
      <c r="D356" s="175"/>
      <c r="E356" s="175"/>
      <c r="F356" s="16">
        <v>0</v>
      </c>
      <c r="G356" s="15"/>
      <c r="H356" s="15"/>
      <c r="I356" s="16"/>
      <c r="J356" s="18"/>
    </row>
    <row r="357" spans="1:10">
      <c r="A357" s="14">
        <v>91</v>
      </c>
      <c r="B357" s="14">
        <v>499</v>
      </c>
      <c r="C357" s="15">
        <v>146</v>
      </c>
      <c r="D357" s="16">
        <v>3.65</v>
      </c>
      <c r="E357" s="16">
        <f>C357*D357</f>
        <v>532.9</v>
      </c>
      <c r="F357" s="16">
        <v>493.22</v>
      </c>
      <c r="G357" s="15">
        <v>1424</v>
      </c>
      <c r="H357" s="17">
        <v>39548</v>
      </c>
      <c r="I357" s="16">
        <f t="shared" si="19"/>
        <v>39.67999999999995</v>
      </c>
      <c r="J357" s="18">
        <f t="shared" si="20"/>
        <v>0.92553950084443615</v>
      </c>
    </row>
    <row r="358" spans="1:10">
      <c r="A358" s="14">
        <v>91</v>
      </c>
      <c r="B358" s="14">
        <v>6586</v>
      </c>
      <c r="C358" s="15">
        <v>24</v>
      </c>
      <c r="D358" s="16">
        <v>3.65</v>
      </c>
      <c r="E358" s="16">
        <f>C358*D358</f>
        <v>87.6</v>
      </c>
      <c r="F358" s="16">
        <v>0</v>
      </c>
      <c r="G358" s="15"/>
      <c r="H358" s="15"/>
      <c r="I358" s="16">
        <f t="shared" si="19"/>
        <v>87.6</v>
      </c>
      <c r="J358" s="18">
        <f t="shared" si="20"/>
        <v>0</v>
      </c>
    </row>
    <row r="359" spans="1:10">
      <c r="A359" s="14">
        <v>91</v>
      </c>
      <c r="B359" s="14">
        <v>6587</v>
      </c>
      <c r="C359" s="15">
        <v>86</v>
      </c>
      <c r="D359" s="16">
        <v>3.65</v>
      </c>
      <c r="E359" s="16">
        <f>C359*D359</f>
        <v>313.89999999999998</v>
      </c>
      <c r="F359" s="16">
        <v>173.6</v>
      </c>
      <c r="G359" s="15">
        <v>1284</v>
      </c>
      <c r="H359" s="17">
        <v>39629</v>
      </c>
      <c r="I359" s="16">
        <f t="shared" si="19"/>
        <v>140.29999999999998</v>
      </c>
      <c r="J359" s="18">
        <f t="shared" si="20"/>
        <v>0.55304237018158653</v>
      </c>
    </row>
    <row r="360" spans="1:10">
      <c r="A360" s="14">
        <v>91</v>
      </c>
      <c r="B360" s="14">
        <v>7106</v>
      </c>
      <c r="C360" s="15">
        <v>63</v>
      </c>
      <c r="D360" s="16">
        <v>3.65</v>
      </c>
      <c r="E360" s="16">
        <f>C360*D360</f>
        <v>229.95</v>
      </c>
      <c r="F360" s="16">
        <v>0</v>
      </c>
      <c r="G360" s="15"/>
      <c r="H360" s="15"/>
      <c r="I360" s="16">
        <f t="shared" si="19"/>
        <v>229.95</v>
      </c>
      <c r="J360" s="18">
        <f t="shared" si="20"/>
        <v>0</v>
      </c>
    </row>
    <row r="361" spans="1:10" ht="15.75">
      <c r="A361" s="150">
        <v>91</v>
      </c>
      <c r="B361" s="150">
        <v>12738</v>
      </c>
      <c r="C361" s="151">
        <v>35</v>
      </c>
      <c r="D361" s="152">
        <v>3.65</v>
      </c>
      <c r="E361" s="152">
        <f>C361*D361</f>
        <v>127.75</v>
      </c>
      <c r="F361" s="153">
        <v>160.44999999999999</v>
      </c>
      <c r="G361" s="154">
        <v>1345</v>
      </c>
      <c r="H361" s="155">
        <v>39615</v>
      </c>
      <c r="I361" s="153">
        <f t="shared" si="19"/>
        <v>-32.699999999999989</v>
      </c>
      <c r="J361" s="156">
        <f t="shared" si="20"/>
        <v>1.2559686888454011</v>
      </c>
    </row>
    <row r="362" spans="1:10">
      <c r="A362" s="14" t="s">
        <v>325</v>
      </c>
      <c r="B362" s="66"/>
      <c r="C362" s="66"/>
      <c r="D362" s="66"/>
      <c r="E362" s="66"/>
      <c r="F362" s="66"/>
      <c r="G362" s="66"/>
      <c r="H362" s="66"/>
      <c r="I362" s="66"/>
      <c r="J362" s="66"/>
    </row>
    <row r="363" spans="1:10" ht="15.75">
      <c r="A363" s="1"/>
      <c r="B363" s="1"/>
      <c r="C363" s="2"/>
      <c r="D363" s="3"/>
      <c r="E363" s="3"/>
      <c r="F363" s="16">
        <f>SUM(F308:F362)</f>
        <v>7027.9800000000005</v>
      </c>
      <c r="G363" s="15"/>
      <c r="H363" s="17">
        <v>39575</v>
      </c>
      <c r="I363" s="16"/>
      <c r="J363" s="18"/>
    </row>
    <row r="364" spans="1:10">
      <c r="A364" s="66"/>
      <c r="B364" s="66"/>
      <c r="C364" s="69"/>
      <c r="D364" s="66"/>
      <c r="E364" s="66"/>
      <c r="F364" s="16"/>
      <c r="G364" s="15"/>
      <c r="H364" s="17"/>
      <c r="I364" s="16"/>
      <c r="J364" s="18"/>
    </row>
  </sheetData>
  <mergeCells count="1">
    <mergeCell ref="A1:J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55F6E-422D-4500-9093-92EDA48A49AF}">
  <sheetPr>
    <pageSetUpPr fitToPage="1"/>
  </sheetPr>
  <dimension ref="A1:U405"/>
  <sheetViews>
    <sheetView tabSelected="1" zoomScale="70" zoomScaleNormal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RowHeight="15"/>
  <cols>
    <col min="1" max="1" width="5.85546875" bestFit="1" customWidth="1"/>
    <col min="3" max="3" width="9.5703125" customWidth="1"/>
    <col min="4" max="5" width="11.42578125" customWidth="1"/>
    <col min="6" max="6" width="20" customWidth="1"/>
    <col min="7" max="7" width="9.28515625" style="444" bestFit="1" customWidth="1"/>
    <col min="8" max="8" width="12.7109375" customWidth="1"/>
    <col min="9" max="9" width="10.85546875" customWidth="1"/>
    <col min="10" max="10" width="12.28515625" bestFit="1" customWidth="1"/>
    <col min="21" max="21" width="10.28515625" bestFit="1" customWidth="1"/>
  </cols>
  <sheetData>
    <row r="1" spans="1:10" ht="18.75">
      <c r="A1" s="479" t="s">
        <v>709</v>
      </c>
      <c r="B1" s="480"/>
      <c r="C1" s="480"/>
      <c r="D1" s="480"/>
      <c r="E1" s="480"/>
      <c r="F1" s="480"/>
      <c r="G1" s="480"/>
      <c r="H1" s="480"/>
      <c r="I1" s="480"/>
      <c r="J1" s="480"/>
    </row>
    <row r="2" spans="1:10" ht="18.75">
      <c r="A2" s="9"/>
      <c r="C2" s="486"/>
      <c r="D2" s="486"/>
      <c r="F2" s="423">
        <v>45944</v>
      </c>
      <c r="H2" s="23"/>
    </row>
    <row r="3" spans="1:10">
      <c r="A3" s="10"/>
      <c r="B3" s="10"/>
      <c r="C3" s="443" t="s">
        <v>305</v>
      </c>
      <c r="D3" s="443" t="s">
        <v>306</v>
      </c>
      <c r="E3" s="10"/>
      <c r="F3" s="25"/>
      <c r="G3" s="445"/>
      <c r="H3" s="24"/>
      <c r="I3" s="10"/>
      <c r="J3" s="10"/>
    </row>
    <row r="4" spans="1:10">
      <c r="A4" s="433" t="s">
        <v>307</v>
      </c>
      <c r="B4" s="438" t="s">
        <v>3</v>
      </c>
      <c r="C4" s="436">
        <v>45839</v>
      </c>
      <c r="D4" s="415"/>
      <c r="E4" s="416">
        <v>1</v>
      </c>
      <c r="F4" s="427" t="s">
        <v>308</v>
      </c>
      <c r="G4" s="446" t="s">
        <v>309</v>
      </c>
      <c r="H4" s="418" t="s">
        <v>310</v>
      </c>
      <c r="I4" s="415" t="s">
        <v>311</v>
      </c>
      <c r="J4" s="415" t="s">
        <v>312</v>
      </c>
    </row>
    <row r="5" spans="1:10" ht="15.75">
      <c r="A5" s="434">
        <v>2</v>
      </c>
      <c r="B5" s="439">
        <v>719</v>
      </c>
      <c r="C5" s="437">
        <v>140</v>
      </c>
      <c r="D5" s="390">
        <v>3.65</v>
      </c>
      <c r="E5" s="390">
        <f>C5*D5</f>
        <v>511</v>
      </c>
      <c r="F5" s="401"/>
      <c r="G5" s="447"/>
      <c r="H5" s="403"/>
      <c r="I5" s="391">
        <f>E5-F5</f>
        <v>511</v>
      </c>
      <c r="J5" s="399">
        <f>F5/E5</f>
        <v>0</v>
      </c>
    </row>
    <row r="6" spans="1:10" ht="15.75">
      <c r="A6" s="434">
        <v>2</v>
      </c>
      <c r="B6" s="439">
        <v>1475</v>
      </c>
      <c r="C6" s="437">
        <v>73</v>
      </c>
      <c r="D6" s="390">
        <v>3.65</v>
      </c>
      <c r="E6" s="390">
        <f t="shared" ref="E6:E69" si="0">C6*D6</f>
        <v>266.45</v>
      </c>
      <c r="F6" s="401"/>
      <c r="G6" s="421"/>
      <c r="H6" s="403"/>
      <c r="I6" s="391">
        <f t="shared" ref="I6:I68" si="1">E6-F6</f>
        <v>266.45</v>
      </c>
      <c r="J6" s="399">
        <f t="shared" ref="J6:J68" si="2">F6/E6</f>
        <v>0</v>
      </c>
    </row>
    <row r="7" spans="1:10" ht="15.75">
      <c r="A7" s="434">
        <v>2</v>
      </c>
      <c r="B7" s="439">
        <v>4671</v>
      </c>
      <c r="C7" s="437">
        <v>55</v>
      </c>
      <c r="D7" s="390">
        <v>3.65</v>
      </c>
      <c r="E7" s="390">
        <f t="shared" si="0"/>
        <v>200.75</v>
      </c>
      <c r="F7" s="401"/>
      <c r="G7" s="447"/>
      <c r="H7" s="403"/>
      <c r="I7" s="391">
        <f t="shared" si="1"/>
        <v>200.75</v>
      </c>
      <c r="J7" s="399">
        <f t="shared" si="2"/>
        <v>0</v>
      </c>
    </row>
    <row r="8" spans="1:10" ht="15.75">
      <c r="A8" s="434">
        <v>2</v>
      </c>
      <c r="B8" s="439">
        <v>4869</v>
      </c>
      <c r="C8" s="437">
        <v>72</v>
      </c>
      <c r="D8" s="390">
        <v>3.65</v>
      </c>
      <c r="E8" s="390">
        <f t="shared" si="0"/>
        <v>262.8</v>
      </c>
      <c r="F8" s="401"/>
      <c r="G8" s="447"/>
      <c r="H8" s="403"/>
      <c r="I8" s="391">
        <f t="shared" si="1"/>
        <v>262.8</v>
      </c>
      <c r="J8" s="399">
        <f t="shared" si="2"/>
        <v>0</v>
      </c>
    </row>
    <row r="9" spans="1:10" ht="15.75">
      <c r="A9" s="434">
        <v>2</v>
      </c>
      <c r="B9" s="439">
        <v>6689</v>
      </c>
      <c r="C9" s="437">
        <v>57</v>
      </c>
      <c r="D9" s="390">
        <v>3.65</v>
      </c>
      <c r="E9" s="390">
        <f t="shared" si="0"/>
        <v>208.04999999999998</v>
      </c>
      <c r="F9" s="401"/>
      <c r="G9" s="421"/>
      <c r="H9" s="403"/>
      <c r="I9" s="391">
        <f t="shared" si="1"/>
        <v>208.04999999999998</v>
      </c>
      <c r="J9" s="399">
        <f t="shared" si="2"/>
        <v>0</v>
      </c>
    </row>
    <row r="10" spans="1:10" ht="15.75">
      <c r="A10" s="434">
        <v>2</v>
      </c>
      <c r="B10" s="439">
        <v>6926</v>
      </c>
      <c r="C10" s="437">
        <v>66</v>
      </c>
      <c r="D10" s="390">
        <v>3.65</v>
      </c>
      <c r="E10" s="390">
        <f t="shared" si="0"/>
        <v>240.9</v>
      </c>
      <c r="F10" s="401"/>
      <c r="G10" s="421"/>
      <c r="H10" s="403"/>
      <c r="I10" s="391">
        <f t="shared" si="1"/>
        <v>240.9</v>
      </c>
      <c r="J10" s="399">
        <f t="shared" si="2"/>
        <v>0</v>
      </c>
    </row>
    <row r="11" spans="1:10" ht="15.75">
      <c r="A11" s="435"/>
      <c r="B11" s="440"/>
      <c r="C11" s="437" t="s">
        <v>325</v>
      </c>
      <c r="D11" s="390"/>
      <c r="E11" s="390"/>
      <c r="F11" s="401"/>
      <c r="G11" s="421"/>
      <c r="H11" s="403"/>
      <c r="I11" s="391"/>
      <c r="J11" s="399"/>
    </row>
    <row r="12" spans="1:10" ht="15.75">
      <c r="A12" s="434">
        <v>3</v>
      </c>
      <c r="B12" s="439">
        <v>1002</v>
      </c>
      <c r="C12" s="437">
        <v>135</v>
      </c>
      <c r="D12" s="390">
        <v>3.65</v>
      </c>
      <c r="E12" s="390">
        <f t="shared" si="0"/>
        <v>492.75</v>
      </c>
      <c r="F12" s="401"/>
      <c r="G12" s="421"/>
      <c r="H12" s="403"/>
      <c r="I12" s="391">
        <f t="shared" si="1"/>
        <v>492.75</v>
      </c>
      <c r="J12" s="399">
        <f t="shared" si="2"/>
        <v>0</v>
      </c>
    </row>
    <row r="13" spans="1:10" ht="15.75">
      <c r="A13" s="434">
        <v>3</v>
      </c>
      <c r="B13" s="439">
        <v>1922</v>
      </c>
      <c r="C13" s="437">
        <v>48</v>
      </c>
      <c r="D13" s="390">
        <v>3.65</v>
      </c>
      <c r="E13" s="390">
        <f t="shared" si="0"/>
        <v>175.2</v>
      </c>
      <c r="F13" s="401"/>
      <c r="G13" s="421"/>
      <c r="H13" s="403"/>
      <c r="I13" s="391">
        <f t="shared" si="1"/>
        <v>175.2</v>
      </c>
      <c r="J13" s="399">
        <f t="shared" si="2"/>
        <v>0</v>
      </c>
    </row>
    <row r="14" spans="1:10" ht="15.75">
      <c r="A14" s="434">
        <v>3</v>
      </c>
      <c r="B14" s="439">
        <v>2836</v>
      </c>
      <c r="C14" s="437">
        <v>76</v>
      </c>
      <c r="D14" s="390">
        <v>3.65</v>
      </c>
      <c r="E14" s="390">
        <f t="shared" si="0"/>
        <v>277.39999999999998</v>
      </c>
      <c r="F14" s="401"/>
      <c r="G14" s="421"/>
      <c r="H14" s="403"/>
      <c r="I14" s="391">
        <f t="shared" si="1"/>
        <v>277.39999999999998</v>
      </c>
      <c r="J14" s="399">
        <f t="shared" si="2"/>
        <v>0</v>
      </c>
    </row>
    <row r="15" spans="1:10" ht="15.75">
      <c r="A15" s="434">
        <v>3</v>
      </c>
      <c r="B15" s="439">
        <v>2847</v>
      </c>
      <c r="C15" s="437">
        <v>64</v>
      </c>
      <c r="D15" s="390">
        <v>3.65</v>
      </c>
      <c r="E15" s="390">
        <f t="shared" si="0"/>
        <v>233.6</v>
      </c>
      <c r="F15" s="401"/>
      <c r="G15" s="421"/>
      <c r="H15" s="403"/>
      <c r="I15" s="391">
        <f t="shared" si="1"/>
        <v>233.6</v>
      </c>
      <c r="J15" s="399">
        <f t="shared" si="2"/>
        <v>0</v>
      </c>
    </row>
    <row r="16" spans="1:10" ht="15.75">
      <c r="A16" s="434">
        <v>3</v>
      </c>
      <c r="B16" s="439">
        <v>5008</v>
      </c>
      <c r="C16" s="437">
        <v>78</v>
      </c>
      <c r="D16" s="390">
        <v>3.65</v>
      </c>
      <c r="E16" s="390">
        <f t="shared" si="0"/>
        <v>284.7</v>
      </c>
      <c r="F16" s="401"/>
      <c r="G16" s="421"/>
      <c r="H16" s="403"/>
      <c r="I16" s="391">
        <f t="shared" si="1"/>
        <v>284.7</v>
      </c>
      <c r="J16" s="399">
        <f t="shared" si="2"/>
        <v>0</v>
      </c>
    </row>
    <row r="17" spans="1:10" ht="15.75">
      <c r="A17" s="434">
        <v>3</v>
      </c>
      <c r="B17" s="439">
        <v>12185</v>
      </c>
      <c r="C17" s="437">
        <v>15</v>
      </c>
      <c r="D17" s="390">
        <v>3.65</v>
      </c>
      <c r="E17" s="390">
        <f t="shared" si="0"/>
        <v>54.75</v>
      </c>
      <c r="F17" s="401"/>
      <c r="G17" s="421"/>
      <c r="H17" s="403"/>
      <c r="I17" s="391">
        <f t="shared" si="1"/>
        <v>54.75</v>
      </c>
      <c r="J17" s="399">
        <f t="shared" si="2"/>
        <v>0</v>
      </c>
    </row>
    <row r="18" spans="1:10" ht="15.75">
      <c r="A18" s="434">
        <v>3</v>
      </c>
      <c r="B18" s="439">
        <v>18366</v>
      </c>
      <c r="C18" s="437">
        <v>21</v>
      </c>
      <c r="D18" s="390">
        <v>3.65</v>
      </c>
      <c r="E18" s="390">
        <f t="shared" ref="E18" si="3">C18*D18</f>
        <v>76.649999999999991</v>
      </c>
      <c r="F18" s="401"/>
      <c r="G18" s="421"/>
      <c r="H18" s="403"/>
      <c r="I18" s="391">
        <f t="shared" ref="I18" si="4">E18-F18</f>
        <v>76.649999999999991</v>
      </c>
      <c r="J18" s="399">
        <f t="shared" ref="J18" si="5">F18/E18</f>
        <v>0</v>
      </c>
    </row>
    <row r="19" spans="1:10" ht="15.75">
      <c r="A19" s="435"/>
      <c r="B19" s="440"/>
      <c r="C19" s="437" t="s">
        <v>325</v>
      </c>
      <c r="D19" s="390"/>
      <c r="E19" s="390"/>
      <c r="F19" s="401"/>
      <c r="G19" s="421"/>
      <c r="H19" s="403"/>
      <c r="I19" s="391"/>
      <c r="J19" s="399"/>
    </row>
    <row r="20" spans="1:10" ht="15.75">
      <c r="A20" s="434">
        <v>4</v>
      </c>
      <c r="B20" s="439">
        <v>2210</v>
      </c>
      <c r="C20" s="437">
        <v>89</v>
      </c>
      <c r="D20" s="390">
        <v>3.65</v>
      </c>
      <c r="E20" s="390">
        <f t="shared" si="0"/>
        <v>324.84999999999997</v>
      </c>
      <c r="F20" s="401"/>
      <c r="G20" s="421"/>
      <c r="H20" s="403"/>
      <c r="I20" s="391">
        <f t="shared" si="1"/>
        <v>324.84999999999997</v>
      </c>
      <c r="J20" s="399">
        <f t="shared" si="2"/>
        <v>0</v>
      </c>
    </row>
    <row r="21" spans="1:10" ht="15.75">
      <c r="A21" s="434">
        <v>4</v>
      </c>
      <c r="B21" s="439">
        <v>2478</v>
      </c>
      <c r="C21" s="437">
        <v>109</v>
      </c>
      <c r="D21" s="390">
        <v>3.65</v>
      </c>
      <c r="E21" s="390">
        <f t="shared" si="0"/>
        <v>397.84999999999997</v>
      </c>
      <c r="F21" s="401"/>
      <c r="G21" s="421"/>
      <c r="H21" s="403"/>
      <c r="I21" s="391">
        <f t="shared" si="1"/>
        <v>397.84999999999997</v>
      </c>
      <c r="J21" s="399">
        <f t="shared" si="2"/>
        <v>0</v>
      </c>
    </row>
    <row r="22" spans="1:10" ht="15.75">
      <c r="A22" s="434">
        <v>4</v>
      </c>
      <c r="B22" s="439">
        <v>2984</v>
      </c>
      <c r="C22" s="437">
        <v>74</v>
      </c>
      <c r="D22" s="390">
        <v>3.65</v>
      </c>
      <c r="E22" s="390">
        <f t="shared" si="0"/>
        <v>270.09999999999997</v>
      </c>
      <c r="F22" s="401"/>
      <c r="G22" s="421"/>
      <c r="H22" s="403"/>
      <c r="I22" s="391">
        <f t="shared" si="1"/>
        <v>270.09999999999997</v>
      </c>
      <c r="J22" s="399">
        <f t="shared" si="2"/>
        <v>0</v>
      </c>
    </row>
    <row r="23" spans="1:10" ht="15.75">
      <c r="A23" s="434">
        <v>4</v>
      </c>
      <c r="B23" s="439">
        <v>4896</v>
      </c>
      <c r="C23" s="437">
        <v>56</v>
      </c>
      <c r="D23" s="390">
        <v>3.65</v>
      </c>
      <c r="E23" s="390">
        <f t="shared" si="0"/>
        <v>204.4</v>
      </c>
      <c r="F23" s="401"/>
      <c r="G23" s="421"/>
      <c r="H23" s="403"/>
      <c r="I23" s="391">
        <f t="shared" si="1"/>
        <v>204.4</v>
      </c>
      <c r="J23" s="399">
        <f t="shared" si="2"/>
        <v>0</v>
      </c>
    </row>
    <row r="24" spans="1:10" ht="15.75">
      <c r="A24" s="434">
        <v>4</v>
      </c>
      <c r="B24" s="439">
        <v>6444</v>
      </c>
      <c r="C24" s="437">
        <v>41</v>
      </c>
      <c r="D24" s="390">
        <v>3.65</v>
      </c>
      <c r="E24" s="390">
        <f t="shared" si="0"/>
        <v>149.65</v>
      </c>
      <c r="F24" s="401"/>
      <c r="G24" s="421"/>
      <c r="H24" s="403"/>
      <c r="I24" s="391">
        <f t="shared" si="1"/>
        <v>149.65</v>
      </c>
      <c r="J24" s="399">
        <f t="shared" si="2"/>
        <v>0</v>
      </c>
    </row>
    <row r="25" spans="1:10" ht="15.75">
      <c r="A25" s="434">
        <v>4</v>
      </c>
      <c r="B25" s="439">
        <v>17149</v>
      </c>
      <c r="C25" s="437">
        <v>22</v>
      </c>
      <c r="D25" s="390">
        <v>3.65</v>
      </c>
      <c r="E25" s="390">
        <f t="shared" si="0"/>
        <v>80.3</v>
      </c>
      <c r="F25" s="401"/>
      <c r="G25" s="421"/>
      <c r="H25" s="403"/>
      <c r="I25" s="391">
        <f t="shared" si="1"/>
        <v>80.3</v>
      </c>
      <c r="J25" s="399">
        <f t="shared" si="2"/>
        <v>0</v>
      </c>
    </row>
    <row r="26" spans="1:10" ht="15.75">
      <c r="A26" s="435"/>
      <c r="B26" s="440"/>
      <c r="C26" s="437" t="s">
        <v>325</v>
      </c>
      <c r="D26" s="390"/>
      <c r="E26" s="390"/>
      <c r="F26" s="401"/>
      <c r="G26" s="421"/>
      <c r="H26" s="403"/>
      <c r="I26" s="391"/>
      <c r="J26" s="399"/>
    </row>
    <row r="27" spans="1:10" ht="15.75">
      <c r="A27" s="434">
        <v>5</v>
      </c>
      <c r="B27" s="439">
        <v>1797</v>
      </c>
      <c r="C27" s="437">
        <v>97</v>
      </c>
      <c r="D27" s="390">
        <v>3.65</v>
      </c>
      <c r="E27" s="390">
        <f t="shared" si="0"/>
        <v>354.05</v>
      </c>
      <c r="F27" s="401"/>
      <c r="G27" s="421"/>
      <c r="H27" s="403"/>
      <c r="I27" s="391">
        <f t="shared" si="1"/>
        <v>354.05</v>
      </c>
      <c r="J27" s="399">
        <f t="shared" si="2"/>
        <v>0</v>
      </c>
    </row>
    <row r="28" spans="1:10" ht="15.75">
      <c r="A28" s="434">
        <v>5</v>
      </c>
      <c r="B28" s="439">
        <v>2990</v>
      </c>
      <c r="C28" s="437">
        <v>71</v>
      </c>
      <c r="D28" s="390">
        <v>3.65</v>
      </c>
      <c r="E28" s="390">
        <f t="shared" si="0"/>
        <v>259.14999999999998</v>
      </c>
      <c r="F28" s="401"/>
      <c r="G28" s="421"/>
      <c r="H28" s="403"/>
      <c r="I28" s="391">
        <f t="shared" si="1"/>
        <v>259.14999999999998</v>
      </c>
      <c r="J28" s="399">
        <f t="shared" si="2"/>
        <v>0</v>
      </c>
    </row>
    <row r="29" spans="1:10" ht="15.75">
      <c r="A29" s="434">
        <v>5</v>
      </c>
      <c r="B29" s="439">
        <v>7895</v>
      </c>
      <c r="C29" s="437">
        <v>120</v>
      </c>
      <c r="D29" s="390">
        <v>3.65</v>
      </c>
      <c r="E29" s="390">
        <f t="shared" si="0"/>
        <v>438</v>
      </c>
      <c r="F29" s="401"/>
      <c r="G29" s="421"/>
      <c r="H29" s="403"/>
      <c r="I29" s="391">
        <f t="shared" si="1"/>
        <v>438</v>
      </c>
      <c r="J29" s="399">
        <f t="shared" si="2"/>
        <v>0</v>
      </c>
    </row>
    <row r="30" spans="1:10" ht="15.75">
      <c r="A30" s="434">
        <v>5</v>
      </c>
      <c r="B30" s="439">
        <v>12596</v>
      </c>
      <c r="C30" s="437">
        <v>53</v>
      </c>
      <c r="D30" s="390">
        <v>3.65</v>
      </c>
      <c r="E30" s="390">
        <f t="shared" si="0"/>
        <v>193.45</v>
      </c>
      <c r="F30" s="401"/>
      <c r="G30" s="421"/>
      <c r="H30" s="403"/>
      <c r="I30" s="391">
        <f t="shared" si="1"/>
        <v>193.45</v>
      </c>
      <c r="J30" s="399">
        <f t="shared" si="2"/>
        <v>0</v>
      </c>
    </row>
    <row r="31" spans="1:10" ht="15.75">
      <c r="A31" s="434">
        <v>5</v>
      </c>
      <c r="B31" s="439">
        <v>16244</v>
      </c>
      <c r="C31" s="437">
        <v>112</v>
      </c>
      <c r="D31" s="390">
        <v>3.65</v>
      </c>
      <c r="E31" s="390">
        <f t="shared" si="0"/>
        <v>408.8</v>
      </c>
      <c r="F31" s="401"/>
      <c r="G31" s="421"/>
      <c r="H31" s="403"/>
      <c r="I31" s="391">
        <f t="shared" si="1"/>
        <v>408.8</v>
      </c>
      <c r="J31" s="399">
        <f t="shared" si="2"/>
        <v>0</v>
      </c>
    </row>
    <row r="32" spans="1:10" ht="15.75">
      <c r="A32" s="434">
        <v>5</v>
      </c>
      <c r="B32" s="439">
        <v>16582</v>
      </c>
      <c r="C32" s="437">
        <v>43</v>
      </c>
      <c r="D32" s="390">
        <v>3.65</v>
      </c>
      <c r="E32" s="390">
        <f t="shared" si="0"/>
        <v>156.94999999999999</v>
      </c>
      <c r="F32" s="401"/>
      <c r="G32" s="421"/>
      <c r="H32" s="403"/>
      <c r="I32" s="391">
        <f t="shared" si="1"/>
        <v>156.94999999999999</v>
      </c>
      <c r="J32" s="399">
        <f t="shared" si="2"/>
        <v>0</v>
      </c>
    </row>
    <row r="33" spans="1:10" ht="15.75">
      <c r="A33" s="435"/>
      <c r="B33" s="440"/>
      <c r="C33" s="437" t="s">
        <v>325</v>
      </c>
      <c r="D33" s="390"/>
      <c r="E33" s="390"/>
      <c r="F33" s="401"/>
      <c r="G33" s="421"/>
      <c r="H33" s="403"/>
      <c r="I33" s="391"/>
      <c r="J33" s="399"/>
    </row>
    <row r="34" spans="1:10" ht="15.75">
      <c r="A34" s="434">
        <v>6</v>
      </c>
      <c r="B34" s="439">
        <v>4439</v>
      </c>
      <c r="C34" s="437">
        <v>211</v>
      </c>
      <c r="D34" s="390">
        <v>3.65</v>
      </c>
      <c r="E34" s="390">
        <f t="shared" si="0"/>
        <v>770.15</v>
      </c>
      <c r="F34" s="401"/>
      <c r="G34" s="421"/>
      <c r="H34" s="403"/>
      <c r="I34" s="391">
        <f t="shared" si="1"/>
        <v>770.15</v>
      </c>
      <c r="J34" s="399">
        <f t="shared" si="2"/>
        <v>0</v>
      </c>
    </row>
    <row r="35" spans="1:10" ht="15.75">
      <c r="A35" s="434">
        <v>6</v>
      </c>
      <c r="B35" s="439">
        <v>6279</v>
      </c>
      <c r="C35" s="437">
        <v>158</v>
      </c>
      <c r="D35" s="390">
        <v>3.65</v>
      </c>
      <c r="E35" s="390">
        <f t="shared" si="0"/>
        <v>576.69999999999993</v>
      </c>
      <c r="F35" s="401"/>
      <c r="G35" s="421"/>
      <c r="H35" s="403"/>
      <c r="I35" s="391">
        <f t="shared" si="1"/>
        <v>576.69999999999993</v>
      </c>
      <c r="J35" s="399">
        <f t="shared" si="2"/>
        <v>0</v>
      </c>
    </row>
    <row r="36" spans="1:10" ht="15.75">
      <c r="A36" s="434">
        <v>6</v>
      </c>
      <c r="B36" s="439">
        <v>6764</v>
      </c>
      <c r="C36" s="437">
        <v>56</v>
      </c>
      <c r="D36" s="390">
        <v>3.65</v>
      </c>
      <c r="E36" s="390">
        <f t="shared" si="0"/>
        <v>204.4</v>
      </c>
      <c r="F36" s="401"/>
      <c r="G36" s="421"/>
      <c r="H36" s="403"/>
      <c r="I36" s="391">
        <f t="shared" si="1"/>
        <v>204.4</v>
      </c>
      <c r="J36" s="399">
        <f t="shared" si="2"/>
        <v>0</v>
      </c>
    </row>
    <row r="37" spans="1:10" ht="15.75">
      <c r="A37" s="434">
        <v>6</v>
      </c>
      <c r="B37" s="439">
        <v>10260</v>
      </c>
      <c r="C37" s="437">
        <v>87</v>
      </c>
      <c r="D37" s="390">
        <v>3.65</v>
      </c>
      <c r="E37" s="390">
        <f t="shared" si="0"/>
        <v>317.55</v>
      </c>
      <c r="F37" s="401"/>
      <c r="G37" s="421"/>
      <c r="H37" s="403"/>
      <c r="I37" s="391">
        <f t="shared" si="1"/>
        <v>317.55</v>
      </c>
      <c r="J37" s="399">
        <f t="shared" si="2"/>
        <v>0</v>
      </c>
    </row>
    <row r="38" spans="1:10" ht="15.75">
      <c r="A38" s="434">
        <v>6</v>
      </c>
      <c r="B38" s="439">
        <v>10714</v>
      </c>
      <c r="C38" s="437">
        <v>79</v>
      </c>
      <c r="D38" s="390">
        <v>3.65</v>
      </c>
      <c r="E38" s="390">
        <f t="shared" si="0"/>
        <v>288.34999999999997</v>
      </c>
      <c r="F38" s="401"/>
      <c r="G38" s="421"/>
      <c r="H38" s="403"/>
      <c r="I38" s="391">
        <f t="shared" si="1"/>
        <v>288.34999999999997</v>
      </c>
      <c r="J38" s="399">
        <f t="shared" si="2"/>
        <v>0</v>
      </c>
    </row>
    <row r="39" spans="1:10" ht="15.75">
      <c r="A39" s="435"/>
      <c r="B39" s="440"/>
      <c r="C39" s="437" t="s">
        <v>325</v>
      </c>
      <c r="D39" s="390"/>
      <c r="E39" s="390"/>
      <c r="F39" s="401"/>
      <c r="G39" s="421"/>
      <c r="H39" s="403"/>
      <c r="I39" s="391"/>
      <c r="J39" s="399"/>
    </row>
    <row r="40" spans="1:10" ht="15.75">
      <c r="A40" s="434">
        <v>8</v>
      </c>
      <c r="B40" s="439">
        <v>617</v>
      </c>
      <c r="C40" s="437">
        <v>82</v>
      </c>
      <c r="D40" s="390">
        <v>3.65</v>
      </c>
      <c r="E40" s="390">
        <f t="shared" si="0"/>
        <v>299.3</v>
      </c>
      <c r="F40" s="401"/>
      <c r="G40" s="475"/>
      <c r="H40" s="474"/>
      <c r="I40" s="391">
        <v>-3.25</v>
      </c>
      <c r="J40" s="399">
        <v>1.0099</v>
      </c>
    </row>
    <row r="41" spans="1:10" ht="15.75">
      <c r="A41" s="434">
        <v>8</v>
      </c>
      <c r="B41" s="439">
        <v>3955</v>
      </c>
      <c r="C41" s="437">
        <v>397</v>
      </c>
      <c r="D41" s="390">
        <v>3.65</v>
      </c>
      <c r="E41" s="390">
        <f t="shared" si="0"/>
        <v>1449.05</v>
      </c>
      <c r="F41" s="401"/>
      <c r="G41" s="473"/>
      <c r="H41" s="472"/>
      <c r="I41" s="391">
        <v>2382.0300000000002</v>
      </c>
      <c r="J41" s="399">
        <v>1.5609999999999999</v>
      </c>
    </row>
    <row r="42" spans="1:10" ht="15.75">
      <c r="A42" s="434">
        <v>8</v>
      </c>
      <c r="B42" s="439">
        <v>4505</v>
      </c>
      <c r="C42" s="437">
        <v>67</v>
      </c>
      <c r="D42" s="390">
        <v>3.65</v>
      </c>
      <c r="E42" s="390">
        <f t="shared" si="0"/>
        <v>244.54999999999998</v>
      </c>
      <c r="F42" s="401"/>
      <c r="G42" s="450"/>
      <c r="H42" s="403"/>
      <c r="I42" s="391">
        <f t="shared" si="1"/>
        <v>244.54999999999998</v>
      </c>
      <c r="J42" s="399">
        <f t="shared" si="2"/>
        <v>0</v>
      </c>
    </row>
    <row r="43" spans="1:10" ht="15.75">
      <c r="A43" s="434">
        <v>8</v>
      </c>
      <c r="B43" s="439">
        <v>6464</v>
      </c>
      <c r="C43" s="437">
        <v>109</v>
      </c>
      <c r="D43" s="390">
        <v>3.65</v>
      </c>
      <c r="E43" s="390">
        <f t="shared" si="0"/>
        <v>397.84999999999997</v>
      </c>
      <c r="F43" s="401"/>
      <c r="G43" s="450"/>
      <c r="H43" s="403"/>
      <c r="I43" s="391">
        <f t="shared" si="1"/>
        <v>397.84999999999997</v>
      </c>
      <c r="J43" s="399">
        <f t="shared" si="2"/>
        <v>0</v>
      </c>
    </row>
    <row r="44" spans="1:10" ht="15.75">
      <c r="A44" s="434">
        <v>8</v>
      </c>
      <c r="B44" s="439">
        <v>7498</v>
      </c>
      <c r="C44" s="437">
        <v>125</v>
      </c>
      <c r="D44" s="390">
        <v>3.65</v>
      </c>
      <c r="E44" s="390">
        <f t="shared" si="0"/>
        <v>456.25</v>
      </c>
      <c r="F44" s="401"/>
      <c r="G44" s="450"/>
      <c r="H44" s="403"/>
      <c r="I44" s="391">
        <f t="shared" si="1"/>
        <v>456.25</v>
      </c>
      <c r="J44" s="399">
        <f t="shared" si="2"/>
        <v>0</v>
      </c>
    </row>
    <row r="45" spans="1:10" ht="15.75">
      <c r="A45" s="434">
        <v>8</v>
      </c>
      <c r="B45" s="439">
        <v>17348</v>
      </c>
      <c r="C45" s="437">
        <v>37</v>
      </c>
      <c r="D45" s="390">
        <v>3.65</v>
      </c>
      <c r="E45" s="390">
        <f t="shared" si="0"/>
        <v>135.04999999999998</v>
      </c>
      <c r="F45" s="401"/>
      <c r="G45" s="450"/>
      <c r="H45" s="403"/>
      <c r="I45" s="391">
        <f t="shared" si="1"/>
        <v>135.04999999999998</v>
      </c>
      <c r="J45" s="399">
        <f t="shared" si="2"/>
        <v>0</v>
      </c>
    </row>
    <row r="46" spans="1:10" ht="15.75">
      <c r="A46" s="435"/>
      <c r="B46" s="440"/>
      <c r="C46" s="437" t="s">
        <v>325</v>
      </c>
      <c r="D46" s="390"/>
      <c r="E46" s="390"/>
      <c r="F46" s="401"/>
      <c r="G46" s="450"/>
      <c r="H46" s="403"/>
      <c r="I46" s="391"/>
      <c r="J46" s="399"/>
    </row>
    <row r="47" spans="1:10" ht="15.75">
      <c r="A47" s="434">
        <v>9</v>
      </c>
      <c r="B47" s="439">
        <v>1033</v>
      </c>
      <c r="C47" s="437">
        <v>106</v>
      </c>
      <c r="D47" s="390">
        <v>3.65</v>
      </c>
      <c r="E47" s="390">
        <f t="shared" si="0"/>
        <v>386.9</v>
      </c>
      <c r="F47" s="401"/>
      <c r="G47" s="450"/>
      <c r="H47" s="403"/>
      <c r="I47" s="391">
        <f t="shared" si="1"/>
        <v>386.9</v>
      </c>
      <c r="J47" s="399">
        <f t="shared" si="2"/>
        <v>0</v>
      </c>
    </row>
    <row r="48" spans="1:10" ht="15.75">
      <c r="A48" s="434">
        <v>9</v>
      </c>
      <c r="B48" s="439">
        <v>4489</v>
      </c>
      <c r="C48" s="437">
        <v>76</v>
      </c>
      <c r="D48" s="390">
        <v>3.65</v>
      </c>
      <c r="E48" s="390">
        <f t="shared" si="0"/>
        <v>277.39999999999998</v>
      </c>
      <c r="F48" s="401"/>
      <c r="G48" s="450"/>
      <c r="H48" s="403"/>
      <c r="I48" s="391">
        <f t="shared" si="1"/>
        <v>277.39999999999998</v>
      </c>
      <c r="J48" s="399">
        <f t="shared" si="2"/>
        <v>0</v>
      </c>
    </row>
    <row r="49" spans="1:10" ht="15.75">
      <c r="A49" s="434">
        <v>9</v>
      </c>
      <c r="B49" s="439">
        <v>10919</v>
      </c>
      <c r="C49" s="437">
        <v>104</v>
      </c>
      <c r="D49" s="390">
        <v>3.65</v>
      </c>
      <c r="E49" s="390">
        <f t="shared" si="0"/>
        <v>379.59999999999997</v>
      </c>
      <c r="F49" s="401"/>
      <c r="G49" s="450"/>
      <c r="H49" s="403"/>
      <c r="I49" s="391">
        <f t="shared" si="1"/>
        <v>379.59999999999997</v>
      </c>
      <c r="J49" s="399">
        <f t="shared" si="2"/>
        <v>0</v>
      </c>
    </row>
    <row r="50" spans="1:10" ht="15.75">
      <c r="A50" s="434">
        <v>9</v>
      </c>
      <c r="B50" s="439">
        <v>16217</v>
      </c>
      <c r="C50" s="437">
        <v>40</v>
      </c>
      <c r="D50" s="390">
        <v>3.65</v>
      </c>
      <c r="E50" s="390">
        <f t="shared" si="0"/>
        <v>146</v>
      </c>
      <c r="F50" s="401"/>
      <c r="G50" s="450"/>
      <c r="H50" s="403"/>
      <c r="I50" s="391">
        <f t="shared" si="1"/>
        <v>146</v>
      </c>
      <c r="J50" s="399">
        <f t="shared" si="2"/>
        <v>0</v>
      </c>
    </row>
    <row r="51" spans="1:10" ht="15.75">
      <c r="A51" s="434">
        <v>9</v>
      </c>
      <c r="B51" s="439">
        <v>16900</v>
      </c>
      <c r="C51" s="437">
        <v>36</v>
      </c>
      <c r="D51" s="390">
        <v>3.65</v>
      </c>
      <c r="E51" s="390">
        <f t="shared" si="0"/>
        <v>131.4</v>
      </c>
      <c r="F51" s="401"/>
      <c r="G51" s="450"/>
      <c r="H51" s="403"/>
      <c r="I51" s="391">
        <f t="shared" si="1"/>
        <v>131.4</v>
      </c>
      <c r="J51" s="399">
        <f t="shared" si="2"/>
        <v>0</v>
      </c>
    </row>
    <row r="52" spans="1:10" ht="15.75">
      <c r="A52" s="435"/>
      <c r="B52" s="440"/>
      <c r="C52" s="437" t="s">
        <v>325</v>
      </c>
      <c r="D52" s="390"/>
      <c r="E52" s="390"/>
      <c r="F52" s="401"/>
      <c r="G52" s="450"/>
      <c r="H52" s="403"/>
      <c r="I52" s="391"/>
      <c r="J52" s="399"/>
    </row>
    <row r="53" spans="1:10" ht="15.75">
      <c r="A53" s="434">
        <v>10</v>
      </c>
      <c r="B53" s="439">
        <v>607</v>
      </c>
      <c r="C53" s="437">
        <v>125</v>
      </c>
      <c r="D53" s="390">
        <v>3.65</v>
      </c>
      <c r="E53" s="390">
        <f t="shared" si="0"/>
        <v>456.25</v>
      </c>
      <c r="F53" s="401"/>
      <c r="G53" s="450"/>
      <c r="H53" s="403"/>
      <c r="I53" s="391">
        <f t="shared" si="1"/>
        <v>456.25</v>
      </c>
      <c r="J53" s="399">
        <f t="shared" si="2"/>
        <v>0</v>
      </c>
    </row>
    <row r="54" spans="1:10" ht="15.75">
      <c r="A54" s="434">
        <v>10</v>
      </c>
      <c r="B54" s="439">
        <v>614</v>
      </c>
      <c r="C54" s="437">
        <v>138</v>
      </c>
      <c r="D54" s="390">
        <v>3.65</v>
      </c>
      <c r="E54" s="390">
        <f t="shared" si="0"/>
        <v>503.7</v>
      </c>
      <c r="F54" s="401"/>
      <c r="G54" s="450"/>
      <c r="H54" s="403"/>
      <c r="I54" s="391">
        <f t="shared" si="1"/>
        <v>503.7</v>
      </c>
      <c r="J54" s="399">
        <f t="shared" si="2"/>
        <v>0</v>
      </c>
    </row>
    <row r="55" spans="1:10" ht="15.75">
      <c r="A55" s="434">
        <v>10</v>
      </c>
      <c r="B55" s="439">
        <v>1838</v>
      </c>
      <c r="C55" s="437">
        <v>147</v>
      </c>
      <c r="D55" s="390">
        <v>3.65</v>
      </c>
      <c r="E55" s="390">
        <f t="shared" si="0"/>
        <v>536.54999999999995</v>
      </c>
      <c r="F55" s="401"/>
      <c r="G55" s="450"/>
      <c r="H55" s="403"/>
      <c r="I55" s="391">
        <v>842.3</v>
      </c>
      <c r="J55" s="399">
        <v>1.5691999999999999</v>
      </c>
    </row>
    <row r="56" spans="1:10" ht="15.75">
      <c r="A56" s="434">
        <v>10</v>
      </c>
      <c r="B56" s="439">
        <v>5514</v>
      </c>
      <c r="C56" s="437">
        <v>161</v>
      </c>
      <c r="D56" s="390">
        <v>3.65</v>
      </c>
      <c r="E56" s="390">
        <f t="shared" si="0"/>
        <v>587.65</v>
      </c>
      <c r="F56" s="401"/>
      <c r="G56" s="450"/>
      <c r="H56" s="403"/>
      <c r="I56" s="391">
        <f t="shared" si="1"/>
        <v>587.65</v>
      </c>
      <c r="J56" s="399">
        <f t="shared" si="2"/>
        <v>0</v>
      </c>
    </row>
    <row r="57" spans="1:10" ht="15.75">
      <c r="A57" s="434">
        <v>10</v>
      </c>
      <c r="B57" s="439">
        <v>8810</v>
      </c>
      <c r="C57" s="437">
        <v>84</v>
      </c>
      <c r="D57" s="390">
        <v>3.65</v>
      </c>
      <c r="E57" s="390">
        <f t="shared" si="0"/>
        <v>306.59999999999997</v>
      </c>
      <c r="F57" s="401"/>
      <c r="G57" s="450"/>
      <c r="H57" s="403"/>
      <c r="I57" s="391">
        <f t="shared" si="1"/>
        <v>306.59999999999997</v>
      </c>
      <c r="J57" s="399">
        <f t="shared" si="2"/>
        <v>0</v>
      </c>
    </row>
    <row r="58" spans="1:10" ht="15.75">
      <c r="A58" s="434">
        <v>10</v>
      </c>
      <c r="B58" s="439">
        <v>11305</v>
      </c>
      <c r="C58" s="437">
        <v>86</v>
      </c>
      <c r="D58" s="390">
        <v>3.65</v>
      </c>
      <c r="E58" s="390">
        <f t="shared" si="0"/>
        <v>313.89999999999998</v>
      </c>
      <c r="F58" s="451"/>
      <c r="G58" s="450"/>
      <c r="H58" s="472"/>
      <c r="I58" s="391">
        <v>-49.9</v>
      </c>
      <c r="J58" s="399">
        <v>1.145</v>
      </c>
    </row>
    <row r="59" spans="1:10" ht="15.75">
      <c r="A59" s="434">
        <v>10</v>
      </c>
      <c r="B59" s="439">
        <v>12269</v>
      </c>
      <c r="C59" s="437">
        <v>120</v>
      </c>
      <c r="D59" s="390">
        <v>3.65</v>
      </c>
      <c r="E59" s="390">
        <f t="shared" si="0"/>
        <v>438</v>
      </c>
      <c r="F59" s="401"/>
      <c r="G59" s="450"/>
      <c r="H59" s="403"/>
      <c r="I59" s="391">
        <f t="shared" si="1"/>
        <v>438</v>
      </c>
      <c r="J59" s="399">
        <f t="shared" si="2"/>
        <v>0</v>
      </c>
    </row>
    <row r="60" spans="1:10" ht="15.75">
      <c r="A60" s="435"/>
      <c r="B60" s="440"/>
      <c r="C60" s="437" t="s">
        <v>325</v>
      </c>
      <c r="D60" s="390"/>
      <c r="E60" s="390"/>
      <c r="F60" s="401"/>
      <c r="G60" s="450"/>
      <c r="H60" s="403"/>
      <c r="I60" s="391"/>
      <c r="J60" s="399"/>
    </row>
    <row r="61" spans="1:10" ht="15.75">
      <c r="A61" s="434">
        <v>11</v>
      </c>
      <c r="B61" s="439">
        <v>2556</v>
      </c>
      <c r="C61" s="437">
        <v>131</v>
      </c>
      <c r="D61" s="390">
        <v>3.65</v>
      </c>
      <c r="E61" s="390">
        <f t="shared" si="0"/>
        <v>478.15</v>
      </c>
      <c r="F61" s="401"/>
      <c r="G61" s="450"/>
      <c r="H61" s="403"/>
      <c r="I61" s="391">
        <f t="shared" si="1"/>
        <v>478.15</v>
      </c>
      <c r="J61" s="399">
        <f t="shared" si="2"/>
        <v>0</v>
      </c>
    </row>
    <row r="62" spans="1:10" ht="15.75">
      <c r="A62" s="434">
        <v>11</v>
      </c>
      <c r="B62" s="439">
        <v>5539</v>
      </c>
      <c r="C62" s="437">
        <v>43</v>
      </c>
      <c r="D62" s="390">
        <v>3.65</v>
      </c>
      <c r="E62" s="390">
        <f t="shared" si="0"/>
        <v>156.94999999999999</v>
      </c>
      <c r="F62" s="401"/>
      <c r="G62" s="450"/>
      <c r="H62" s="419"/>
      <c r="I62" s="391">
        <f t="shared" si="1"/>
        <v>156.94999999999999</v>
      </c>
      <c r="J62" s="399">
        <f t="shared" si="2"/>
        <v>0</v>
      </c>
    </row>
    <row r="63" spans="1:10" ht="15.75">
      <c r="A63" s="434">
        <v>11</v>
      </c>
      <c r="B63" s="439">
        <v>7732</v>
      </c>
      <c r="C63" s="437">
        <v>86</v>
      </c>
      <c r="D63" s="390">
        <v>3.65</v>
      </c>
      <c r="E63" s="390">
        <f t="shared" si="0"/>
        <v>313.89999999999998</v>
      </c>
      <c r="F63" s="401"/>
      <c r="G63" s="473"/>
      <c r="H63" s="403"/>
      <c r="I63" s="391">
        <v>-0.65</v>
      </c>
      <c r="J63" s="399">
        <v>1.0002</v>
      </c>
    </row>
    <row r="64" spans="1:10" ht="15.75">
      <c r="A64" s="434">
        <v>11</v>
      </c>
      <c r="B64" s="439">
        <v>12393</v>
      </c>
      <c r="C64" s="437">
        <v>57</v>
      </c>
      <c r="D64" s="390">
        <v>3.65</v>
      </c>
      <c r="E64" s="390">
        <f t="shared" si="0"/>
        <v>208.04999999999998</v>
      </c>
      <c r="F64" s="401"/>
      <c r="G64" s="450"/>
      <c r="H64" s="403"/>
      <c r="I64" s="391">
        <f t="shared" si="1"/>
        <v>208.04999999999998</v>
      </c>
      <c r="J64" s="399">
        <f t="shared" si="2"/>
        <v>0</v>
      </c>
    </row>
    <row r="65" spans="1:10" ht="15.75">
      <c r="A65" s="435"/>
      <c r="B65" s="440"/>
      <c r="C65" s="437" t="s">
        <v>325</v>
      </c>
      <c r="D65" s="390"/>
      <c r="E65" s="390"/>
      <c r="F65" s="401"/>
      <c r="G65" s="450"/>
      <c r="H65" s="403"/>
      <c r="I65" s="391"/>
      <c r="J65" s="399"/>
    </row>
    <row r="66" spans="1:10" ht="15.75">
      <c r="A66" s="434">
        <v>12</v>
      </c>
      <c r="B66" s="439">
        <v>710</v>
      </c>
      <c r="C66" s="437">
        <v>184</v>
      </c>
      <c r="D66" s="390">
        <v>3.65</v>
      </c>
      <c r="E66" s="390">
        <f t="shared" si="0"/>
        <v>671.6</v>
      </c>
      <c r="F66" s="401"/>
      <c r="G66" s="450"/>
      <c r="H66" s="403"/>
      <c r="I66" s="391">
        <f t="shared" si="1"/>
        <v>671.6</v>
      </c>
      <c r="J66" s="399">
        <f t="shared" si="2"/>
        <v>0</v>
      </c>
    </row>
    <row r="67" spans="1:10" ht="15.75">
      <c r="A67" s="434">
        <v>12</v>
      </c>
      <c r="B67" s="439">
        <v>1957</v>
      </c>
      <c r="C67" s="437">
        <v>140</v>
      </c>
      <c r="D67" s="390">
        <v>3.65</v>
      </c>
      <c r="E67" s="390">
        <f t="shared" si="0"/>
        <v>511</v>
      </c>
      <c r="F67" s="401"/>
      <c r="G67" s="473"/>
      <c r="H67" s="474"/>
      <c r="I67" s="391">
        <v>-138.9</v>
      </c>
      <c r="J67" s="399">
        <v>1.2738</v>
      </c>
    </row>
    <row r="68" spans="1:10" ht="15.75">
      <c r="A68" s="434">
        <v>12</v>
      </c>
      <c r="B68" s="439">
        <v>4807</v>
      </c>
      <c r="C68" s="437">
        <v>73</v>
      </c>
      <c r="D68" s="390">
        <v>3.65</v>
      </c>
      <c r="E68" s="390">
        <f t="shared" si="0"/>
        <v>266.45</v>
      </c>
      <c r="F68" s="401"/>
      <c r="G68" s="450"/>
      <c r="H68" s="403"/>
      <c r="I68" s="391">
        <f t="shared" si="1"/>
        <v>266.45</v>
      </c>
      <c r="J68" s="399">
        <f t="shared" si="2"/>
        <v>0</v>
      </c>
    </row>
    <row r="69" spans="1:10" ht="15.75">
      <c r="A69" s="434">
        <v>12</v>
      </c>
      <c r="B69" s="439">
        <v>5798</v>
      </c>
      <c r="C69" s="437">
        <v>146</v>
      </c>
      <c r="D69" s="390">
        <v>3.65</v>
      </c>
      <c r="E69" s="390">
        <f t="shared" si="0"/>
        <v>532.9</v>
      </c>
      <c r="F69" s="451"/>
      <c r="G69" s="450"/>
      <c r="H69" s="419"/>
      <c r="I69" s="391">
        <v>-73.88</v>
      </c>
      <c r="J69" s="399">
        <v>1.1511</v>
      </c>
    </row>
    <row r="70" spans="1:10" ht="15.75">
      <c r="A70" s="434">
        <v>12</v>
      </c>
      <c r="B70" s="439">
        <v>16729</v>
      </c>
      <c r="C70" s="437">
        <v>33</v>
      </c>
      <c r="D70" s="390">
        <v>3.65</v>
      </c>
      <c r="E70" s="390">
        <f t="shared" ref="E70:E84" si="6">C70*D70</f>
        <v>120.45</v>
      </c>
      <c r="F70" s="401"/>
      <c r="G70" s="450"/>
      <c r="H70" s="403"/>
      <c r="I70" s="391">
        <f t="shared" ref="I70:I84" si="7">E70-F70</f>
        <v>120.45</v>
      </c>
      <c r="J70" s="399">
        <f t="shared" ref="J70:J84" si="8">F70/E70</f>
        <v>0</v>
      </c>
    </row>
    <row r="71" spans="1:10" ht="15.75">
      <c r="A71" s="435"/>
      <c r="B71" s="440"/>
      <c r="C71" s="437" t="s">
        <v>325</v>
      </c>
      <c r="D71" s="390"/>
      <c r="E71" s="390"/>
      <c r="F71" s="401"/>
      <c r="G71" s="450"/>
      <c r="H71" s="403"/>
      <c r="I71" s="391"/>
      <c r="J71" s="399"/>
    </row>
    <row r="72" spans="1:10" ht="15.75">
      <c r="A72" s="434">
        <v>13</v>
      </c>
      <c r="B72" s="439">
        <v>4735</v>
      </c>
      <c r="C72" s="437">
        <v>158</v>
      </c>
      <c r="D72" s="390">
        <v>3.65</v>
      </c>
      <c r="E72" s="390">
        <f t="shared" si="6"/>
        <v>576.69999999999993</v>
      </c>
      <c r="F72" s="401"/>
      <c r="G72" s="450"/>
      <c r="H72" s="403"/>
      <c r="I72" s="391">
        <f t="shared" si="7"/>
        <v>576.69999999999993</v>
      </c>
      <c r="J72" s="399">
        <f t="shared" si="8"/>
        <v>0</v>
      </c>
    </row>
    <row r="73" spans="1:10" ht="15.75">
      <c r="A73" s="434">
        <v>13</v>
      </c>
      <c r="B73" s="439">
        <v>5382</v>
      </c>
      <c r="C73" s="437">
        <v>54</v>
      </c>
      <c r="D73" s="390">
        <v>3.65</v>
      </c>
      <c r="E73" s="390">
        <f t="shared" si="6"/>
        <v>197.1</v>
      </c>
      <c r="F73" s="401"/>
      <c r="G73" s="452"/>
      <c r="H73" s="403"/>
      <c r="I73" s="391">
        <f t="shared" si="7"/>
        <v>197.1</v>
      </c>
      <c r="J73" s="399">
        <f t="shared" si="8"/>
        <v>0</v>
      </c>
    </row>
    <row r="74" spans="1:10" ht="15.75">
      <c r="A74" s="434">
        <v>13</v>
      </c>
      <c r="B74" s="439">
        <v>5844</v>
      </c>
      <c r="C74" s="437">
        <v>81</v>
      </c>
      <c r="D74" s="390">
        <v>3.65</v>
      </c>
      <c r="E74" s="390">
        <f t="shared" si="6"/>
        <v>295.64999999999998</v>
      </c>
      <c r="F74" s="401"/>
      <c r="G74" s="450"/>
      <c r="H74" s="403"/>
      <c r="I74" s="391">
        <f t="shared" si="7"/>
        <v>295.64999999999998</v>
      </c>
      <c r="J74" s="399">
        <f t="shared" si="8"/>
        <v>0</v>
      </c>
    </row>
    <row r="75" spans="1:10" ht="15.75">
      <c r="A75" s="434">
        <v>13</v>
      </c>
      <c r="B75" s="439">
        <v>10243</v>
      </c>
      <c r="C75" s="437">
        <v>129</v>
      </c>
      <c r="D75" s="390">
        <v>3.65</v>
      </c>
      <c r="E75" s="390">
        <f t="shared" si="6"/>
        <v>470.84999999999997</v>
      </c>
      <c r="F75" s="401"/>
      <c r="G75" s="450"/>
      <c r="H75" s="403"/>
      <c r="I75" s="391">
        <f t="shared" si="7"/>
        <v>470.84999999999997</v>
      </c>
      <c r="J75" s="399">
        <f t="shared" si="8"/>
        <v>0</v>
      </c>
    </row>
    <row r="76" spans="1:10" ht="15.75">
      <c r="A76" s="434">
        <v>13</v>
      </c>
      <c r="B76" s="439">
        <v>10552</v>
      </c>
      <c r="C76" s="437">
        <v>77</v>
      </c>
      <c r="D76" s="390">
        <v>3.65</v>
      </c>
      <c r="E76" s="390">
        <f t="shared" si="6"/>
        <v>281.05</v>
      </c>
      <c r="F76" s="401"/>
      <c r="G76" s="450"/>
      <c r="H76" s="403"/>
      <c r="I76" s="391">
        <f t="shared" si="7"/>
        <v>281.05</v>
      </c>
      <c r="J76" s="399">
        <f t="shared" si="8"/>
        <v>0</v>
      </c>
    </row>
    <row r="77" spans="1:10" ht="15.75">
      <c r="A77" s="434">
        <v>13</v>
      </c>
      <c r="B77" s="439">
        <v>11834</v>
      </c>
      <c r="C77" s="437">
        <v>66</v>
      </c>
      <c r="D77" s="390">
        <v>3.65</v>
      </c>
      <c r="E77" s="390">
        <f t="shared" si="6"/>
        <v>240.9</v>
      </c>
      <c r="F77" s="401"/>
      <c r="G77" s="450"/>
      <c r="H77" s="403"/>
      <c r="I77" s="391">
        <f t="shared" si="7"/>
        <v>240.9</v>
      </c>
      <c r="J77" s="399">
        <f t="shared" si="8"/>
        <v>0</v>
      </c>
    </row>
    <row r="78" spans="1:10" ht="15.75">
      <c r="A78" s="434">
        <v>13</v>
      </c>
      <c r="B78" s="439">
        <v>16333</v>
      </c>
      <c r="C78" s="437">
        <v>59</v>
      </c>
      <c r="D78" s="390">
        <v>3.65</v>
      </c>
      <c r="E78" s="390">
        <f t="shared" si="6"/>
        <v>215.35</v>
      </c>
      <c r="F78" s="401"/>
      <c r="G78" s="450"/>
      <c r="H78" s="403"/>
      <c r="I78" s="391">
        <f t="shared" si="7"/>
        <v>215.35</v>
      </c>
      <c r="J78" s="399">
        <f t="shared" si="8"/>
        <v>0</v>
      </c>
    </row>
    <row r="79" spans="1:10" ht="15.75">
      <c r="A79" s="435"/>
      <c r="B79" s="440"/>
      <c r="C79" s="437" t="s">
        <v>325</v>
      </c>
      <c r="D79" s="390"/>
      <c r="E79" s="390"/>
      <c r="F79" s="401"/>
      <c r="G79" s="450"/>
      <c r="H79" s="403"/>
      <c r="I79" s="391"/>
      <c r="J79" s="399"/>
    </row>
    <row r="80" spans="1:10" ht="15.75">
      <c r="A80" s="434">
        <v>14</v>
      </c>
      <c r="B80" s="439">
        <v>3432</v>
      </c>
      <c r="C80" s="437">
        <v>94</v>
      </c>
      <c r="D80" s="390">
        <v>3.65</v>
      </c>
      <c r="E80" s="390">
        <f t="shared" si="6"/>
        <v>343.09999999999997</v>
      </c>
      <c r="F80" s="401"/>
      <c r="G80" s="453"/>
      <c r="H80" s="403"/>
      <c r="I80" s="391">
        <f t="shared" si="7"/>
        <v>343.09999999999997</v>
      </c>
      <c r="J80" s="399">
        <f t="shared" si="8"/>
        <v>0</v>
      </c>
    </row>
    <row r="81" spans="1:10" ht="15.75">
      <c r="A81" s="434">
        <v>14</v>
      </c>
      <c r="B81" s="439">
        <v>6228</v>
      </c>
      <c r="C81" s="437">
        <v>65</v>
      </c>
      <c r="D81" s="390">
        <v>3.65</v>
      </c>
      <c r="E81" s="390">
        <f t="shared" si="6"/>
        <v>237.25</v>
      </c>
      <c r="F81" s="401"/>
      <c r="G81" s="450"/>
      <c r="H81" s="403"/>
      <c r="I81" s="391">
        <f t="shared" si="7"/>
        <v>237.25</v>
      </c>
      <c r="J81" s="399">
        <f t="shared" si="8"/>
        <v>0</v>
      </c>
    </row>
    <row r="82" spans="1:10" ht="15.75">
      <c r="A82" s="434">
        <v>14</v>
      </c>
      <c r="B82" s="439">
        <v>12793</v>
      </c>
      <c r="C82" s="437">
        <v>37</v>
      </c>
      <c r="D82" s="390">
        <v>3.65</v>
      </c>
      <c r="E82" s="390">
        <f t="shared" si="6"/>
        <v>135.04999999999998</v>
      </c>
      <c r="F82" s="401"/>
      <c r="G82" s="450"/>
      <c r="H82" s="403"/>
      <c r="I82" s="391">
        <f t="shared" si="7"/>
        <v>135.04999999999998</v>
      </c>
      <c r="J82" s="399">
        <f t="shared" si="8"/>
        <v>0</v>
      </c>
    </row>
    <row r="83" spans="1:10" ht="15.75">
      <c r="A83" s="434">
        <v>14</v>
      </c>
      <c r="B83" s="439">
        <v>13083</v>
      </c>
      <c r="C83" s="437">
        <v>49</v>
      </c>
      <c r="D83" s="390">
        <v>3.65</v>
      </c>
      <c r="E83" s="390">
        <f t="shared" si="6"/>
        <v>178.85</v>
      </c>
      <c r="F83" s="401"/>
      <c r="G83" s="450"/>
      <c r="H83" s="403"/>
      <c r="I83" s="391">
        <f t="shared" si="7"/>
        <v>178.85</v>
      </c>
      <c r="J83" s="399">
        <f t="shared" si="8"/>
        <v>0</v>
      </c>
    </row>
    <row r="84" spans="1:10" ht="15.75">
      <c r="A84" s="434">
        <v>14</v>
      </c>
      <c r="B84" s="439">
        <v>13702</v>
      </c>
      <c r="C84" s="437">
        <v>27</v>
      </c>
      <c r="D84" s="390">
        <v>3.65</v>
      </c>
      <c r="E84" s="390">
        <f t="shared" si="6"/>
        <v>98.55</v>
      </c>
      <c r="F84" s="401"/>
      <c r="G84" s="450"/>
      <c r="H84" s="403"/>
      <c r="I84" s="391">
        <f t="shared" si="7"/>
        <v>98.55</v>
      </c>
      <c r="J84" s="399">
        <f t="shared" si="8"/>
        <v>0</v>
      </c>
    </row>
    <row r="85" spans="1:10" s="431" customFormat="1" ht="15.75">
      <c r="A85" s="12"/>
      <c r="B85" s="285"/>
      <c r="C85" s="437" t="s">
        <v>325</v>
      </c>
      <c r="D85" s="258"/>
      <c r="E85" s="258"/>
      <c r="F85" s="454"/>
      <c r="G85" s="455"/>
      <c r="H85" s="456"/>
      <c r="I85" s="183"/>
      <c r="J85" s="432"/>
    </row>
    <row r="86" spans="1:10" ht="15.75">
      <c r="A86" s="15"/>
      <c r="B86" s="1"/>
      <c r="C86" s="437" t="s">
        <v>325</v>
      </c>
      <c r="D86" s="3"/>
      <c r="E86" s="3"/>
      <c r="F86" s="378"/>
      <c r="G86" s="457"/>
      <c r="H86" s="379"/>
      <c r="I86" s="16"/>
      <c r="J86" s="18"/>
    </row>
    <row r="87" spans="1:10">
      <c r="A87" s="433" t="s">
        <v>307</v>
      </c>
      <c r="B87" s="438" t="s">
        <v>3</v>
      </c>
      <c r="C87" s="483" t="s">
        <v>710</v>
      </c>
      <c r="D87" s="415"/>
      <c r="E87" s="416">
        <v>1</v>
      </c>
      <c r="F87" s="427"/>
      <c r="G87" s="458"/>
      <c r="H87" s="418"/>
      <c r="I87" s="415" t="s">
        <v>311</v>
      </c>
      <c r="J87" s="415" t="s">
        <v>312</v>
      </c>
    </row>
    <row r="88" spans="1:10" ht="15.75">
      <c r="A88" s="434">
        <v>20</v>
      </c>
      <c r="B88" s="439">
        <v>2770</v>
      </c>
      <c r="C88" s="437">
        <v>91</v>
      </c>
      <c r="D88" s="390">
        <v>3.65</v>
      </c>
      <c r="E88" s="390">
        <f>C88*D88</f>
        <v>332.15</v>
      </c>
      <c r="F88" s="401"/>
      <c r="G88" s="450"/>
      <c r="H88" s="403"/>
      <c r="I88" s="391">
        <f t="shared" ref="I88:I150" si="9">E88-F88</f>
        <v>332.15</v>
      </c>
      <c r="J88" s="399">
        <f t="shared" ref="J88:J150" si="10">F88/E88</f>
        <v>0</v>
      </c>
    </row>
    <row r="89" spans="1:10" ht="15.75">
      <c r="A89" s="434">
        <v>20</v>
      </c>
      <c r="B89" s="439">
        <v>4295</v>
      </c>
      <c r="C89" s="437">
        <v>77</v>
      </c>
      <c r="D89" s="390">
        <v>3.65</v>
      </c>
      <c r="E89" s="390">
        <f>C89*D89</f>
        <v>281.05</v>
      </c>
      <c r="F89" s="401"/>
      <c r="G89" s="450"/>
      <c r="H89" s="403"/>
      <c r="I89" s="391">
        <f t="shared" si="9"/>
        <v>281.05</v>
      </c>
      <c r="J89" s="399">
        <f t="shared" si="10"/>
        <v>0</v>
      </c>
    </row>
    <row r="90" spans="1:10" ht="15.75">
      <c r="A90" s="434">
        <v>20</v>
      </c>
      <c r="B90" s="439">
        <v>7096</v>
      </c>
      <c r="C90" s="437">
        <v>59</v>
      </c>
      <c r="D90" s="390">
        <v>3.65</v>
      </c>
      <c r="E90" s="390">
        <f>C90*D90</f>
        <v>215.35</v>
      </c>
      <c r="F90" s="401"/>
      <c r="G90" s="450"/>
      <c r="H90" s="403"/>
      <c r="I90" s="391">
        <f t="shared" si="9"/>
        <v>215.35</v>
      </c>
      <c r="J90" s="399">
        <f t="shared" si="10"/>
        <v>0</v>
      </c>
    </row>
    <row r="91" spans="1:10" ht="15.75">
      <c r="A91" s="434">
        <v>20</v>
      </c>
      <c r="B91" s="439">
        <v>9070</v>
      </c>
      <c r="C91" s="437">
        <v>51</v>
      </c>
      <c r="D91" s="390">
        <v>3.65</v>
      </c>
      <c r="E91" s="390">
        <f>C91*D91</f>
        <v>186.15</v>
      </c>
      <c r="F91" s="401"/>
      <c r="G91" s="450"/>
      <c r="H91" s="403"/>
      <c r="I91" s="391">
        <f t="shared" si="9"/>
        <v>186.15</v>
      </c>
      <c r="J91" s="399">
        <f t="shared" si="10"/>
        <v>0</v>
      </c>
    </row>
    <row r="92" spans="1:10" ht="15.75">
      <c r="A92" s="435"/>
      <c r="B92" s="440"/>
      <c r="C92" s="437" t="s">
        <v>325</v>
      </c>
      <c r="D92" s="390"/>
      <c r="E92" s="390"/>
      <c r="F92" s="401"/>
      <c r="G92" s="450"/>
      <c r="H92" s="403"/>
      <c r="I92" s="391"/>
      <c r="J92" s="399"/>
    </row>
    <row r="93" spans="1:10" ht="15.75">
      <c r="A93" s="434">
        <v>21</v>
      </c>
      <c r="B93" s="439">
        <v>2055</v>
      </c>
      <c r="C93" s="437">
        <v>144</v>
      </c>
      <c r="D93" s="390">
        <v>3.65</v>
      </c>
      <c r="E93" s="390">
        <f>C93*D93</f>
        <v>525.6</v>
      </c>
      <c r="F93" s="401"/>
      <c r="G93" s="450"/>
      <c r="H93" s="403"/>
      <c r="I93" s="391">
        <f t="shared" si="9"/>
        <v>525.6</v>
      </c>
      <c r="J93" s="399">
        <f t="shared" si="10"/>
        <v>0</v>
      </c>
    </row>
    <row r="94" spans="1:10" ht="15.75">
      <c r="A94" s="434">
        <v>21</v>
      </c>
      <c r="B94" s="439">
        <v>6599</v>
      </c>
      <c r="C94" s="437">
        <v>45</v>
      </c>
      <c r="D94" s="390">
        <v>3.65</v>
      </c>
      <c r="E94" s="390">
        <f>C94*D94</f>
        <v>164.25</v>
      </c>
      <c r="F94" s="401"/>
      <c r="G94" s="450"/>
      <c r="H94" s="403"/>
      <c r="I94" s="391">
        <f t="shared" si="9"/>
        <v>164.25</v>
      </c>
      <c r="J94" s="399">
        <f t="shared" si="10"/>
        <v>0</v>
      </c>
    </row>
    <row r="95" spans="1:10" ht="15.75">
      <c r="A95" s="434">
        <v>21</v>
      </c>
      <c r="B95" s="439">
        <v>17021</v>
      </c>
      <c r="C95" s="437">
        <v>24</v>
      </c>
      <c r="D95" s="390">
        <v>3.65</v>
      </c>
      <c r="E95" s="390">
        <f>C95*D95</f>
        <v>87.6</v>
      </c>
      <c r="F95" s="401"/>
      <c r="G95" s="450"/>
      <c r="H95" s="403"/>
      <c r="I95" s="391">
        <f t="shared" si="9"/>
        <v>87.6</v>
      </c>
      <c r="J95" s="399">
        <f t="shared" si="10"/>
        <v>0</v>
      </c>
    </row>
    <row r="96" spans="1:10" ht="15.75">
      <c r="A96" s="434">
        <v>21</v>
      </c>
      <c r="B96" s="439">
        <v>17459</v>
      </c>
      <c r="C96" s="437">
        <v>36</v>
      </c>
      <c r="D96" s="390">
        <v>3.65</v>
      </c>
      <c r="E96" s="390">
        <f>C96*D96</f>
        <v>131.4</v>
      </c>
      <c r="F96" s="401"/>
      <c r="G96" s="450"/>
      <c r="H96" s="403"/>
      <c r="I96" s="391">
        <f t="shared" si="9"/>
        <v>131.4</v>
      </c>
      <c r="J96" s="399">
        <f t="shared" si="10"/>
        <v>0</v>
      </c>
    </row>
    <row r="97" spans="1:10" ht="15.75">
      <c r="A97" s="434">
        <v>21</v>
      </c>
      <c r="B97" s="439">
        <v>18057</v>
      </c>
      <c r="C97" s="437">
        <v>24</v>
      </c>
      <c r="D97" s="390">
        <v>3.65</v>
      </c>
      <c r="E97" s="390">
        <f>C97*D97</f>
        <v>87.6</v>
      </c>
      <c r="F97" s="401"/>
      <c r="G97" s="450"/>
      <c r="H97" s="403"/>
      <c r="I97" s="391">
        <f t="shared" si="9"/>
        <v>87.6</v>
      </c>
      <c r="J97" s="399">
        <f t="shared" si="10"/>
        <v>0</v>
      </c>
    </row>
    <row r="98" spans="1:10" ht="15.75">
      <c r="A98" s="435"/>
      <c r="B98" s="440"/>
      <c r="C98" s="437" t="s">
        <v>325</v>
      </c>
      <c r="D98" s="390"/>
      <c r="E98" s="390"/>
      <c r="F98" s="401"/>
      <c r="G98" s="450"/>
      <c r="H98" s="403"/>
      <c r="I98" s="391"/>
      <c r="J98" s="399"/>
    </row>
    <row r="99" spans="1:10" ht="15.75">
      <c r="A99" s="434">
        <v>22</v>
      </c>
      <c r="B99" s="439">
        <v>1257</v>
      </c>
      <c r="C99" s="437">
        <v>287</v>
      </c>
      <c r="D99" s="390">
        <v>3.65</v>
      </c>
      <c r="E99" s="390">
        <f>C99*D99</f>
        <v>1047.55</v>
      </c>
      <c r="F99" s="401"/>
      <c r="G99" s="450"/>
      <c r="H99" s="403"/>
      <c r="I99" s="391">
        <f t="shared" si="9"/>
        <v>1047.55</v>
      </c>
      <c r="J99" s="399">
        <f t="shared" si="10"/>
        <v>0</v>
      </c>
    </row>
    <row r="100" spans="1:10" ht="15.75">
      <c r="A100" s="434">
        <v>22</v>
      </c>
      <c r="B100" s="439">
        <v>2422</v>
      </c>
      <c r="C100" s="437">
        <v>132</v>
      </c>
      <c r="D100" s="390">
        <v>3.65</v>
      </c>
      <c r="E100" s="390">
        <f>C100*D100</f>
        <v>481.8</v>
      </c>
      <c r="F100" s="401"/>
      <c r="G100" s="450"/>
      <c r="H100" s="403"/>
      <c r="I100" s="391">
        <f t="shared" si="9"/>
        <v>481.8</v>
      </c>
      <c r="J100" s="399">
        <f t="shared" si="10"/>
        <v>0</v>
      </c>
    </row>
    <row r="101" spans="1:10" ht="15.75">
      <c r="A101" s="434">
        <v>22</v>
      </c>
      <c r="B101" s="439">
        <v>5193</v>
      </c>
      <c r="C101" s="437">
        <v>61</v>
      </c>
      <c r="D101" s="390">
        <v>3.65</v>
      </c>
      <c r="E101" s="390">
        <f>C101*D101</f>
        <v>222.65</v>
      </c>
      <c r="F101" s="401"/>
      <c r="G101" s="453"/>
      <c r="H101" s="403"/>
      <c r="I101" s="391">
        <f t="shared" si="9"/>
        <v>222.65</v>
      </c>
      <c r="J101" s="399">
        <f t="shared" si="10"/>
        <v>0</v>
      </c>
    </row>
    <row r="102" spans="1:10" ht="15.75">
      <c r="A102" s="434">
        <v>22</v>
      </c>
      <c r="B102" s="439">
        <v>10774</v>
      </c>
      <c r="C102" s="437">
        <v>90</v>
      </c>
      <c r="D102" s="390">
        <v>3.65</v>
      </c>
      <c r="E102" s="390">
        <f>C102*D102</f>
        <v>328.5</v>
      </c>
      <c r="F102" s="401"/>
      <c r="G102" s="450"/>
      <c r="H102" s="403"/>
      <c r="I102" s="391">
        <f t="shared" si="9"/>
        <v>328.5</v>
      </c>
      <c r="J102" s="399">
        <f t="shared" si="10"/>
        <v>0</v>
      </c>
    </row>
    <row r="103" spans="1:10" ht="15.75">
      <c r="A103" s="434">
        <v>22</v>
      </c>
      <c r="B103" s="439">
        <v>12468</v>
      </c>
      <c r="C103" s="437">
        <v>81</v>
      </c>
      <c r="D103" s="390">
        <v>3.65</v>
      </c>
      <c r="E103" s="390">
        <f>C103*D103</f>
        <v>295.64999999999998</v>
      </c>
      <c r="F103" s="401"/>
      <c r="G103" s="450"/>
      <c r="H103" s="403"/>
      <c r="I103" s="391">
        <f t="shared" si="9"/>
        <v>295.64999999999998</v>
      </c>
      <c r="J103" s="399">
        <f t="shared" si="10"/>
        <v>0</v>
      </c>
    </row>
    <row r="104" spans="1:10" ht="15.75">
      <c r="A104" s="435"/>
      <c r="B104" s="440"/>
      <c r="C104" s="437" t="s">
        <v>325</v>
      </c>
      <c r="D104" s="390"/>
      <c r="E104" s="390"/>
      <c r="F104" s="401"/>
      <c r="G104" s="450"/>
      <c r="H104" s="403"/>
      <c r="I104" s="391"/>
      <c r="J104" s="399"/>
    </row>
    <row r="105" spans="1:10" ht="15.75">
      <c r="A105" s="434">
        <v>23</v>
      </c>
      <c r="B105" s="439">
        <v>4125</v>
      </c>
      <c r="C105" s="437">
        <v>230</v>
      </c>
      <c r="D105" s="390">
        <v>3.65</v>
      </c>
      <c r="E105" s="390">
        <f t="shared" ref="E105:E112" si="11">C105*D105</f>
        <v>839.5</v>
      </c>
      <c r="F105" s="401"/>
      <c r="G105" s="450"/>
      <c r="H105" s="403"/>
      <c r="I105" s="391">
        <f t="shared" si="9"/>
        <v>839.5</v>
      </c>
      <c r="J105" s="399">
        <f t="shared" si="10"/>
        <v>0</v>
      </c>
    </row>
    <row r="106" spans="1:10" ht="15.75">
      <c r="A106" s="434">
        <v>23</v>
      </c>
      <c r="B106" s="439">
        <v>4592</v>
      </c>
      <c r="C106" s="437">
        <v>116</v>
      </c>
      <c r="D106" s="390">
        <v>3.65</v>
      </c>
      <c r="E106" s="390">
        <f t="shared" si="11"/>
        <v>423.4</v>
      </c>
      <c r="F106" s="401"/>
      <c r="G106" s="450"/>
      <c r="H106" s="403"/>
      <c r="I106" s="391">
        <f t="shared" si="9"/>
        <v>423.4</v>
      </c>
      <c r="J106" s="399">
        <f t="shared" si="10"/>
        <v>0</v>
      </c>
    </row>
    <row r="107" spans="1:10" ht="15.75">
      <c r="A107" s="434">
        <v>23</v>
      </c>
      <c r="B107" s="439">
        <v>4697</v>
      </c>
      <c r="C107" s="437">
        <v>75</v>
      </c>
      <c r="D107" s="390">
        <v>3.65</v>
      </c>
      <c r="E107" s="390">
        <f t="shared" si="11"/>
        <v>273.75</v>
      </c>
      <c r="F107" s="401"/>
      <c r="G107" s="450"/>
      <c r="H107" s="403"/>
      <c r="I107" s="391">
        <f t="shared" si="9"/>
        <v>273.75</v>
      </c>
      <c r="J107" s="399">
        <f t="shared" si="10"/>
        <v>0</v>
      </c>
    </row>
    <row r="108" spans="1:10" ht="15.75">
      <c r="A108" s="434">
        <v>23</v>
      </c>
      <c r="B108" s="439">
        <v>6718</v>
      </c>
      <c r="C108" s="437">
        <v>80</v>
      </c>
      <c r="D108" s="390">
        <v>3.65</v>
      </c>
      <c r="E108" s="390">
        <f t="shared" si="11"/>
        <v>292</v>
      </c>
      <c r="F108" s="401"/>
      <c r="G108" s="450"/>
      <c r="H108" s="403"/>
      <c r="I108" s="391">
        <f t="shared" si="9"/>
        <v>292</v>
      </c>
      <c r="J108" s="399">
        <f t="shared" si="10"/>
        <v>0</v>
      </c>
    </row>
    <row r="109" spans="1:10" ht="15.75">
      <c r="A109" s="434">
        <v>23</v>
      </c>
      <c r="B109" s="439">
        <v>10158</v>
      </c>
      <c r="C109" s="437">
        <v>29</v>
      </c>
      <c r="D109" s="390">
        <v>3.65</v>
      </c>
      <c r="E109" s="390">
        <f t="shared" si="11"/>
        <v>105.85</v>
      </c>
      <c r="F109" s="401"/>
      <c r="G109" s="450"/>
      <c r="H109" s="403"/>
      <c r="I109" s="391">
        <f t="shared" si="9"/>
        <v>105.85</v>
      </c>
      <c r="J109" s="399">
        <f t="shared" si="10"/>
        <v>0</v>
      </c>
    </row>
    <row r="110" spans="1:10" ht="15.75">
      <c r="A110" s="434">
        <v>23</v>
      </c>
      <c r="B110" s="439">
        <v>12673</v>
      </c>
      <c r="C110" s="437">
        <v>36</v>
      </c>
      <c r="D110" s="390">
        <v>3.65</v>
      </c>
      <c r="E110" s="390">
        <f t="shared" si="11"/>
        <v>131.4</v>
      </c>
      <c r="F110" s="401"/>
      <c r="G110" s="450"/>
      <c r="H110" s="403"/>
      <c r="I110" s="391">
        <f t="shared" si="9"/>
        <v>131.4</v>
      </c>
      <c r="J110" s="399">
        <f t="shared" si="10"/>
        <v>0</v>
      </c>
    </row>
    <row r="111" spans="1:10" ht="15.75">
      <c r="A111" s="435"/>
      <c r="B111" s="440"/>
      <c r="C111" s="437" t="s">
        <v>325</v>
      </c>
      <c r="D111" s="390"/>
      <c r="E111" s="390"/>
      <c r="F111" s="401"/>
      <c r="G111" s="450"/>
      <c r="H111" s="403"/>
      <c r="I111" s="391"/>
      <c r="J111" s="399"/>
    </row>
    <row r="112" spans="1:10" ht="15.75">
      <c r="A112" s="434">
        <v>24</v>
      </c>
      <c r="B112" s="439">
        <v>974</v>
      </c>
      <c r="C112" s="437">
        <v>352</v>
      </c>
      <c r="D112" s="390">
        <v>3.65</v>
      </c>
      <c r="E112" s="390">
        <f t="shared" si="11"/>
        <v>1284.8</v>
      </c>
      <c r="F112" s="401"/>
      <c r="G112" s="450"/>
      <c r="H112" s="403"/>
      <c r="I112" s="391">
        <f t="shared" si="9"/>
        <v>1284.8</v>
      </c>
      <c r="J112" s="399">
        <f t="shared" si="10"/>
        <v>0</v>
      </c>
    </row>
    <row r="113" spans="1:10" ht="15.75">
      <c r="A113" s="434">
        <v>24</v>
      </c>
      <c r="B113" s="439">
        <v>3249</v>
      </c>
      <c r="C113" s="437">
        <v>109</v>
      </c>
      <c r="D113" s="390">
        <v>3.65</v>
      </c>
      <c r="E113" s="390">
        <f>C113*D113</f>
        <v>397.84999999999997</v>
      </c>
      <c r="F113" s="401"/>
      <c r="G113" s="459"/>
      <c r="H113" s="403"/>
      <c r="I113" s="391">
        <f t="shared" si="9"/>
        <v>397.84999999999997</v>
      </c>
      <c r="J113" s="399">
        <f t="shared" si="10"/>
        <v>0</v>
      </c>
    </row>
    <row r="114" spans="1:10" ht="15.75">
      <c r="A114" s="434">
        <v>24</v>
      </c>
      <c r="B114" s="439">
        <v>4634</v>
      </c>
      <c r="C114" s="437">
        <v>71</v>
      </c>
      <c r="D114" s="390">
        <v>3.65</v>
      </c>
      <c r="E114" s="390">
        <f>C114*D114</f>
        <v>259.14999999999998</v>
      </c>
      <c r="F114" s="401"/>
      <c r="G114" s="450"/>
      <c r="H114" s="403"/>
      <c r="I114" s="391">
        <f t="shared" si="9"/>
        <v>259.14999999999998</v>
      </c>
      <c r="J114" s="399">
        <f t="shared" si="10"/>
        <v>0</v>
      </c>
    </row>
    <row r="115" spans="1:10" ht="15.75">
      <c r="A115" s="434">
        <v>24</v>
      </c>
      <c r="B115" s="439">
        <v>4948</v>
      </c>
      <c r="C115" s="437">
        <v>61</v>
      </c>
      <c r="D115" s="390">
        <v>3.65</v>
      </c>
      <c r="E115" s="390">
        <f>C115*D115</f>
        <v>222.65</v>
      </c>
      <c r="F115" s="401"/>
      <c r="G115" s="450"/>
      <c r="H115" s="403"/>
      <c r="I115" s="391">
        <f t="shared" si="9"/>
        <v>222.65</v>
      </c>
      <c r="J115" s="399">
        <f t="shared" si="10"/>
        <v>0</v>
      </c>
    </row>
    <row r="116" spans="1:10" ht="15.75">
      <c r="A116" s="434">
        <v>24</v>
      </c>
      <c r="B116" s="439">
        <v>6585</v>
      </c>
      <c r="C116" s="437">
        <v>156</v>
      </c>
      <c r="D116" s="390">
        <v>3.65</v>
      </c>
      <c r="E116" s="390">
        <f>C116*D116</f>
        <v>569.4</v>
      </c>
      <c r="F116" s="401"/>
      <c r="G116" s="450"/>
      <c r="H116" s="403"/>
      <c r="I116" s="391">
        <f t="shared" si="9"/>
        <v>569.4</v>
      </c>
      <c r="J116" s="399">
        <f t="shared" si="10"/>
        <v>0</v>
      </c>
    </row>
    <row r="117" spans="1:10" ht="15.75">
      <c r="A117" s="435"/>
      <c r="B117" s="440"/>
      <c r="C117" s="437" t="s">
        <v>325</v>
      </c>
      <c r="D117" s="390"/>
      <c r="E117" s="390"/>
      <c r="F117" s="401"/>
      <c r="G117" s="450"/>
      <c r="H117" s="403"/>
      <c r="I117" s="391"/>
      <c r="J117" s="399"/>
    </row>
    <row r="118" spans="1:10" ht="15.75">
      <c r="A118" s="434">
        <v>25</v>
      </c>
      <c r="B118" s="439">
        <v>839</v>
      </c>
      <c r="C118" s="437">
        <v>144</v>
      </c>
      <c r="D118" s="390">
        <v>3.65</v>
      </c>
      <c r="E118" s="390">
        <f>C118*D118</f>
        <v>525.6</v>
      </c>
      <c r="F118" s="401"/>
      <c r="G118" s="450"/>
      <c r="H118" s="403"/>
      <c r="I118" s="391">
        <f t="shared" si="9"/>
        <v>525.6</v>
      </c>
      <c r="J118" s="399">
        <f t="shared" si="10"/>
        <v>0</v>
      </c>
    </row>
    <row r="119" spans="1:10" ht="15.75">
      <c r="A119" s="434">
        <v>25</v>
      </c>
      <c r="B119" s="439">
        <v>6487</v>
      </c>
      <c r="C119" s="437">
        <v>68</v>
      </c>
      <c r="D119" s="390">
        <v>3.65</v>
      </c>
      <c r="E119" s="390">
        <f t="shared" ref="E119:E125" si="12">C119*D119</f>
        <v>248.2</v>
      </c>
      <c r="F119" s="401"/>
      <c r="G119" s="450"/>
      <c r="H119" s="403"/>
      <c r="I119" s="391">
        <f t="shared" si="9"/>
        <v>248.2</v>
      </c>
      <c r="J119" s="399">
        <f t="shared" si="10"/>
        <v>0</v>
      </c>
    </row>
    <row r="120" spans="1:10" ht="15.75">
      <c r="A120" s="434">
        <v>25</v>
      </c>
      <c r="B120" s="439">
        <v>9385</v>
      </c>
      <c r="C120" s="437">
        <v>122</v>
      </c>
      <c r="D120" s="390">
        <v>3.65</v>
      </c>
      <c r="E120" s="390">
        <f t="shared" si="12"/>
        <v>445.3</v>
      </c>
      <c r="F120" s="401"/>
      <c r="G120" s="450"/>
      <c r="H120" s="403"/>
      <c r="I120" s="391">
        <f t="shared" si="9"/>
        <v>445.3</v>
      </c>
      <c r="J120" s="399">
        <f t="shared" si="10"/>
        <v>0</v>
      </c>
    </row>
    <row r="121" spans="1:10" ht="15.75">
      <c r="A121" s="434">
        <v>25</v>
      </c>
      <c r="B121" s="439">
        <v>9438</v>
      </c>
      <c r="C121" s="437">
        <v>54</v>
      </c>
      <c r="D121" s="390">
        <v>3.65</v>
      </c>
      <c r="E121" s="390">
        <f t="shared" si="12"/>
        <v>197.1</v>
      </c>
      <c r="F121" s="401"/>
      <c r="G121" s="450"/>
      <c r="H121" s="403"/>
      <c r="I121" s="391">
        <f t="shared" si="9"/>
        <v>197.1</v>
      </c>
      <c r="J121" s="399">
        <f t="shared" si="10"/>
        <v>0</v>
      </c>
    </row>
    <row r="122" spans="1:10" ht="15.75">
      <c r="A122" s="434">
        <v>25</v>
      </c>
      <c r="B122" s="439">
        <v>10914</v>
      </c>
      <c r="C122" s="437">
        <v>171</v>
      </c>
      <c r="D122" s="390">
        <v>3.65</v>
      </c>
      <c r="E122" s="390">
        <f t="shared" si="12"/>
        <v>624.15</v>
      </c>
      <c r="F122" s="401"/>
      <c r="G122" s="450"/>
      <c r="H122" s="403"/>
      <c r="I122" s="391">
        <f t="shared" si="9"/>
        <v>624.15</v>
      </c>
      <c r="J122" s="399">
        <f t="shared" si="10"/>
        <v>0</v>
      </c>
    </row>
    <row r="123" spans="1:10" ht="15.75">
      <c r="A123" s="434">
        <v>25</v>
      </c>
      <c r="B123" s="439">
        <v>16444</v>
      </c>
      <c r="C123" s="437">
        <v>63</v>
      </c>
      <c r="D123" s="390">
        <v>3.65</v>
      </c>
      <c r="E123" s="390">
        <f t="shared" si="12"/>
        <v>229.95</v>
      </c>
      <c r="F123" s="401"/>
      <c r="G123" s="450"/>
      <c r="H123" s="403"/>
      <c r="I123" s="391">
        <f t="shared" si="9"/>
        <v>229.95</v>
      </c>
      <c r="J123" s="399">
        <f t="shared" si="10"/>
        <v>0</v>
      </c>
    </row>
    <row r="124" spans="1:10" ht="15.75">
      <c r="A124" s="435"/>
      <c r="B124" s="440"/>
      <c r="C124" s="437" t="s">
        <v>325</v>
      </c>
      <c r="D124" s="390"/>
      <c r="E124" s="390"/>
      <c r="F124" s="401"/>
      <c r="G124" s="450"/>
      <c r="H124" s="403"/>
      <c r="I124" s="391"/>
      <c r="J124" s="399"/>
    </row>
    <row r="125" spans="1:10" ht="15.75">
      <c r="A125" s="434">
        <v>26</v>
      </c>
      <c r="B125" s="439">
        <v>1840</v>
      </c>
      <c r="C125" s="437">
        <v>77</v>
      </c>
      <c r="D125" s="390">
        <v>3.65</v>
      </c>
      <c r="E125" s="390">
        <f t="shared" si="12"/>
        <v>281.05</v>
      </c>
      <c r="F125" s="401"/>
      <c r="G125" s="450"/>
      <c r="H125" s="403"/>
      <c r="I125" s="391">
        <f t="shared" si="9"/>
        <v>281.05</v>
      </c>
      <c r="J125" s="399">
        <f t="shared" si="10"/>
        <v>0</v>
      </c>
    </row>
    <row r="126" spans="1:10" ht="15.75">
      <c r="A126" s="434">
        <v>26</v>
      </c>
      <c r="B126" s="439">
        <v>3492</v>
      </c>
      <c r="C126" s="437">
        <v>154</v>
      </c>
      <c r="D126" s="390">
        <v>3.65</v>
      </c>
      <c r="E126" s="390">
        <f>C126*D126</f>
        <v>562.1</v>
      </c>
      <c r="F126" s="401"/>
      <c r="G126" s="450"/>
      <c r="H126" s="403"/>
      <c r="I126" s="391">
        <f t="shared" si="9"/>
        <v>562.1</v>
      </c>
      <c r="J126" s="399">
        <f t="shared" si="10"/>
        <v>0</v>
      </c>
    </row>
    <row r="127" spans="1:10" ht="15.75">
      <c r="A127" s="434">
        <v>26</v>
      </c>
      <c r="B127" s="439">
        <v>8946</v>
      </c>
      <c r="C127" s="437">
        <v>57</v>
      </c>
      <c r="D127" s="390">
        <v>3.65</v>
      </c>
      <c r="E127" s="390">
        <f>C127*D127</f>
        <v>208.04999999999998</v>
      </c>
      <c r="F127" s="401"/>
      <c r="G127" s="450"/>
      <c r="H127" s="403"/>
      <c r="I127" s="391">
        <f t="shared" si="9"/>
        <v>208.04999999999998</v>
      </c>
      <c r="J127" s="399">
        <f t="shared" si="10"/>
        <v>0</v>
      </c>
    </row>
    <row r="128" spans="1:10" ht="15.75">
      <c r="A128" s="434">
        <v>26</v>
      </c>
      <c r="B128" s="439">
        <v>12183</v>
      </c>
      <c r="C128" s="437">
        <v>43</v>
      </c>
      <c r="D128" s="390">
        <v>3.65</v>
      </c>
      <c r="E128" s="390">
        <f>C128*D128</f>
        <v>156.94999999999999</v>
      </c>
      <c r="F128" s="401"/>
      <c r="G128" s="450"/>
      <c r="H128" s="403"/>
      <c r="I128" s="391">
        <f t="shared" si="9"/>
        <v>156.94999999999999</v>
      </c>
      <c r="J128" s="399">
        <f t="shared" si="10"/>
        <v>0</v>
      </c>
    </row>
    <row r="129" spans="1:10" ht="15.75">
      <c r="A129" s="435"/>
      <c r="B129" s="440"/>
      <c r="C129" s="437" t="s">
        <v>325</v>
      </c>
      <c r="D129" s="390"/>
      <c r="E129" s="390"/>
      <c r="F129" s="401"/>
      <c r="G129" s="450"/>
      <c r="H129" s="403"/>
      <c r="I129" s="391"/>
      <c r="J129" s="399"/>
    </row>
    <row r="130" spans="1:10" ht="15.75">
      <c r="A130" s="434">
        <v>27</v>
      </c>
      <c r="B130" s="439">
        <v>1170</v>
      </c>
      <c r="C130" s="437">
        <v>325</v>
      </c>
      <c r="D130" s="390">
        <v>3.65</v>
      </c>
      <c r="E130" s="390">
        <f t="shared" ref="E130:E137" si="13">C130*D130</f>
        <v>1186.25</v>
      </c>
      <c r="F130" s="401"/>
      <c r="G130" s="475"/>
      <c r="H130" s="474"/>
      <c r="I130" s="391">
        <v>1079.42</v>
      </c>
      <c r="J130" s="399">
        <v>0.1898</v>
      </c>
    </row>
    <row r="131" spans="1:10" ht="15.75">
      <c r="A131" s="434">
        <v>27</v>
      </c>
      <c r="B131" s="439">
        <v>12467</v>
      </c>
      <c r="C131" s="437">
        <v>72</v>
      </c>
      <c r="D131" s="390">
        <v>3.65</v>
      </c>
      <c r="E131" s="390">
        <f t="shared" si="13"/>
        <v>262.8</v>
      </c>
      <c r="F131" s="401"/>
      <c r="G131" s="450"/>
      <c r="H131" s="403"/>
      <c r="I131" s="391">
        <f t="shared" si="9"/>
        <v>262.8</v>
      </c>
      <c r="J131" s="399">
        <f t="shared" si="10"/>
        <v>0</v>
      </c>
    </row>
    <row r="132" spans="1:10" ht="15.75">
      <c r="A132" s="434">
        <v>27</v>
      </c>
      <c r="B132" s="439">
        <v>13880</v>
      </c>
      <c r="C132" s="437">
        <v>139</v>
      </c>
      <c r="D132" s="390">
        <v>3.65</v>
      </c>
      <c r="E132" s="390">
        <f t="shared" si="13"/>
        <v>507.34999999999997</v>
      </c>
      <c r="F132" s="401"/>
      <c r="G132" s="450"/>
      <c r="H132" s="403"/>
      <c r="I132" s="391">
        <f t="shared" si="9"/>
        <v>507.34999999999997</v>
      </c>
      <c r="J132" s="399">
        <f t="shared" si="10"/>
        <v>0</v>
      </c>
    </row>
    <row r="133" spans="1:10" ht="15.75">
      <c r="A133" s="435"/>
      <c r="B133" s="440"/>
      <c r="C133" s="437" t="s">
        <v>325</v>
      </c>
      <c r="D133" s="390"/>
      <c r="E133" s="390"/>
      <c r="F133" s="401"/>
      <c r="G133" s="450"/>
      <c r="H133" s="403"/>
      <c r="I133" s="391"/>
      <c r="J133" s="399"/>
    </row>
    <row r="134" spans="1:10" ht="15.75">
      <c r="A134" s="434">
        <v>28</v>
      </c>
      <c r="B134" s="439">
        <v>1069</v>
      </c>
      <c r="C134" s="437">
        <v>183</v>
      </c>
      <c r="D134" s="390">
        <v>3.65</v>
      </c>
      <c r="E134" s="390">
        <f t="shared" si="13"/>
        <v>667.94999999999993</v>
      </c>
      <c r="F134" s="401"/>
      <c r="G134" s="450"/>
      <c r="H134" s="403"/>
      <c r="I134" s="391">
        <f t="shared" si="9"/>
        <v>667.94999999999993</v>
      </c>
      <c r="J134" s="399">
        <f t="shared" si="10"/>
        <v>0</v>
      </c>
    </row>
    <row r="135" spans="1:10" ht="15.75">
      <c r="A135" s="434">
        <v>28</v>
      </c>
      <c r="B135" s="439">
        <v>4628</v>
      </c>
      <c r="C135" s="437">
        <v>138</v>
      </c>
      <c r="D135" s="390">
        <v>3.65</v>
      </c>
      <c r="E135" s="390">
        <f t="shared" si="13"/>
        <v>503.7</v>
      </c>
      <c r="F135" s="401"/>
      <c r="G135" s="450"/>
      <c r="H135" s="403"/>
      <c r="I135" s="391">
        <f t="shared" si="9"/>
        <v>503.7</v>
      </c>
      <c r="J135" s="399">
        <f t="shared" si="10"/>
        <v>0</v>
      </c>
    </row>
    <row r="136" spans="1:10" ht="15.75">
      <c r="A136" s="434">
        <v>28</v>
      </c>
      <c r="B136" s="439">
        <v>5488</v>
      </c>
      <c r="C136" s="437">
        <v>225</v>
      </c>
      <c r="D136" s="390">
        <v>3.65</v>
      </c>
      <c r="E136" s="390">
        <f t="shared" si="13"/>
        <v>821.25</v>
      </c>
      <c r="F136" s="401"/>
      <c r="G136" s="450"/>
      <c r="H136" s="403"/>
      <c r="I136" s="391">
        <f t="shared" si="9"/>
        <v>821.25</v>
      </c>
      <c r="J136" s="399">
        <f t="shared" si="10"/>
        <v>0</v>
      </c>
    </row>
    <row r="137" spans="1:10" ht="15.75">
      <c r="A137" s="434">
        <v>28</v>
      </c>
      <c r="B137" s="439">
        <v>16280</v>
      </c>
      <c r="C137" s="437">
        <v>78</v>
      </c>
      <c r="D137" s="390">
        <v>3.65</v>
      </c>
      <c r="E137" s="390">
        <f t="shared" si="13"/>
        <v>284.7</v>
      </c>
      <c r="F137" s="401"/>
      <c r="G137" s="450"/>
      <c r="H137" s="403"/>
      <c r="I137" s="391">
        <f t="shared" si="9"/>
        <v>284.7</v>
      </c>
      <c r="J137" s="399">
        <f t="shared" si="10"/>
        <v>0</v>
      </c>
    </row>
    <row r="138" spans="1:10" ht="15.75">
      <c r="A138" s="434">
        <v>28</v>
      </c>
      <c r="B138" s="439">
        <v>16937</v>
      </c>
      <c r="C138" s="437">
        <v>50</v>
      </c>
      <c r="D138" s="390">
        <v>3.65</v>
      </c>
      <c r="E138" s="390">
        <f>C138*D138</f>
        <v>182.5</v>
      </c>
      <c r="F138" s="401"/>
      <c r="G138" s="453"/>
      <c r="H138" s="403"/>
      <c r="I138" s="391">
        <f t="shared" si="9"/>
        <v>182.5</v>
      </c>
      <c r="J138" s="399">
        <f t="shared" si="10"/>
        <v>0</v>
      </c>
    </row>
    <row r="139" spans="1:10" ht="15.75">
      <c r="A139" s="435"/>
      <c r="B139" s="440"/>
      <c r="C139" s="437" t="s">
        <v>325</v>
      </c>
      <c r="D139" s="390"/>
      <c r="E139" s="390"/>
      <c r="F139" s="401"/>
      <c r="G139" s="450"/>
      <c r="H139" s="403"/>
      <c r="I139" s="391"/>
      <c r="J139" s="399"/>
    </row>
    <row r="140" spans="1:10" ht="15.75">
      <c r="A140" s="434">
        <v>29</v>
      </c>
      <c r="B140" s="439">
        <v>5127</v>
      </c>
      <c r="C140" s="437">
        <v>83</v>
      </c>
      <c r="D140" s="390">
        <v>3.65</v>
      </c>
      <c r="E140" s="390">
        <f>C140*D140</f>
        <v>302.95</v>
      </c>
      <c r="F140" s="401"/>
      <c r="G140" s="450"/>
      <c r="H140" s="403"/>
      <c r="I140" s="391">
        <f t="shared" si="9"/>
        <v>302.95</v>
      </c>
      <c r="J140" s="399">
        <f t="shared" si="10"/>
        <v>0</v>
      </c>
    </row>
    <row r="141" spans="1:10" ht="15.75">
      <c r="A141" s="434">
        <v>29</v>
      </c>
      <c r="B141" s="439">
        <v>7894</v>
      </c>
      <c r="C141" s="437">
        <v>30</v>
      </c>
      <c r="D141" s="390">
        <v>3.65</v>
      </c>
      <c r="E141" s="390">
        <f>C141*D141</f>
        <v>109.5</v>
      </c>
      <c r="F141" s="401"/>
      <c r="G141" s="450"/>
      <c r="H141" s="403"/>
      <c r="I141" s="391">
        <f t="shared" si="9"/>
        <v>109.5</v>
      </c>
      <c r="J141" s="399">
        <f t="shared" si="10"/>
        <v>0</v>
      </c>
    </row>
    <row r="142" spans="1:10" ht="15.75">
      <c r="A142" s="434">
        <v>29</v>
      </c>
      <c r="B142" s="439">
        <v>17035</v>
      </c>
      <c r="C142" s="437">
        <v>45</v>
      </c>
      <c r="D142" s="390">
        <v>3.65</v>
      </c>
      <c r="E142" s="390">
        <f>C142*D142</f>
        <v>164.25</v>
      </c>
      <c r="F142" s="401"/>
      <c r="G142" s="450"/>
      <c r="H142" s="403"/>
      <c r="I142" s="391">
        <f t="shared" si="9"/>
        <v>164.25</v>
      </c>
      <c r="J142" s="399">
        <f t="shared" si="10"/>
        <v>0</v>
      </c>
    </row>
    <row r="143" spans="1:10" ht="15.75">
      <c r="A143" s="435"/>
      <c r="B143" s="440"/>
      <c r="C143" s="437" t="s">
        <v>325</v>
      </c>
      <c r="D143" s="390"/>
      <c r="E143" s="390"/>
      <c r="F143" s="401"/>
      <c r="G143" s="450"/>
      <c r="H143" s="403"/>
      <c r="I143" s="391"/>
      <c r="J143" s="399"/>
    </row>
    <row r="144" spans="1:10" ht="15.75">
      <c r="A144" s="434">
        <v>30</v>
      </c>
      <c r="B144" s="439">
        <v>1799</v>
      </c>
      <c r="C144" s="437">
        <v>545</v>
      </c>
      <c r="D144" s="390">
        <v>3.65</v>
      </c>
      <c r="E144" s="390">
        <f>C144*D144</f>
        <v>1989.25</v>
      </c>
      <c r="F144" s="401"/>
      <c r="G144" s="450"/>
      <c r="H144" s="403"/>
      <c r="I144" s="391">
        <f t="shared" si="9"/>
        <v>1989.25</v>
      </c>
      <c r="J144" s="399">
        <f t="shared" si="10"/>
        <v>0</v>
      </c>
    </row>
    <row r="145" spans="1:10" ht="15.75">
      <c r="A145" s="434">
        <v>30</v>
      </c>
      <c r="B145" s="439">
        <v>4963</v>
      </c>
      <c r="C145" s="437">
        <v>78</v>
      </c>
      <c r="D145" s="390">
        <v>3.65</v>
      </c>
      <c r="E145" s="390">
        <f>C145*D145</f>
        <v>284.7</v>
      </c>
      <c r="F145" s="401"/>
      <c r="G145" s="450"/>
      <c r="H145" s="403"/>
      <c r="I145" s="391">
        <f t="shared" si="9"/>
        <v>284.7</v>
      </c>
      <c r="J145" s="399">
        <f t="shared" si="10"/>
        <v>0</v>
      </c>
    </row>
    <row r="146" spans="1:10" ht="15.75">
      <c r="A146" s="434">
        <v>30</v>
      </c>
      <c r="B146" s="439">
        <v>10522</v>
      </c>
      <c r="C146" s="437">
        <v>60</v>
      </c>
      <c r="D146" s="390">
        <v>3.65</v>
      </c>
      <c r="E146" s="390">
        <f>C146*D146</f>
        <v>219</v>
      </c>
      <c r="F146" s="401"/>
      <c r="G146" s="450"/>
      <c r="H146" s="403"/>
      <c r="I146" s="391">
        <f t="shared" si="9"/>
        <v>219</v>
      </c>
      <c r="J146" s="399">
        <f t="shared" si="10"/>
        <v>0</v>
      </c>
    </row>
    <row r="147" spans="1:10" ht="15.75">
      <c r="A147" s="435"/>
      <c r="B147" s="440"/>
      <c r="C147" s="437" t="s">
        <v>325</v>
      </c>
      <c r="D147" s="390"/>
      <c r="E147" s="390"/>
      <c r="F147" s="401"/>
      <c r="G147" s="450"/>
      <c r="H147" s="403"/>
      <c r="I147" s="391"/>
      <c r="J147" s="399"/>
    </row>
    <row r="148" spans="1:10" ht="15.75">
      <c r="A148" s="434">
        <v>31</v>
      </c>
      <c r="B148" s="439">
        <v>1654</v>
      </c>
      <c r="C148" s="437">
        <v>137</v>
      </c>
      <c r="D148" s="390">
        <v>3.65</v>
      </c>
      <c r="E148" s="390">
        <f>C148*D148</f>
        <v>500.05</v>
      </c>
      <c r="F148" s="401"/>
      <c r="G148" s="450"/>
      <c r="H148" s="403"/>
      <c r="I148" s="391">
        <f t="shared" si="9"/>
        <v>500.05</v>
      </c>
      <c r="J148" s="399">
        <f t="shared" si="10"/>
        <v>0</v>
      </c>
    </row>
    <row r="149" spans="1:10" ht="15.75">
      <c r="A149" s="434">
        <v>31</v>
      </c>
      <c r="B149" s="439">
        <v>2787</v>
      </c>
      <c r="C149" s="437">
        <v>108</v>
      </c>
      <c r="D149" s="390">
        <v>3.65</v>
      </c>
      <c r="E149" s="390">
        <f>C149*D149</f>
        <v>394.2</v>
      </c>
      <c r="F149" s="401"/>
      <c r="G149" s="450"/>
      <c r="H149" s="403"/>
      <c r="I149" s="391">
        <f t="shared" si="9"/>
        <v>394.2</v>
      </c>
      <c r="J149" s="399">
        <f t="shared" si="10"/>
        <v>0</v>
      </c>
    </row>
    <row r="150" spans="1:10" ht="15.75">
      <c r="A150" s="434">
        <v>31</v>
      </c>
      <c r="B150" s="439">
        <v>3825</v>
      </c>
      <c r="C150" s="437">
        <v>40</v>
      </c>
      <c r="D150" s="390">
        <v>3.65</v>
      </c>
      <c r="E150" s="390">
        <f>C150*D150</f>
        <v>146</v>
      </c>
      <c r="F150" s="401"/>
      <c r="G150" s="450"/>
      <c r="H150" s="403"/>
      <c r="I150" s="391">
        <f t="shared" si="9"/>
        <v>146</v>
      </c>
      <c r="J150" s="399">
        <f t="shared" si="10"/>
        <v>0</v>
      </c>
    </row>
    <row r="151" spans="1:10" ht="15.75">
      <c r="A151" s="434">
        <v>31</v>
      </c>
      <c r="B151" s="439">
        <v>6789</v>
      </c>
      <c r="C151" s="437">
        <v>60</v>
      </c>
      <c r="D151" s="390">
        <v>3.65</v>
      </c>
      <c r="E151" s="390">
        <f>C151*D151</f>
        <v>219</v>
      </c>
      <c r="F151" s="401"/>
      <c r="G151" s="450"/>
      <c r="H151" s="403"/>
      <c r="I151" s="391">
        <v>-233.6</v>
      </c>
      <c r="J151" s="399">
        <v>1.9670000000000001</v>
      </c>
    </row>
    <row r="152" spans="1:10" ht="15.75">
      <c r="A152" s="434">
        <v>31</v>
      </c>
      <c r="B152" s="439">
        <v>11832</v>
      </c>
      <c r="C152" s="437">
        <v>35</v>
      </c>
      <c r="D152" s="390">
        <v>3.65</v>
      </c>
      <c r="E152" s="390">
        <f>C152*D152</f>
        <v>127.75</v>
      </c>
      <c r="F152" s="401"/>
      <c r="G152" s="450"/>
      <c r="H152" s="403"/>
      <c r="I152" s="391">
        <f t="shared" ref="I152:I160" si="14">E152-F152</f>
        <v>127.75</v>
      </c>
      <c r="J152" s="399">
        <f t="shared" ref="J152:J160" si="15">F152/E152</f>
        <v>0</v>
      </c>
    </row>
    <row r="153" spans="1:10" ht="15.75">
      <c r="A153" s="435"/>
      <c r="B153" s="440"/>
      <c r="C153" s="437" t="s">
        <v>325</v>
      </c>
      <c r="D153" s="390"/>
      <c r="E153" s="390"/>
      <c r="F153" s="401"/>
      <c r="G153" s="450"/>
      <c r="H153" s="403"/>
      <c r="I153" s="391"/>
      <c r="J153" s="399"/>
    </row>
    <row r="154" spans="1:10" ht="15.75">
      <c r="A154" s="434">
        <v>32</v>
      </c>
      <c r="B154" s="439">
        <v>5456</v>
      </c>
      <c r="C154" s="437">
        <v>85</v>
      </c>
      <c r="D154" s="390">
        <v>3.65</v>
      </c>
      <c r="E154" s="390">
        <f>C154*D154</f>
        <v>310.25</v>
      </c>
      <c r="F154" s="401"/>
      <c r="G154" s="450"/>
      <c r="H154" s="403"/>
      <c r="I154" s="391">
        <f t="shared" si="14"/>
        <v>310.25</v>
      </c>
      <c r="J154" s="399">
        <f t="shared" si="15"/>
        <v>0</v>
      </c>
    </row>
    <row r="155" spans="1:10" ht="15.75">
      <c r="A155" s="434">
        <v>32</v>
      </c>
      <c r="B155" s="439">
        <v>7342</v>
      </c>
      <c r="C155" s="437">
        <v>47</v>
      </c>
      <c r="D155" s="390">
        <v>3.65</v>
      </c>
      <c r="E155" s="390">
        <f>C155*D155</f>
        <v>171.54999999999998</v>
      </c>
      <c r="F155" s="401"/>
      <c r="G155" s="476"/>
      <c r="H155" s="412"/>
      <c r="I155" s="391">
        <v>-105.85</v>
      </c>
      <c r="J155" s="399">
        <v>1.6042000000000001</v>
      </c>
    </row>
    <row r="156" spans="1:10" ht="15.75">
      <c r="A156" s="434">
        <v>32</v>
      </c>
      <c r="B156" s="439">
        <v>15739</v>
      </c>
      <c r="C156" s="437">
        <v>58</v>
      </c>
      <c r="D156" s="390">
        <v>3.65</v>
      </c>
      <c r="E156" s="390">
        <f>C156*D156</f>
        <v>211.7</v>
      </c>
      <c r="F156" s="401"/>
      <c r="G156" s="450"/>
      <c r="H156" s="412"/>
      <c r="I156" s="391">
        <f t="shared" si="14"/>
        <v>211.7</v>
      </c>
      <c r="J156" s="399">
        <f t="shared" si="15"/>
        <v>0</v>
      </c>
    </row>
    <row r="157" spans="1:10" ht="15.75">
      <c r="A157" s="434">
        <v>32</v>
      </c>
      <c r="B157" s="439">
        <v>17135</v>
      </c>
      <c r="C157" s="437">
        <v>70</v>
      </c>
      <c r="D157" s="390">
        <v>3.65</v>
      </c>
      <c r="E157" s="390">
        <f>C157*D157</f>
        <v>255.5</v>
      </c>
      <c r="F157" s="401"/>
      <c r="G157" s="450"/>
      <c r="H157" s="403"/>
      <c r="I157" s="391">
        <f t="shared" si="14"/>
        <v>255.5</v>
      </c>
      <c r="J157" s="399">
        <f t="shared" si="15"/>
        <v>0</v>
      </c>
    </row>
    <row r="158" spans="1:10" ht="15.75">
      <c r="A158" s="435"/>
      <c r="B158" s="440"/>
      <c r="C158" s="437" t="s">
        <v>325</v>
      </c>
      <c r="D158" s="390"/>
      <c r="E158" s="390"/>
      <c r="F158" s="401"/>
      <c r="G158" s="450"/>
      <c r="H158" s="403"/>
      <c r="I158" s="391"/>
      <c r="J158" s="399"/>
    </row>
    <row r="159" spans="1:10" ht="15.75">
      <c r="A159" s="434">
        <v>33</v>
      </c>
      <c r="B159" s="439">
        <v>1558</v>
      </c>
      <c r="C159" s="437">
        <v>183</v>
      </c>
      <c r="D159" s="390">
        <v>3.65</v>
      </c>
      <c r="E159" s="390">
        <f>C159*D159</f>
        <v>667.94999999999993</v>
      </c>
      <c r="F159" s="401"/>
      <c r="G159" s="450"/>
      <c r="H159" s="403"/>
      <c r="I159" s="391">
        <f t="shared" si="14"/>
        <v>667.94999999999993</v>
      </c>
      <c r="J159" s="399">
        <f t="shared" si="15"/>
        <v>0</v>
      </c>
    </row>
    <row r="160" spans="1:10" ht="15.75">
      <c r="A160" s="434">
        <v>33</v>
      </c>
      <c r="B160" s="439">
        <v>4646</v>
      </c>
      <c r="C160" s="437">
        <v>51</v>
      </c>
      <c r="D160" s="390">
        <v>3.65</v>
      </c>
      <c r="E160" s="390">
        <f>C160*D160</f>
        <v>186.15</v>
      </c>
      <c r="F160" s="401"/>
      <c r="G160" s="450"/>
      <c r="H160" s="403"/>
      <c r="I160" s="391">
        <f t="shared" si="14"/>
        <v>186.15</v>
      </c>
      <c r="J160" s="399">
        <f t="shared" si="15"/>
        <v>0</v>
      </c>
    </row>
    <row r="161" spans="1:10" ht="15.75">
      <c r="A161" s="434">
        <v>33</v>
      </c>
      <c r="B161" s="439">
        <v>12662</v>
      </c>
      <c r="C161" s="437">
        <v>55</v>
      </c>
      <c r="D161" s="390">
        <v>3.65</v>
      </c>
      <c r="E161" s="390">
        <f>C161*D161</f>
        <v>200.75</v>
      </c>
      <c r="F161" s="401"/>
      <c r="G161" s="473"/>
      <c r="H161" s="474"/>
      <c r="I161" s="391">
        <v>-127.75</v>
      </c>
      <c r="J161" s="399">
        <v>1.6604000000000001</v>
      </c>
    </row>
    <row r="162" spans="1:10" s="431" customFormat="1" ht="15.75">
      <c r="A162" s="12"/>
      <c r="B162" s="285"/>
      <c r="C162" s="437" t="s">
        <v>325</v>
      </c>
      <c r="D162" s="258"/>
      <c r="E162" s="258"/>
      <c r="F162" s="454"/>
      <c r="G162" s="455"/>
      <c r="H162" s="456"/>
      <c r="I162" s="258"/>
      <c r="J162" s="256"/>
    </row>
    <row r="163" spans="1:10" ht="15.75">
      <c r="A163" s="15"/>
      <c r="B163" s="1"/>
      <c r="C163" s="437" t="s">
        <v>325</v>
      </c>
      <c r="D163" s="3"/>
      <c r="E163" s="3"/>
      <c r="F163" s="378"/>
      <c r="G163" s="457"/>
      <c r="H163" s="379"/>
      <c r="I163" s="3"/>
      <c r="J163" s="5"/>
    </row>
    <row r="164" spans="1:10">
      <c r="A164" s="433" t="s">
        <v>307</v>
      </c>
      <c r="B164" s="438" t="s">
        <v>3</v>
      </c>
      <c r="C164" s="483" t="s">
        <v>710</v>
      </c>
      <c r="D164" s="415"/>
      <c r="E164" s="416">
        <v>1</v>
      </c>
      <c r="F164" s="427"/>
      <c r="G164" s="458"/>
      <c r="H164" s="418"/>
      <c r="I164" s="415" t="s">
        <v>311</v>
      </c>
      <c r="J164" s="415" t="s">
        <v>312</v>
      </c>
    </row>
    <row r="165" spans="1:10" ht="15.75">
      <c r="A165" s="434">
        <v>40</v>
      </c>
      <c r="B165" s="439">
        <v>765</v>
      </c>
      <c r="C165" s="437">
        <v>111</v>
      </c>
      <c r="D165" s="390">
        <v>3.65</v>
      </c>
      <c r="E165" s="390">
        <f t="shared" ref="E165:E231" si="16">C165*D165</f>
        <v>405.15</v>
      </c>
      <c r="F165" s="401"/>
      <c r="G165" s="450"/>
      <c r="H165" s="403"/>
      <c r="I165" s="391">
        <f t="shared" ref="I165:I229" si="17">E165-F165</f>
        <v>405.15</v>
      </c>
      <c r="J165" s="399">
        <f t="shared" ref="J165:J229" si="18">F165/E165</f>
        <v>0</v>
      </c>
    </row>
    <row r="166" spans="1:10" ht="15.75">
      <c r="A166" s="434">
        <v>40</v>
      </c>
      <c r="B166" s="439">
        <v>1386</v>
      </c>
      <c r="C166" s="437">
        <v>123</v>
      </c>
      <c r="D166" s="390">
        <v>3.65</v>
      </c>
      <c r="E166" s="390">
        <f t="shared" si="16"/>
        <v>448.95</v>
      </c>
      <c r="F166" s="401"/>
      <c r="G166" s="450"/>
      <c r="H166" s="403"/>
      <c r="I166" s="391">
        <f t="shared" si="17"/>
        <v>448.95</v>
      </c>
      <c r="J166" s="399">
        <f t="shared" si="18"/>
        <v>0</v>
      </c>
    </row>
    <row r="167" spans="1:10" ht="15.75">
      <c r="A167" s="434">
        <v>40</v>
      </c>
      <c r="B167" s="439">
        <v>2820</v>
      </c>
      <c r="C167" s="437">
        <v>176</v>
      </c>
      <c r="D167" s="390">
        <v>3.65</v>
      </c>
      <c r="E167" s="390">
        <f t="shared" si="16"/>
        <v>642.4</v>
      </c>
      <c r="F167" s="401"/>
      <c r="G167" s="450"/>
      <c r="H167" s="403"/>
      <c r="I167" s="391">
        <f t="shared" si="17"/>
        <v>642.4</v>
      </c>
      <c r="J167" s="399">
        <f t="shared" si="18"/>
        <v>0</v>
      </c>
    </row>
    <row r="168" spans="1:10" ht="15.75">
      <c r="A168" s="434">
        <v>40</v>
      </c>
      <c r="B168" s="439">
        <v>4416</v>
      </c>
      <c r="C168" s="437">
        <v>101</v>
      </c>
      <c r="D168" s="390">
        <v>3.65</v>
      </c>
      <c r="E168" s="390">
        <f t="shared" si="16"/>
        <v>368.65</v>
      </c>
      <c r="F168" s="401"/>
      <c r="G168" s="450"/>
      <c r="H168" s="403"/>
      <c r="I168" s="391">
        <f t="shared" si="17"/>
        <v>368.65</v>
      </c>
      <c r="J168" s="399">
        <f t="shared" si="18"/>
        <v>0</v>
      </c>
    </row>
    <row r="169" spans="1:10" ht="15.75">
      <c r="A169" s="434">
        <v>40</v>
      </c>
      <c r="B169" s="439">
        <v>7370</v>
      </c>
      <c r="C169" s="437">
        <v>127</v>
      </c>
      <c r="D169" s="390">
        <v>3.65</v>
      </c>
      <c r="E169" s="390">
        <f t="shared" si="16"/>
        <v>463.55</v>
      </c>
      <c r="F169" s="401"/>
      <c r="G169" s="450"/>
      <c r="H169" s="403"/>
      <c r="I169" s="391">
        <f t="shared" si="17"/>
        <v>463.55</v>
      </c>
      <c r="J169" s="399">
        <f t="shared" si="18"/>
        <v>0</v>
      </c>
    </row>
    <row r="170" spans="1:10" ht="15.75">
      <c r="A170" s="434">
        <v>40</v>
      </c>
      <c r="B170" s="439">
        <v>18673</v>
      </c>
      <c r="C170" s="437">
        <v>34</v>
      </c>
      <c r="D170" s="390">
        <v>3.65</v>
      </c>
      <c r="E170" s="390">
        <f t="shared" ref="E170" si="19">C170*D170</f>
        <v>124.1</v>
      </c>
      <c r="F170" s="401"/>
      <c r="G170" s="450"/>
      <c r="H170" s="403"/>
      <c r="I170" s="391">
        <f t="shared" ref="I170" si="20">E170-F170</f>
        <v>124.1</v>
      </c>
      <c r="J170" s="399">
        <f t="shared" ref="J170" si="21">F170/E170</f>
        <v>0</v>
      </c>
    </row>
    <row r="171" spans="1:10" ht="15.75">
      <c r="A171" s="435"/>
      <c r="B171" s="440"/>
      <c r="C171" s="437" t="s">
        <v>325</v>
      </c>
      <c r="D171" s="390"/>
      <c r="E171" s="390"/>
      <c r="F171" s="401"/>
      <c r="G171" s="450"/>
      <c r="H171" s="403"/>
      <c r="I171" s="391"/>
      <c r="J171" s="399"/>
    </row>
    <row r="172" spans="1:10" ht="15.75">
      <c r="A172" s="434">
        <v>41</v>
      </c>
      <c r="B172" s="439">
        <v>1080</v>
      </c>
      <c r="C172" s="437">
        <v>142</v>
      </c>
      <c r="D172" s="390">
        <v>3.65</v>
      </c>
      <c r="E172" s="390">
        <f t="shared" si="16"/>
        <v>518.29999999999995</v>
      </c>
      <c r="F172" s="401"/>
      <c r="G172" s="450"/>
      <c r="H172" s="403"/>
      <c r="I172" s="391">
        <f t="shared" si="17"/>
        <v>518.29999999999995</v>
      </c>
      <c r="J172" s="399">
        <f t="shared" si="18"/>
        <v>0</v>
      </c>
    </row>
    <row r="173" spans="1:10" ht="15.75">
      <c r="A173" s="434">
        <v>41</v>
      </c>
      <c r="B173" s="439">
        <v>1501</v>
      </c>
      <c r="C173" s="437">
        <v>15</v>
      </c>
      <c r="D173" s="390">
        <v>3.65</v>
      </c>
      <c r="E173" s="390">
        <f t="shared" si="16"/>
        <v>54.75</v>
      </c>
      <c r="F173" s="401"/>
      <c r="G173" s="450"/>
      <c r="H173" s="403"/>
      <c r="I173" s="391">
        <f t="shared" si="17"/>
        <v>54.75</v>
      </c>
      <c r="J173" s="399">
        <f t="shared" si="18"/>
        <v>0</v>
      </c>
    </row>
    <row r="174" spans="1:10" ht="15.75">
      <c r="A174" s="434">
        <v>41</v>
      </c>
      <c r="B174" s="439">
        <v>11884</v>
      </c>
      <c r="C174" s="437">
        <v>26</v>
      </c>
      <c r="D174" s="390">
        <v>3.65</v>
      </c>
      <c r="E174" s="390">
        <f t="shared" si="16"/>
        <v>94.899999999999991</v>
      </c>
      <c r="F174" s="401"/>
      <c r="G174" s="450"/>
      <c r="H174" s="403"/>
      <c r="I174" s="391">
        <f t="shared" si="17"/>
        <v>94.899999999999991</v>
      </c>
      <c r="J174" s="399">
        <f t="shared" si="18"/>
        <v>0</v>
      </c>
    </row>
    <row r="175" spans="1:10" ht="15.75">
      <c r="A175" s="435"/>
      <c r="B175" s="440"/>
      <c r="C175" s="437" t="s">
        <v>325</v>
      </c>
      <c r="D175" s="390"/>
      <c r="E175" s="390"/>
      <c r="F175" s="401"/>
      <c r="G175" s="450"/>
      <c r="H175" s="403"/>
      <c r="I175" s="391"/>
      <c r="J175" s="399"/>
    </row>
    <row r="176" spans="1:10" ht="15.75">
      <c r="A176" s="434">
        <v>42</v>
      </c>
      <c r="B176" s="439">
        <v>1471</v>
      </c>
      <c r="C176" s="437">
        <v>147</v>
      </c>
      <c r="D176" s="390">
        <v>3.65</v>
      </c>
      <c r="E176" s="390">
        <f t="shared" si="16"/>
        <v>536.54999999999995</v>
      </c>
      <c r="F176" s="401"/>
      <c r="G176" s="450"/>
      <c r="H176" s="403"/>
      <c r="I176" s="391">
        <f t="shared" si="17"/>
        <v>536.54999999999995</v>
      </c>
      <c r="J176" s="399">
        <f t="shared" si="18"/>
        <v>0</v>
      </c>
    </row>
    <row r="177" spans="1:21" ht="15.75">
      <c r="A177" s="434">
        <v>42</v>
      </c>
      <c r="B177" s="439">
        <v>6508</v>
      </c>
      <c r="C177" s="437">
        <v>52</v>
      </c>
      <c r="D177" s="390">
        <v>3.65</v>
      </c>
      <c r="E177" s="390">
        <f t="shared" si="16"/>
        <v>189.79999999999998</v>
      </c>
      <c r="F177" s="401"/>
      <c r="G177" s="450"/>
      <c r="H177" s="403"/>
      <c r="I177" s="391">
        <f t="shared" si="17"/>
        <v>189.79999999999998</v>
      </c>
      <c r="J177" s="399">
        <f t="shared" si="18"/>
        <v>0</v>
      </c>
    </row>
    <row r="178" spans="1:21" ht="15.75">
      <c r="A178" s="434">
        <v>42</v>
      </c>
      <c r="B178" s="439">
        <v>6630</v>
      </c>
      <c r="C178" s="437">
        <v>42</v>
      </c>
      <c r="D178" s="390">
        <v>3.65</v>
      </c>
      <c r="E178" s="390">
        <f t="shared" si="16"/>
        <v>153.29999999999998</v>
      </c>
      <c r="F178" s="401"/>
      <c r="G178" s="450"/>
      <c r="H178" s="403"/>
      <c r="I178" s="391">
        <f t="shared" si="17"/>
        <v>153.29999999999998</v>
      </c>
      <c r="J178" s="399">
        <f t="shared" si="18"/>
        <v>0</v>
      </c>
    </row>
    <row r="179" spans="1:21" ht="15.75">
      <c r="A179" s="434">
        <v>42</v>
      </c>
      <c r="B179" s="439">
        <v>10920</v>
      </c>
      <c r="C179" s="437">
        <v>41</v>
      </c>
      <c r="D179" s="390">
        <v>3.65</v>
      </c>
      <c r="E179" s="390">
        <f t="shared" si="16"/>
        <v>149.65</v>
      </c>
      <c r="F179" s="401"/>
      <c r="G179" s="450"/>
      <c r="H179" s="403"/>
      <c r="I179" s="391">
        <f t="shared" si="17"/>
        <v>149.65</v>
      </c>
      <c r="J179" s="399">
        <f t="shared" si="18"/>
        <v>0</v>
      </c>
    </row>
    <row r="180" spans="1:21" ht="15.75">
      <c r="A180" s="434">
        <v>42</v>
      </c>
      <c r="B180" s="439">
        <v>12491</v>
      </c>
      <c r="C180" s="437">
        <v>84</v>
      </c>
      <c r="D180" s="390">
        <v>3.65</v>
      </c>
      <c r="E180" s="390">
        <f t="shared" si="16"/>
        <v>306.59999999999997</v>
      </c>
      <c r="F180" s="401"/>
      <c r="G180" s="450"/>
      <c r="H180" s="403"/>
      <c r="I180" s="391">
        <f t="shared" si="17"/>
        <v>306.59999999999997</v>
      </c>
      <c r="J180" s="399">
        <f t="shared" si="18"/>
        <v>0</v>
      </c>
    </row>
    <row r="181" spans="1:21" ht="15.75">
      <c r="A181" s="434">
        <v>42</v>
      </c>
      <c r="B181" s="439">
        <v>13480</v>
      </c>
      <c r="C181" s="437">
        <v>71</v>
      </c>
      <c r="D181" s="390">
        <v>3.65</v>
      </c>
      <c r="E181" s="390">
        <f t="shared" si="16"/>
        <v>259.14999999999998</v>
      </c>
      <c r="F181" s="401"/>
      <c r="G181" s="450"/>
      <c r="H181" s="403"/>
      <c r="I181" s="391">
        <f t="shared" si="17"/>
        <v>259.14999999999998</v>
      </c>
      <c r="J181" s="399">
        <f t="shared" si="18"/>
        <v>0</v>
      </c>
    </row>
    <row r="182" spans="1:21" ht="15.75">
      <c r="A182" s="435"/>
      <c r="B182" s="440"/>
      <c r="C182" s="437" t="s">
        <v>325</v>
      </c>
      <c r="D182" s="390"/>
      <c r="E182" s="390"/>
      <c r="F182" s="401"/>
      <c r="G182" s="450"/>
      <c r="H182" s="403"/>
      <c r="I182" s="391"/>
      <c r="J182" s="399"/>
    </row>
    <row r="183" spans="1:21" ht="15.75">
      <c r="A183" s="434">
        <v>43</v>
      </c>
      <c r="B183" s="439">
        <v>3099</v>
      </c>
      <c r="C183" s="437">
        <v>178</v>
      </c>
      <c r="D183" s="390">
        <v>3.65</v>
      </c>
      <c r="E183" s="390">
        <f t="shared" si="16"/>
        <v>649.69999999999993</v>
      </c>
      <c r="F183" s="401"/>
      <c r="G183" s="450"/>
      <c r="H183" s="403"/>
      <c r="I183" s="391">
        <f t="shared" si="17"/>
        <v>649.69999999999993</v>
      </c>
      <c r="J183" s="399">
        <f t="shared" si="18"/>
        <v>0</v>
      </c>
    </row>
    <row r="184" spans="1:21" ht="15.75">
      <c r="A184" s="434">
        <v>43</v>
      </c>
      <c r="B184" s="439">
        <v>6371</v>
      </c>
      <c r="C184" s="437">
        <v>306</v>
      </c>
      <c r="D184" s="390">
        <v>3.65</v>
      </c>
      <c r="E184" s="390">
        <f t="shared" si="16"/>
        <v>1116.8999999999999</v>
      </c>
      <c r="F184" s="401"/>
      <c r="G184" s="450"/>
      <c r="H184" s="403"/>
      <c r="I184" s="391">
        <f t="shared" si="17"/>
        <v>1116.8999999999999</v>
      </c>
      <c r="J184" s="399">
        <f t="shared" si="18"/>
        <v>0</v>
      </c>
    </row>
    <row r="185" spans="1:21" ht="15.75">
      <c r="A185" s="434">
        <v>43</v>
      </c>
      <c r="B185" s="439">
        <v>6463</v>
      </c>
      <c r="C185" s="437">
        <v>99</v>
      </c>
      <c r="D185" s="390">
        <v>3.65</v>
      </c>
      <c r="E185" s="390">
        <f t="shared" si="16"/>
        <v>361.34999999999997</v>
      </c>
      <c r="F185" s="401"/>
      <c r="G185" s="450"/>
      <c r="H185" s="403"/>
      <c r="I185" s="391">
        <f t="shared" si="17"/>
        <v>361.34999999999997</v>
      </c>
      <c r="J185" s="399">
        <f t="shared" si="18"/>
        <v>0</v>
      </c>
      <c r="U185" s="23"/>
    </row>
    <row r="186" spans="1:21" ht="15.75">
      <c r="A186" s="434">
        <v>43</v>
      </c>
      <c r="B186" s="439">
        <v>7811</v>
      </c>
      <c r="C186" s="437">
        <v>57</v>
      </c>
      <c r="D186" s="390">
        <v>3.65</v>
      </c>
      <c r="E186" s="390">
        <f t="shared" si="16"/>
        <v>208.04999999999998</v>
      </c>
      <c r="F186" s="401"/>
      <c r="G186" s="450"/>
      <c r="H186" s="403"/>
      <c r="I186" s="391">
        <f t="shared" si="17"/>
        <v>208.04999999999998</v>
      </c>
      <c r="J186" s="399">
        <f t="shared" si="18"/>
        <v>0</v>
      </c>
    </row>
    <row r="187" spans="1:21" ht="15.75">
      <c r="A187" s="434">
        <v>43</v>
      </c>
      <c r="B187" s="439">
        <v>16994</v>
      </c>
      <c r="C187" s="437">
        <v>56</v>
      </c>
      <c r="D187" s="390">
        <v>3.65</v>
      </c>
      <c r="E187" s="390">
        <f t="shared" si="16"/>
        <v>204.4</v>
      </c>
      <c r="F187" s="401"/>
      <c r="G187" s="450"/>
      <c r="H187" s="403"/>
      <c r="I187" s="391">
        <f t="shared" si="17"/>
        <v>204.4</v>
      </c>
      <c r="J187" s="399">
        <f t="shared" si="18"/>
        <v>0</v>
      </c>
    </row>
    <row r="188" spans="1:21" ht="15.75">
      <c r="A188" s="435"/>
      <c r="B188" s="440"/>
      <c r="C188" s="437" t="s">
        <v>325</v>
      </c>
      <c r="D188" s="390"/>
      <c r="E188" s="390"/>
      <c r="F188" s="401"/>
      <c r="G188" s="450"/>
      <c r="H188" s="403"/>
      <c r="I188" s="391"/>
      <c r="J188" s="399"/>
    </row>
    <row r="189" spans="1:21" ht="15.75">
      <c r="A189" s="434">
        <v>44</v>
      </c>
      <c r="B189" s="439">
        <v>4586</v>
      </c>
      <c r="C189" s="437">
        <v>127</v>
      </c>
      <c r="D189" s="390">
        <v>3.65</v>
      </c>
      <c r="E189" s="390">
        <f t="shared" si="16"/>
        <v>463.55</v>
      </c>
      <c r="F189" s="401"/>
      <c r="G189" s="450"/>
      <c r="H189" s="403"/>
      <c r="I189" s="391">
        <f t="shared" si="17"/>
        <v>463.55</v>
      </c>
      <c r="J189" s="399">
        <f t="shared" si="18"/>
        <v>0</v>
      </c>
    </row>
    <row r="190" spans="1:21" ht="15.75">
      <c r="A190" s="434">
        <v>44</v>
      </c>
      <c r="B190" s="439">
        <v>7775</v>
      </c>
      <c r="C190" s="437">
        <v>73</v>
      </c>
      <c r="D190" s="390">
        <v>3.65</v>
      </c>
      <c r="E190" s="390">
        <f t="shared" si="16"/>
        <v>266.45</v>
      </c>
      <c r="F190" s="401"/>
      <c r="G190" s="450"/>
      <c r="H190" s="403"/>
      <c r="I190" s="391">
        <f t="shared" si="17"/>
        <v>266.45</v>
      </c>
      <c r="J190" s="399">
        <f t="shared" si="18"/>
        <v>0</v>
      </c>
    </row>
    <row r="191" spans="1:21" ht="15.75">
      <c r="A191" s="434">
        <v>44</v>
      </c>
      <c r="B191" s="439">
        <v>9082</v>
      </c>
      <c r="C191" s="437">
        <v>54</v>
      </c>
      <c r="D191" s="390">
        <v>3.65</v>
      </c>
      <c r="E191" s="390">
        <f t="shared" si="16"/>
        <v>197.1</v>
      </c>
      <c r="F191" s="401"/>
      <c r="G191" s="450"/>
      <c r="H191" s="403"/>
      <c r="I191" s="391">
        <f t="shared" si="17"/>
        <v>197.1</v>
      </c>
      <c r="J191" s="399">
        <f t="shared" si="18"/>
        <v>0</v>
      </c>
    </row>
    <row r="192" spans="1:21" ht="15.75">
      <c r="A192" s="434">
        <v>44</v>
      </c>
      <c r="B192" s="439">
        <v>10893</v>
      </c>
      <c r="C192" s="437">
        <v>56</v>
      </c>
      <c r="D192" s="390">
        <v>3.65</v>
      </c>
      <c r="E192" s="390">
        <f t="shared" si="16"/>
        <v>204.4</v>
      </c>
      <c r="F192" s="401"/>
      <c r="G192" s="450"/>
      <c r="H192" s="403"/>
      <c r="I192" s="391">
        <f t="shared" si="17"/>
        <v>204.4</v>
      </c>
      <c r="J192" s="399">
        <f t="shared" si="18"/>
        <v>0</v>
      </c>
    </row>
    <row r="193" spans="1:10" ht="15.75">
      <c r="A193" s="434">
        <v>44</v>
      </c>
      <c r="B193" s="439">
        <v>16863</v>
      </c>
      <c r="C193" s="437">
        <v>51</v>
      </c>
      <c r="D193" s="390">
        <v>3.65</v>
      </c>
      <c r="E193" s="390">
        <f t="shared" si="16"/>
        <v>186.15</v>
      </c>
      <c r="F193" s="401"/>
      <c r="G193" s="450"/>
      <c r="H193" s="403"/>
      <c r="I193" s="391">
        <f t="shared" si="17"/>
        <v>186.15</v>
      </c>
      <c r="J193" s="399">
        <f t="shared" si="18"/>
        <v>0</v>
      </c>
    </row>
    <row r="194" spans="1:10" ht="15.75">
      <c r="A194" s="435"/>
      <c r="B194" s="440"/>
      <c r="C194" s="437" t="s">
        <v>325</v>
      </c>
      <c r="D194" s="390"/>
      <c r="E194" s="390"/>
      <c r="F194" s="401"/>
      <c r="G194" s="450"/>
      <c r="H194" s="403"/>
      <c r="I194" s="391"/>
      <c r="J194" s="399"/>
    </row>
    <row r="195" spans="1:10" ht="15.75">
      <c r="A195" s="434">
        <v>45</v>
      </c>
      <c r="B195" s="439">
        <v>3924</v>
      </c>
      <c r="C195" s="437">
        <v>201</v>
      </c>
      <c r="D195" s="390">
        <v>3.65</v>
      </c>
      <c r="E195" s="390">
        <f t="shared" si="16"/>
        <v>733.65</v>
      </c>
      <c r="F195" s="401"/>
      <c r="G195" s="450"/>
      <c r="H195" s="403"/>
      <c r="I195" s="391">
        <f t="shared" si="17"/>
        <v>733.65</v>
      </c>
      <c r="J195" s="399">
        <f t="shared" si="18"/>
        <v>0</v>
      </c>
    </row>
    <row r="196" spans="1:10" ht="15.75">
      <c r="A196" s="434">
        <v>45</v>
      </c>
      <c r="B196" s="439">
        <v>4549</v>
      </c>
      <c r="C196" s="437">
        <v>93</v>
      </c>
      <c r="D196" s="390">
        <v>3.65</v>
      </c>
      <c r="E196" s="390">
        <f t="shared" si="16"/>
        <v>339.45</v>
      </c>
      <c r="F196" s="401"/>
      <c r="G196" s="450"/>
      <c r="H196" s="403"/>
      <c r="I196" s="391">
        <f t="shared" si="17"/>
        <v>339.45</v>
      </c>
      <c r="J196" s="399">
        <f t="shared" si="18"/>
        <v>0</v>
      </c>
    </row>
    <row r="197" spans="1:10" ht="15.75">
      <c r="A197" s="434">
        <v>45</v>
      </c>
      <c r="B197" s="439">
        <v>11155</v>
      </c>
      <c r="C197" s="437">
        <v>100</v>
      </c>
      <c r="D197" s="390">
        <v>3.65</v>
      </c>
      <c r="E197" s="390">
        <f t="shared" si="16"/>
        <v>365</v>
      </c>
      <c r="F197" s="401"/>
      <c r="G197" s="450"/>
      <c r="H197" s="403"/>
      <c r="I197" s="391">
        <f t="shared" si="17"/>
        <v>365</v>
      </c>
      <c r="J197" s="399">
        <f t="shared" si="18"/>
        <v>0</v>
      </c>
    </row>
    <row r="198" spans="1:10" ht="15.75">
      <c r="A198" s="434">
        <v>45</v>
      </c>
      <c r="B198" s="439">
        <v>16079</v>
      </c>
      <c r="C198" s="437">
        <v>44</v>
      </c>
      <c r="D198" s="390">
        <v>3.65</v>
      </c>
      <c r="E198" s="390">
        <f t="shared" si="16"/>
        <v>160.6</v>
      </c>
      <c r="F198" s="401"/>
      <c r="G198" s="453"/>
      <c r="H198" s="419"/>
      <c r="I198" s="391">
        <f t="shared" si="17"/>
        <v>160.6</v>
      </c>
      <c r="J198" s="399">
        <f t="shared" si="18"/>
        <v>0</v>
      </c>
    </row>
    <row r="199" spans="1:10" ht="15.75">
      <c r="A199" s="434">
        <v>45</v>
      </c>
      <c r="B199" s="439">
        <v>17889</v>
      </c>
      <c r="C199" s="437">
        <v>105</v>
      </c>
      <c r="D199" s="390">
        <v>3.65</v>
      </c>
      <c r="E199" s="390">
        <f t="shared" si="16"/>
        <v>383.25</v>
      </c>
      <c r="F199" s="401"/>
      <c r="G199" s="450"/>
      <c r="H199" s="403"/>
      <c r="I199" s="391">
        <f t="shared" si="17"/>
        <v>383.25</v>
      </c>
      <c r="J199" s="399">
        <f t="shared" si="18"/>
        <v>0</v>
      </c>
    </row>
    <row r="200" spans="1:10" ht="15.75">
      <c r="A200" s="435"/>
      <c r="B200" s="440"/>
      <c r="C200" s="437" t="s">
        <v>325</v>
      </c>
      <c r="D200" s="390"/>
      <c r="E200" s="390"/>
      <c r="F200" s="401"/>
      <c r="G200" s="450"/>
      <c r="H200" s="403"/>
      <c r="I200" s="391"/>
      <c r="J200" s="399"/>
    </row>
    <row r="201" spans="1:10" ht="15.75">
      <c r="A201" s="434">
        <v>46</v>
      </c>
      <c r="B201" s="439">
        <v>746</v>
      </c>
      <c r="C201" s="437">
        <v>120</v>
      </c>
      <c r="D201" s="390">
        <v>3.65</v>
      </c>
      <c r="E201" s="390">
        <f t="shared" si="16"/>
        <v>438</v>
      </c>
      <c r="F201" s="401"/>
      <c r="G201" s="450"/>
      <c r="H201" s="403"/>
      <c r="I201" s="391">
        <f t="shared" si="17"/>
        <v>438</v>
      </c>
      <c r="J201" s="399">
        <f t="shared" si="18"/>
        <v>0</v>
      </c>
    </row>
    <row r="202" spans="1:10" ht="15.75">
      <c r="A202" s="434">
        <v>46</v>
      </c>
      <c r="B202" s="439">
        <v>3450</v>
      </c>
      <c r="C202" s="437">
        <v>154</v>
      </c>
      <c r="D202" s="390">
        <v>3.65</v>
      </c>
      <c r="E202" s="390">
        <f t="shared" si="16"/>
        <v>562.1</v>
      </c>
      <c r="F202" s="401"/>
      <c r="G202" s="450"/>
      <c r="H202" s="403"/>
      <c r="I202" s="391">
        <f t="shared" si="17"/>
        <v>562.1</v>
      </c>
      <c r="J202" s="399">
        <f t="shared" si="18"/>
        <v>0</v>
      </c>
    </row>
    <row r="203" spans="1:10" ht="15.75">
      <c r="A203" s="434">
        <v>46</v>
      </c>
      <c r="B203" s="439">
        <v>3805</v>
      </c>
      <c r="C203" s="437">
        <v>193</v>
      </c>
      <c r="D203" s="390">
        <v>3.65</v>
      </c>
      <c r="E203" s="390">
        <f t="shared" si="16"/>
        <v>704.44999999999993</v>
      </c>
      <c r="F203" s="401"/>
      <c r="G203" s="450"/>
      <c r="H203" s="403"/>
      <c r="I203" s="391">
        <f t="shared" si="17"/>
        <v>704.44999999999993</v>
      </c>
      <c r="J203" s="399">
        <f t="shared" si="18"/>
        <v>0</v>
      </c>
    </row>
    <row r="204" spans="1:10" ht="15.75">
      <c r="A204" s="434">
        <v>46</v>
      </c>
      <c r="B204" s="439">
        <v>4392</v>
      </c>
      <c r="C204" s="437">
        <v>72</v>
      </c>
      <c r="D204" s="390">
        <v>3.65</v>
      </c>
      <c r="E204" s="390">
        <f t="shared" si="16"/>
        <v>262.8</v>
      </c>
      <c r="F204" s="401"/>
      <c r="G204" s="450"/>
      <c r="H204" s="403"/>
      <c r="I204" s="391">
        <f t="shared" si="17"/>
        <v>262.8</v>
      </c>
      <c r="J204" s="399">
        <f t="shared" si="18"/>
        <v>0</v>
      </c>
    </row>
    <row r="205" spans="1:10" ht="15.75">
      <c r="A205" s="435"/>
      <c r="B205" s="440"/>
      <c r="C205" s="437" t="s">
        <v>325</v>
      </c>
      <c r="D205" s="390"/>
      <c r="E205" s="390"/>
      <c r="F205" s="401"/>
      <c r="G205" s="450"/>
      <c r="H205" s="403"/>
      <c r="I205" s="391"/>
      <c r="J205" s="399"/>
    </row>
    <row r="206" spans="1:10" ht="15.75">
      <c r="A206" s="434">
        <v>47</v>
      </c>
      <c r="B206" s="439">
        <v>531</v>
      </c>
      <c r="C206" s="437">
        <v>95</v>
      </c>
      <c r="D206" s="390">
        <v>3.65</v>
      </c>
      <c r="E206" s="390">
        <f t="shared" si="16"/>
        <v>346.75</v>
      </c>
      <c r="F206" s="401"/>
      <c r="G206" s="450"/>
      <c r="H206" s="403"/>
      <c r="I206" s="391">
        <f t="shared" si="17"/>
        <v>346.75</v>
      </c>
      <c r="J206" s="399">
        <f t="shared" si="18"/>
        <v>0</v>
      </c>
    </row>
    <row r="207" spans="1:10" ht="15.75">
      <c r="A207" s="434">
        <v>47</v>
      </c>
      <c r="B207" s="439">
        <v>4527</v>
      </c>
      <c r="C207" s="437">
        <v>112</v>
      </c>
      <c r="D207" s="390">
        <v>3.65</v>
      </c>
      <c r="E207" s="390">
        <f t="shared" si="16"/>
        <v>408.8</v>
      </c>
      <c r="F207" s="401"/>
      <c r="G207" s="450"/>
      <c r="H207" s="403"/>
      <c r="I207" s="391">
        <f t="shared" si="17"/>
        <v>408.8</v>
      </c>
      <c r="J207" s="399">
        <f t="shared" si="18"/>
        <v>0</v>
      </c>
    </row>
    <row r="208" spans="1:10" ht="15.75">
      <c r="A208" s="434">
        <v>47</v>
      </c>
      <c r="B208" s="439">
        <v>6568</v>
      </c>
      <c r="C208" s="437">
        <v>77</v>
      </c>
      <c r="D208" s="390">
        <v>3.65</v>
      </c>
      <c r="E208" s="390">
        <f t="shared" si="16"/>
        <v>281.05</v>
      </c>
      <c r="F208" s="401"/>
      <c r="G208" s="450"/>
      <c r="H208" s="403"/>
      <c r="I208" s="391">
        <f t="shared" si="17"/>
        <v>281.05</v>
      </c>
      <c r="J208" s="399">
        <f t="shared" si="18"/>
        <v>0</v>
      </c>
    </row>
    <row r="209" spans="1:10" ht="15.75">
      <c r="A209" s="434">
        <v>47</v>
      </c>
      <c r="B209" s="439">
        <v>18664</v>
      </c>
      <c r="C209" s="437">
        <v>20</v>
      </c>
      <c r="D209" s="390">
        <v>3.65</v>
      </c>
      <c r="E209" s="390">
        <f t="shared" ref="E209" si="22">C209*D209</f>
        <v>73</v>
      </c>
      <c r="F209" s="401"/>
      <c r="G209" s="450"/>
      <c r="H209" s="403"/>
      <c r="I209" s="391">
        <f t="shared" ref="I209" si="23">E209-F209</f>
        <v>73</v>
      </c>
      <c r="J209" s="399">
        <f t="shared" ref="J209" si="24">F209/E209</f>
        <v>0</v>
      </c>
    </row>
    <row r="210" spans="1:10" ht="15.75">
      <c r="A210" s="435"/>
      <c r="B210" s="440"/>
      <c r="C210" s="437" t="s">
        <v>325</v>
      </c>
      <c r="D210" s="390"/>
      <c r="E210" s="390"/>
      <c r="F210" s="401"/>
      <c r="G210" s="450"/>
      <c r="H210" s="403"/>
      <c r="I210" s="391"/>
      <c r="J210" s="399"/>
    </row>
    <row r="211" spans="1:10" ht="15.75">
      <c r="A211" s="434">
        <v>48</v>
      </c>
      <c r="B211" s="439">
        <v>1478</v>
      </c>
      <c r="C211" s="437">
        <v>123</v>
      </c>
      <c r="D211" s="390">
        <v>3.65</v>
      </c>
      <c r="E211" s="390">
        <f t="shared" si="16"/>
        <v>448.95</v>
      </c>
      <c r="F211" s="401"/>
      <c r="G211" s="450"/>
      <c r="H211" s="403"/>
      <c r="I211" s="391">
        <f t="shared" si="17"/>
        <v>448.95</v>
      </c>
      <c r="J211" s="399">
        <f t="shared" si="18"/>
        <v>0</v>
      </c>
    </row>
    <row r="212" spans="1:10" ht="15.75">
      <c r="A212" s="434">
        <v>48</v>
      </c>
      <c r="B212" s="439">
        <v>6690</v>
      </c>
      <c r="C212" s="437">
        <v>97</v>
      </c>
      <c r="D212" s="390">
        <v>3.65</v>
      </c>
      <c r="E212" s="390">
        <f t="shared" si="16"/>
        <v>354.05</v>
      </c>
      <c r="F212" s="401"/>
      <c r="G212" s="450"/>
      <c r="H212" s="403"/>
      <c r="I212" s="391">
        <f t="shared" si="17"/>
        <v>354.05</v>
      </c>
      <c r="J212" s="399">
        <f t="shared" si="18"/>
        <v>0</v>
      </c>
    </row>
    <row r="213" spans="1:10" ht="15.75">
      <c r="A213" s="434">
        <v>48</v>
      </c>
      <c r="B213" s="439">
        <v>12709</v>
      </c>
      <c r="C213" s="437">
        <v>31</v>
      </c>
      <c r="D213" s="390">
        <v>3.65</v>
      </c>
      <c r="E213" s="390">
        <f t="shared" si="16"/>
        <v>113.14999999999999</v>
      </c>
      <c r="F213" s="401"/>
      <c r="G213" s="450"/>
      <c r="H213" s="403"/>
      <c r="I213" s="391">
        <f t="shared" si="17"/>
        <v>113.14999999999999</v>
      </c>
      <c r="J213" s="399">
        <f t="shared" si="18"/>
        <v>0</v>
      </c>
    </row>
    <row r="214" spans="1:10" ht="15.75">
      <c r="A214" s="435"/>
      <c r="B214" s="440"/>
      <c r="C214" s="437" t="s">
        <v>325</v>
      </c>
      <c r="D214" s="390"/>
      <c r="E214" s="390"/>
      <c r="F214" s="401"/>
      <c r="G214" s="450"/>
      <c r="H214" s="403"/>
      <c r="I214" s="391"/>
      <c r="J214" s="399"/>
    </row>
    <row r="215" spans="1:10" ht="15.75">
      <c r="A215" s="434">
        <v>49</v>
      </c>
      <c r="B215" s="439">
        <v>596</v>
      </c>
      <c r="C215" s="437">
        <v>97</v>
      </c>
      <c r="D215" s="390">
        <v>3.65</v>
      </c>
      <c r="E215" s="390">
        <f t="shared" si="16"/>
        <v>354.05</v>
      </c>
      <c r="F215" s="401"/>
      <c r="G215" s="450"/>
      <c r="H215" s="403"/>
      <c r="I215" s="391">
        <f t="shared" si="17"/>
        <v>354.05</v>
      </c>
      <c r="J215" s="399">
        <f t="shared" si="18"/>
        <v>0</v>
      </c>
    </row>
    <row r="216" spans="1:10" ht="15.75">
      <c r="A216" s="434">
        <v>49</v>
      </c>
      <c r="B216" s="439">
        <v>605</v>
      </c>
      <c r="C216" s="437">
        <v>129</v>
      </c>
      <c r="D216" s="390">
        <v>3.65</v>
      </c>
      <c r="E216" s="390">
        <f t="shared" si="16"/>
        <v>470.84999999999997</v>
      </c>
      <c r="F216" s="401"/>
      <c r="G216" s="450"/>
      <c r="H216" s="403"/>
      <c r="I216" s="391">
        <f t="shared" si="17"/>
        <v>470.84999999999997</v>
      </c>
      <c r="J216" s="399">
        <f t="shared" si="18"/>
        <v>0</v>
      </c>
    </row>
    <row r="217" spans="1:10" ht="15.75">
      <c r="A217" s="434">
        <v>49</v>
      </c>
      <c r="B217" s="439">
        <v>9230</v>
      </c>
      <c r="C217" s="437">
        <v>87</v>
      </c>
      <c r="D217" s="390">
        <v>3.65</v>
      </c>
      <c r="E217" s="390">
        <f t="shared" si="16"/>
        <v>317.55</v>
      </c>
      <c r="F217" s="401"/>
      <c r="G217" s="450"/>
      <c r="H217" s="403"/>
      <c r="I217" s="391">
        <f t="shared" si="17"/>
        <v>317.55</v>
      </c>
      <c r="J217" s="399">
        <f t="shared" si="18"/>
        <v>0</v>
      </c>
    </row>
    <row r="218" spans="1:10" ht="15.75">
      <c r="A218" s="434">
        <v>49</v>
      </c>
      <c r="B218" s="439">
        <v>9360</v>
      </c>
      <c r="C218" s="437">
        <v>125</v>
      </c>
      <c r="D218" s="390">
        <v>3.65</v>
      </c>
      <c r="E218" s="390">
        <f t="shared" si="16"/>
        <v>456.25</v>
      </c>
      <c r="F218" s="401"/>
      <c r="G218" s="450"/>
      <c r="H218" s="403"/>
      <c r="I218" s="391">
        <f t="shared" si="17"/>
        <v>456.25</v>
      </c>
      <c r="J218" s="399">
        <f t="shared" si="18"/>
        <v>0</v>
      </c>
    </row>
    <row r="219" spans="1:10" ht="15.75">
      <c r="A219" s="435"/>
      <c r="B219" s="440"/>
      <c r="C219" s="437" t="s">
        <v>325</v>
      </c>
      <c r="D219" s="390"/>
      <c r="E219" s="390"/>
      <c r="F219" s="401"/>
      <c r="G219" s="450"/>
      <c r="H219" s="403"/>
      <c r="I219" s="391"/>
      <c r="J219" s="399"/>
    </row>
    <row r="220" spans="1:10" ht="15.75">
      <c r="A220" s="434">
        <v>50</v>
      </c>
      <c r="B220" s="439">
        <v>1864</v>
      </c>
      <c r="C220" s="437">
        <v>144</v>
      </c>
      <c r="D220" s="390">
        <v>3.65</v>
      </c>
      <c r="E220" s="390">
        <f t="shared" si="16"/>
        <v>525.6</v>
      </c>
      <c r="F220" s="401"/>
      <c r="G220" s="450"/>
      <c r="H220" s="403"/>
      <c r="I220" s="391">
        <f t="shared" si="17"/>
        <v>525.6</v>
      </c>
      <c r="J220" s="399">
        <f t="shared" si="18"/>
        <v>0</v>
      </c>
    </row>
    <row r="221" spans="1:10" ht="15.75">
      <c r="A221" s="434">
        <v>50</v>
      </c>
      <c r="B221" s="439">
        <v>3396</v>
      </c>
      <c r="C221" s="437">
        <v>158</v>
      </c>
      <c r="D221" s="390">
        <v>3.65</v>
      </c>
      <c r="E221" s="390">
        <f t="shared" si="16"/>
        <v>576.69999999999993</v>
      </c>
      <c r="F221" s="401"/>
      <c r="G221" s="450"/>
      <c r="H221" s="403"/>
      <c r="I221" s="391">
        <f t="shared" si="17"/>
        <v>576.69999999999993</v>
      </c>
      <c r="J221" s="399">
        <f t="shared" si="18"/>
        <v>0</v>
      </c>
    </row>
    <row r="222" spans="1:10" ht="15.75">
      <c r="A222" s="434">
        <v>50</v>
      </c>
      <c r="B222" s="439">
        <v>6547</v>
      </c>
      <c r="C222" s="437">
        <v>116</v>
      </c>
      <c r="D222" s="390">
        <v>3.65</v>
      </c>
      <c r="E222" s="390">
        <f t="shared" si="16"/>
        <v>423.4</v>
      </c>
      <c r="F222" s="401"/>
      <c r="G222" s="450"/>
      <c r="H222" s="403"/>
      <c r="I222" s="391">
        <f t="shared" si="17"/>
        <v>423.4</v>
      </c>
      <c r="J222" s="399">
        <f t="shared" si="18"/>
        <v>0</v>
      </c>
    </row>
    <row r="223" spans="1:10" ht="15.75">
      <c r="A223" s="434">
        <v>50</v>
      </c>
      <c r="B223" s="439">
        <v>15229</v>
      </c>
      <c r="C223" s="437">
        <v>55</v>
      </c>
      <c r="D223" s="390">
        <v>3.65</v>
      </c>
      <c r="E223" s="390">
        <f t="shared" si="16"/>
        <v>200.75</v>
      </c>
      <c r="F223" s="401"/>
      <c r="G223" s="450"/>
      <c r="H223" s="403"/>
      <c r="I223" s="391">
        <f t="shared" si="17"/>
        <v>200.75</v>
      </c>
      <c r="J223" s="399">
        <f t="shared" si="18"/>
        <v>0</v>
      </c>
    </row>
    <row r="224" spans="1:10" ht="15.75">
      <c r="A224" s="435"/>
      <c r="B224" s="440"/>
      <c r="C224" s="437" t="s">
        <v>325</v>
      </c>
      <c r="D224" s="390"/>
      <c r="E224" s="390"/>
      <c r="F224" s="401"/>
      <c r="G224" s="450"/>
      <c r="H224" s="403"/>
      <c r="I224" s="391"/>
      <c r="J224" s="399"/>
    </row>
    <row r="225" spans="1:10" ht="15.75">
      <c r="A225" s="434">
        <v>51</v>
      </c>
      <c r="B225" s="439">
        <v>1609</v>
      </c>
      <c r="C225" s="437">
        <v>108</v>
      </c>
      <c r="D225" s="390">
        <v>3.65</v>
      </c>
      <c r="E225" s="390">
        <f t="shared" si="16"/>
        <v>394.2</v>
      </c>
      <c r="F225" s="401"/>
      <c r="G225" s="450"/>
      <c r="H225" s="403"/>
      <c r="I225" s="391">
        <f t="shared" si="17"/>
        <v>394.2</v>
      </c>
      <c r="J225" s="399">
        <f t="shared" si="18"/>
        <v>0</v>
      </c>
    </row>
    <row r="226" spans="1:10" ht="15.75">
      <c r="A226" s="434">
        <v>51</v>
      </c>
      <c r="B226" s="439">
        <v>1669</v>
      </c>
      <c r="C226" s="437">
        <v>69</v>
      </c>
      <c r="D226" s="390">
        <v>3.65</v>
      </c>
      <c r="E226" s="390">
        <f t="shared" si="16"/>
        <v>251.85</v>
      </c>
      <c r="F226" s="401"/>
      <c r="G226" s="453"/>
      <c r="H226" s="403"/>
      <c r="I226" s="391">
        <f t="shared" si="17"/>
        <v>251.85</v>
      </c>
      <c r="J226" s="399">
        <f t="shared" si="18"/>
        <v>0</v>
      </c>
    </row>
    <row r="227" spans="1:10" ht="15.75">
      <c r="A227" s="434">
        <v>51</v>
      </c>
      <c r="B227" s="439">
        <v>4879</v>
      </c>
      <c r="C227" s="437">
        <v>179</v>
      </c>
      <c r="D227" s="390">
        <v>3.65</v>
      </c>
      <c r="E227" s="390">
        <f t="shared" si="16"/>
        <v>653.35</v>
      </c>
      <c r="F227" s="401"/>
      <c r="G227" s="453"/>
      <c r="H227" s="403"/>
      <c r="I227" s="391">
        <f t="shared" si="17"/>
        <v>653.35</v>
      </c>
      <c r="J227" s="399">
        <f t="shared" si="18"/>
        <v>0</v>
      </c>
    </row>
    <row r="228" spans="1:10" ht="15.75">
      <c r="A228" s="434">
        <v>51</v>
      </c>
      <c r="B228" s="439">
        <v>6460</v>
      </c>
      <c r="C228" s="437">
        <v>131</v>
      </c>
      <c r="D228" s="390">
        <v>3.65</v>
      </c>
      <c r="E228" s="390">
        <f t="shared" si="16"/>
        <v>478.15</v>
      </c>
      <c r="F228" s="401"/>
      <c r="G228" s="450"/>
      <c r="H228" s="403"/>
      <c r="I228" s="391">
        <f t="shared" si="17"/>
        <v>478.15</v>
      </c>
      <c r="J228" s="399">
        <f t="shared" si="18"/>
        <v>0</v>
      </c>
    </row>
    <row r="229" spans="1:10" ht="15.75">
      <c r="A229" s="434">
        <v>51</v>
      </c>
      <c r="B229" s="439">
        <v>6997</v>
      </c>
      <c r="C229" s="437">
        <v>38</v>
      </c>
      <c r="D229" s="390">
        <v>3.65</v>
      </c>
      <c r="E229" s="390">
        <f t="shared" si="16"/>
        <v>138.69999999999999</v>
      </c>
      <c r="F229" s="401"/>
      <c r="G229" s="450"/>
      <c r="H229" s="403"/>
      <c r="I229" s="391">
        <f t="shared" si="17"/>
        <v>138.69999999999999</v>
      </c>
      <c r="J229" s="399">
        <f t="shared" si="18"/>
        <v>0</v>
      </c>
    </row>
    <row r="230" spans="1:10" ht="15.75">
      <c r="A230" s="435"/>
      <c r="B230" s="440"/>
      <c r="C230" s="437" t="s">
        <v>325</v>
      </c>
      <c r="D230" s="390"/>
      <c r="E230" s="390"/>
      <c r="F230" s="401"/>
      <c r="G230" s="450"/>
      <c r="H230" s="403"/>
      <c r="I230" s="391"/>
      <c r="J230" s="399"/>
    </row>
    <row r="231" spans="1:10" ht="15.75">
      <c r="A231" s="434">
        <v>52</v>
      </c>
      <c r="B231" s="439">
        <v>1909</v>
      </c>
      <c r="C231" s="437">
        <v>109</v>
      </c>
      <c r="D231" s="390">
        <v>3.65</v>
      </c>
      <c r="E231" s="390">
        <f t="shared" si="16"/>
        <v>397.84999999999997</v>
      </c>
      <c r="F231" s="401"/>
      <c r="G231" s="450"/>
      <c r="H231" s="403"/>
      <c r="I231" s="391">
        <f t="shared" ref="I231:I243" si="25">E231-F231</f>
        <v>397.84999999999997</v>
      </c>
      <c r="J231" s="399">
        <f t="shared" ref="J231:J243" si="26">F231/E231</f>
        <v>0</v>
      </c>
    </row>
    <row r="232" spans="1:10" ht="15.75">
      <c r="A232" s="434">
        <v>52</v>
      </c>
      <c r="B232" s="439">
        <v>2854</v>
      </c>
      <c r="C232" s="437">
        <v>59</v>
      </c>
      <c r="D232" s="390">
        <v>3.65</v>
      </c>
      <c r="E232" s="390">
        <f t="shared" ref="E232:E243" si="27">C232*D232</f>
        <v>215.35</v>
      </c>
      <c r="F232" s="401"/>
      <c r="G232" s="450"/>
      <c r="H232" s="403"/>
      <c r="I232" s="391">
        <f t="shared" si="25"/>
        <v>215.35</v>
      </c>
      <c r="J232" s="399">
        <f t="shared" si="26"/>
        <v>0</v>
      </c>
    </row>
    <row r="233" spans="1:10" ht="15.75">
      <c r="A233" s="434">
        <v>52</v>
      </c>
      <c r="B233" s="439">
        <v>4871</v>
      </c>
      <c r="C233" s="437">
        <v>77</v>
      </c>
      <c r="D233" s="390">
        <v>3.65</v>
      </c>
      <c r="E233" s="390">
        <f t="shared" si="27"/>
        <v>281.05</v>
      </c>
      <c r="F233" s="401"/>
      <c r="G233" s="450"/>
      <c r="H233" s="403"/>
      <c r="I233" s="391">
        <f t="shared" si="25"/>
        <v>281.05</v>
      </c>
      <c r="J233" s="399">
        <f t="shared" si="26"/>
        <v>0</v>
      </c>
    </row>
    <row r="234" spans="1:10" ht="15.75">
      <c r="A234" s="434">
        <v>52</v>
      </c>
      <c r="B234" s="439">
        <v>6151</v>
      </c>
      <c r="C234" s="437">
        <v>73</v>
      </c>
      <c r="D234" s="390">
        <v>3.65</v>
      </c>
      <c r="E234" s="390">
        <f t="shared" si="27"/>
        <v>266.45</v>
      </c>
      <c r="F234" s="401"/>
      <c r="G234" s="450"/>
      <c r="H234" s="403"/>
      <c r="I234" s="391">
        <f t="shared" si="25"/>
        <v>266.45</v>
      </c>
      <c r="J234" s="399">
        <f t="shared" si="26"/>
        <v>0</v>
      </c>
    </row>
    <row r="235" spans="1:10" ht="15.75">
      <c r="A235" s="434">
        <v>52</v>
      </c>
      <c r="B235" s="439">
        <v>12644</v>
      </c>
      <c r="C235" s="437">
        <v>56</v>
      </c>
      <c r="D235" s="390">
        <v>3.65</v>
      </c>
      <c r="E235" s="390">
        <f t="shared" si="27"/>
        <v>204.4</v>
      </c>
      <c r="F235" s="401"/>
      <c r="G235" s="450"/>
      <c r="H235" s="403"/>
      <c r="I235" s="391">
        <f t="shared" si="25"/>
        <v>204.4</v>
      </c>
      <c r="J235" s="399">
        <f t="shared" si="26"/>
        <v>0</v>
      </c>
    </row>
    <row r="236" spans="1:10" ht="15.75">
      <c r="A236" s="435"/>
      <c r="B236" s="440"/>
      <c r="C236" s="437" t="s">
        <v>325</v>
      </c>
      <c r="D236" s="390"/>
      <c r="E236" s="390"/>
      <c r="F236" s="401"/>
      <c r="G236" s="450"/>
      <c r="H236" s="403"/>
      <c r="I236" s="391"/>
      <c r="J236" s="399"/>
    </row>
    <row r="237" spans="1:10" ht="15.75">
      <c r="A237" s="434">
        <v>53</v>
      </c>
      <c r="B237" s="439">
        <v>7489</v>
      </c>
      <c r="C237" s="437">
        <v>55</v>
      </c>
      <c r="D237" s="390">
        <v>3.65</v>
      </c>
      <c r="E237" s="390">
        <f t="shared" si="27"/>
        <v>200.75</v>
      </c>
      <c r="F237" s="401"/>
      <c r="G237" s="450"/>
      <c r="H237" s="403"/>
      <c r="I237" s="391">
        <f t="shared" si="25"/>
        <v>200.75</v>
      </c>
      <c r="J237" s="399">
        <f t="shared" si="26"/>
        <v>0</v>
      </c>
    </row>
    <row r="238" spans="1:10" ht="15.75">
      <c r="A238" s="434">
        <v>53</v>
      </c>
      <c r="B238" s="439">
        <v>10559</v>
      </c>
      <c r="C238" s="437">
        <v>81</v>
      </c>
      <c r="D238" s="390">
        <v>3.65</v>
      </c>
      <c r="E238" s="390">
        <f t="shared" si="27"/>
        <v>295.64999999999998</v>
      </c>
      <c r="F238" s="401"/>
      <c r="G238" s="450"/>
      <c r="H238" s="403"/>
      <c r="I238" s="391">
        <f t="shared" si="25"/>
        <v>295.64999999999998</v>
      </c>
      <c r="J238" s="399">
        <f t="shared" si="26"/>
        <v>0</v>
      </c>
    </row>
    <row r="239" spans="1:10" ht="15.75">
      <c r="A239" s="434">
        <v>53</v>
      </c>
      <c r="B239" s="439">
        <v>10905</v>
      </c>
      <c r="C239" s="437">
        <v>44</v>
      </c>
      <c r="D239" s="390">
        <v>3.65</v>
      </c>
      <c r="E239" s="390">
        <f t="shared" si="27"/>
        <v>160.6</v>
      </c>
      <c r="F239" s="401"/>
      <c r="G239" s="450"/>
      <c r="H239" s="403"/>
      <c r="I239" s="391">
        <f t="shared" si="25"/>
        <v>160.6</v>
      </c>
      <c r="J239" s="399">
        <f t="shared" si="26"/>
        <v>0</v>
      </c>
    </row>
    <row r="240" spans="1:10" ht="15.75">
      <c r="A240" s="435"/>
      <c r="B240" s="440"/>
      <c r="C240" s="437" t="s">
        <v>325</v>
      </c>
      <c r="D240" s="390"/>
      <c r="E240" s="390"/>
      <c r="F240" s="401"/>
      <c r="G240" s="450"/>
      <c r="H240" s="403"/>
      <c r="I240" s="391"/>
      <c r="J240" s="399"/>
    </row>
    <row r="241" spans="1:10" ht="15.75">
      <c r="A241" s="434">
        <v>54</v>
      </c>
      <c r="B241" s="439">
        <v>1547</v>
      </c>
      <c r="C241" s="437">
        <v>121</v>
      </c>
      <c r="D241" s="390">
        <v>3.65</v>
      </c>
      <c r="E241" s="390">
        <f t="shared" si="27"/>
        <v>441.65</v>
      </c>
      <c r="F241" s="401"/>
      <c r="G241" s="450"/>
      <c r="H241" s="403"/>
      <c r="I241" s="391">
        <v>365</v>
      </c>
      <c r="J241" s="399">
        <v>0.78100000000000003</v>
      </c>
    </row>
    <row r="242" spans="1:10" ht="15.75">
      <c r="A242" s="434">
        <v>54</v>
      </c>
      <c r="B242" s="439">
        <v>1637</v>
      </c>
      <c r="C242" s="437">
        <v>114</v>
      </c>
      <c r="D242" s="390">
        <v>3.65</v>
      </c>
      <c r="E242" s="390">
        <f t="shared" si="27"/>
        <v>416.09999999999997</v>
      </c>
      <c r="F242" s="401"/>
      <c r="G242" s="450"/>
      <c r="H242" s="403"/>
      <c r="I242" s="391">
        <f t="shared" si="25"/>
        <v>416.09999999999997</v>
      </c>
      <c r="J242" s="399">
        <f t="shared" si="26"/>
        <v>0</v>
      </c>
    </row>
    <row r="243" spans="1:10" ht="15.75">
      <c r="A243" s="434">
        <v>54</v>
      </c>
      <c r="B243" s="439">
        <v>4774</v>
      </c>
      <c r="C243" s="437">
        <v>62</v>
      </c>
      <c r="D243" s="390">
        <v>3.65</v>
      </c>
      <c r="E243" s="390">
        <f t="shared" si="27"/>
        <v>226.29999999999998</v>
      </c>
      <c r="F243" s="401"/>
      <c r="G243" s="450"/>
      <c r="H243" s="403"/>
      <c r="I243" s="391">
        <f t="shared" si="25"/>
        <v>226.29999999999998</v>
      </c>
      <c r="J243" s="399">
        <f t="shared" si="26"/>
        <v>0</v>
      </c>
    </row>
    <row r="244" spans="1:10" s="431" customFormat="1" ht="15.75">
      <c r="A244" s="12"/>
      <c r="B244" s="285"/>
      <c r="C244" s="484" t="s">
        <v>325</v>
      </c>
      <c r="D244" s="258"/>
      <c r="E244" s="258"/>
      <c r="F244" s="454"/>
      <c r="G244" s="455"/>
      <c r="H244" s="456"/>
      <c r="I244" s="258"/>
      <c r="J244" s="256"/>
    </row>
    <row r="245" spans="1:10" ht="15.75">
      <c r="A245" s="15"/>
      <c r="B245" s="1"/>
      <c r="C245" s="485" t="s">
        <v>325</v>
      </c>
      <c r="D245" s="3"/>
      <c r="E245" s="3"/>
      <c r="F245" s="378"/>
      <c r="G245" s="457"/>
      <c r="H245" s="379"/>
      <c r="I245" s="3"/>
      <c r="J245" s="5"/>
    </row>
    <row r="246" spans="1:10">
      <c r="A246" s="433" t="s">
        <v>307</v>
      </c>
      <c r="B246" s="438" t="s">
        <v>3</v>
      </c>
      <c r="C246" s="483" t="s">
        <v>710</v>
      </c>
      <c r="D246" s="415"/>
      <c r="E246" s="416">
        <v>1</v>
      </c>
      <c r="F246" s="427"/>
      <c r="G246" s="458"/>
      <c r="H246" s="418"/>
      <c r="I246" s="415" t="s">
        <v>311</v>
      </c>
      <c r="J246" s="415" t="s">
        <v>312</v>
      </c>
    </row>
    <row r="247" spans="1:10" ht="15.75">
      <c r="A247" s="434">
        <v>60</v>
      </c>
      <c r="B247" s="439">
        <v>2689</v>
      </c>
      <c r="C247" s="437">
        <v>85</v>
      </c>
      <c r="D247" s="390">
        <v>3.65</v>
      </c>
      <c r="E247" s="390">
        <f>C247*D247</f>
        <v>310.25</v>
      </c>
      <c r="F247" s="401"/>
      <c r="G247" s="450"/>
      <c r="H247" s="403"/>
      <c r="I247" s="391">
        <f t="shared" ref="I247:I306" si="28">E247-F247</f>
        <v>310.25</v>
      </c>
      <c r="J247" s="399">
        <f t="shared" ref="J247:J306" si="29">F247/E247</f>
        <v>0</v>
      </c>
    </row>
    <row r="248" spans="1:10" ht="15.75">
      <c r="A248" s="434">
        <v>60</v>
      </c>
      <c r="B248" s="439">
        <v>7798</v>
      </c>
      <c r="C248" s="437">
        <v>133</v>
      </c>
      <c r="D248" s="390">
        <v>3.65</v>
      </c>
      <c r="E248" s="390">
        <f>C248*D248</f>
        <v>485.45</v>
      </c>
      <c r="F248" s="401"/>
      <c r="G248" s="450"/>
      <c r="H248" s="403"/>
      <c r="I248" s="391">
        <f t="shared" si="28"/>
        <v>485.45</v>
      </c>
      <c r="J248" s="399">
        <f t="shared" si="29"/>
        <v>0</v>
      </c>
    </row>
    <row r="249" spans="1:10" ht="15.75">
      <c r="A249" s="434">
        <v>60</v>
      </c>
      <c r="B249" s="439">
        <v>8817</v>
      </c>
      <c r="C249" s="437">
        <v>51</v>
      </c>
      <c r="D249" s="390">
        <v>3.65</v>
      </c>
      <c r="E249" s="390">
        <f>C249*D249</f>
        <v>186.15</v>
      </c>
      <c r="F249" s="401"/>
      <c r="G249" s="450"/>
      <c r="H249" s="403"/>
      <c r="I249" s="391">
        <f t="shared" si="28"/>
        <v>186.15</v>
      </c>
      <c r="J249" s="399">
        <f t="shared" si="29"/>
        <v>0</v>
      </c>
    </row>
    <row r="250" spans="1:10" ht="15.75">
      <c r="A250" s="434">
        <v>60</v>
      </c>
      <c r="B250" s="439">
        <v>12588</v>
      </c>
      <c r="C250" s="437">
        <v>96</v>
      </c>
      <c r="D250" s="390">
        <v>3.65</v>
      </c>
      <c r="E250" s="390">
        <f>C250*D250</f>
        <v>350.4</v>
      </c>
      <c r="F250" s="401"/>
      <c r="G250" s="450"/>
      <c r="H250" s="403"/>
      <c r="I250" s="391">
        <f t="shared" si="28"/>
        <v>350.4</v>
      </c>
      <c r="J250" s="399">
        <f t="shared" si="29"/>
        <v>0</v>
      </c>
    </row>
    <row r="251" spans="1:10" ht="15.75">
      <c r="A251" s="434">
        <v>60</v>
      </c>
      <c r="B251" s="439">
        <v>12743</v>
      </c>
      <c r="C251" s="437">
        <v>43</v>
      </c>
      <c r="D251" s="390">
        <v>3.65</v>
      </c>
      <c r="E251" s="390">
        <f>C251*D251</f>
        <v>156.94999999999999</v>
      </c>
      <c r="F251" s="401"/>
      <c r="G251" s="450"/>
      <c r="H251" s="403"/>
      <c r="I251" s="391">
        <f t="shared" si="28"/>
        <v>156.94999999999999</v>
      </c>
      <c r="J251" s="399">
        <f t="shared" si="29"/>
        <v>0</v>
      </c>
    </row>
    <row r="252" spans="1:10" ht="15.75">
      <c r="A252" s="435"/>
      <c r="B252" s="440"/>
      <c r="C252" s="437" t="s">
        <v>325</v>
      </c>
      <c r="D252" s="390"/>
      <c r="E252" s="390"/>
      <c r="F252" s="401"/>
      <c r="G252" s="450"/>
      <c r="H252" s="403"/>
      <c r="I252" s="391"/>
      <c r="J252" s="399"/>
    </row>
    <row r="253" spans="1:10" ht="15.75">
      <c r="A253" s="434">
        <v>61</v>
      </c>
      <c r="B253" s="439">
        <v>664</v>
      </c>
      <c r="C253" s="437">
        <v>572</v>
      </c>
      <c r="D253" s="390">
        <v>3.65</v>
      </c>
      <c r="E253" s="390">
        <f t="shared" ref="E253:E312" si="30">C253*D253</f>
        <v>2087.7999999999997</v>
      </c>
      <c r="F253" s="401"/>
      <c r="G253" s="450"/>
      <c r="H253" s="403"/>
      <c r="I253" s="391">
        <f t="shared" si="28"/>
        <v>2087.7999999999997</v>
      </c>
      <c r="J253" s="399">
        <f t="shared" si="29"/>
        <v>0</v>
      </c>
    </row>
    <row r="254" spans="1:10" ht="15.75">
      <c r="A254" s="434">
        <v>61</v>
      </c>
      <c r="B254" s="439">
        <v>722</v>
      </c>
      <c r="C254" s="437">
        <v>172</v>
      </c>
      <c r="D254" s="390">
        <v>3.65</v>
      </c>
      <c r="E254" s="390">
        <f t="shared" si="30"/>
        <v>627.79999999999995</v>
      </c>
      <c r="F254" s="401"/>
      <c r="G254" s="453"/>
      <c r="H254" s="403"/>
      <c r="I254" s="391">
        <f t="shared" si="28"/>
        <v>627.79999999999995</v>
      </c>
      <c r="J254" s="399">
        <f t="shared" si="29"/>
        <v>0</v>
      </c>
    </row>
    <row r="255" spans="1:10" ht="15.75">
      <c r="A255" s="434">
        <v>61</v>
      </c>
      <c r="B255" s="439">
        <v>1789</v>
      </c>
      <c r="C255" s="437">
        <v>117</v>
      </c>
      <c r="D255" s="390">
        <v>3.65</v>
      </c>
      <c r="E255" s="390">
        <f t="shared" si="30"/>
        <v>427.05</v>
      </c>
      <c r="F255" s="401"/>
      <c r="G255" s="450"/>
      <c r="H255" s="403"/>
      <c r="I255" s="391">
        <f t="shared" si="28"/>
        <v>427.05</v>
      </c>
      <c r="J255" s="399">
        <f t="shared" si="29"/>
        <v>0</v>
      </c>
    </row>
    <row r="256" spans="1:10" ht="15.75">
      <c r="A256" s="434">
        <v>61</v>
      </c>
      <c r="B256" s="439">
        <v>18323</v>
      </c>
      <c r="C256" s="437">
        <v>30</v>
      </c>
      <c r="D256" s="390">
        <v>3.65</v>
      </c>
      <c r="E256" s="390">
        <f t="shared" ref="E256" si="31">C256*D256</f>
        <v>109.5</v>
      </c>
      <c r="F256" s="401"/>
      <c r="G256" s="450"/>
      <c r="H256" s="403"/>
      <c r="I256" s="391">
        <f t="shared" ref="I256" si="32">E256-F256</f>
        <v>109.5</v>
      </c>
      <c r="J256" s="399">
        <f t="shared" ref="J256" si="33">F256/E256</f>
        <v>0</v>
      </c>
    </row>
    <row r="257" spans="1:10" ht="15.75">
      <c r="A257" s="435"/>
      <c r="B257" s="440"/>
      <c r="C257" s="437" t="s">
        <v>325</v>
      </c>
      <c r="D257" s="390"/>
      <c r="E257" s="390"/>
      <c r="F257" s="401"/>
      <c r="G257" s="450"/>
      <c r="H257" s="403"/>
      <c r="I257" s="391"/>
      <c r="J257" s="399"/>
    </row>
    <row r="258" spans="1:10" ht="15.75">
      <c r="A258" s="434">
        <v>62</v>
      </c>
      <c r="B258" s="439">
        <v>1825</v>
      </c>
      <c r="C258" s="437">
        <v>71</v>
      </c>
      <c r="D258" s="390">
        <v>3.65</v>
      </c>
      <c r="E258" s="390">
        <f t="shared" si="30"/>
        <v>259.14999999999998</v>
      </c>
      <c r="F258" s="401"/>
      <c r="G258" s="450"/>
      <c r="H258" s="403"/>
      <c r="I258" s="391">
        <f t="shared" si="28"/>
        <v>259.14999999999998</v>
      </c>
      <c r="J258" s="399">
        <f t="shared" si="29"/>
        <v>0</v>
      </c>
    </row>
    <row r="259" spans="1:10" ht="15.75">
      <c r="A259" s="434">
        <v>62</v>
      </c>
      <c r="B259" s="439">
        <v>3095</v>
      </c>
      <c r="C259" s="437">
        <v>145</v>
      </c>
      <c r="D259" s="390">
        <v>3.65</v>
      </c>
      <c r="E259" s="390">
        <f t="shared" si="30"/>
        <v>529.25</v>
      </c>
      <c r="F259" s="401"/>
      <c r="G259" s="450"/>
      <c r="H259" s="403"/>
      <c r="I259" s="391">
        <f t="shared" si="28"/>
        <v>529.25</v>
      </c>
      <c r="J259" s="399">
        <f t="shared" si="29"/>
        <v>0</v>
      </c>
    </row>
    <row r="260" spans="1:10" ht="15.75">
      <c r="A260" s="434">
        <v>62</v>
      </c>
      <c r="B260" s="439">
        <v>3702</v>
      </c>
      <c r="C260" s="437">
        <v>191</v>
      </c>
      <c r="D260" s="390">
        <v>3.65</v>
      </c>
      <c r="E260" s="390">
        <f t="shared" si="30"/>
        <v>697.15</v>
      </c>
      <c r="F260" s="401"/>
      <c r="G260" s="450"/>
      <c r="H260" s="403"/>
      <c r="I260" s="391">
        <f t="shared" si="28"/>
        <v>697.15</v>
      </c>
      <c r="J260" s="399">
        <f t="shared" si="29"/>
        <v>0</v>
      </c>
    </row>
    <row r="261" spans="1:10" ht="15.75">
      <c r="A261" s="434">
        <v>62</v>
      </c>
      <c r="B261" s="439">
        <v>6436</v>
      </c>
      <c r="C261" s="437">
        <v>37</v>
      </c>
      <c r="D261" s="390">
        <v>3.65</v>
      </c>
      <c r="E261" s="390">
        <f t="shared" si="30"/>
        <v>135.04999999999998</v>
      </c>
      <c r="F261" s="401"/>
      <c r="G261" s="450"/>
      <c r="H261" s="403"/>
      <c r="I261" s="391">
        <f t="shared" si="28"/>
        <v>135.04999999999998</v>
      </c>
      <c r="J261" s="399">
        <f t="shared" si="29"/>
        <v>0</v>
      </c>
    </row>
    <row r="262" spans="1:10" ht="15.75">
      <c r="A262" s="434">
        <v>62</v>
      </c>
      <c r="B262" s="439">
        <v>15276</v>
      </c>
      <c r="C262" s="437">
        <v>30</v>
      </c>
      <c r="D262" s="390">
        <v>3.65</v>
      </c>
      <c r="E262" s="390">
        <f t="shared" si="30"/>
        <v>109.5</v>
      </c>
      <c r="F262" s="401"/>
      <c r="G262" s="450"/>
      <c r="H262" s="403"/>
      <c r="I262" s="391">
        <f t="shared" si="28"/>
        <v>109.5</v>
      </c>
      <c r="J262" s="399">
        <f t="shared" si="29"/>
        <v>0</v>
      </c>
    </row>
    <row r="263" spans="1:10" ht="15.75">
      <c r="A263" s="435"/>
      <c r="B263" s="440"/>
      <c r="C263" s="437" t="s">
        <v>325</v>
      </c>
      <c r="D263" s="390"/>
      <c r="E263" s="390"/>
      <c r="F263" s="401"/>
      <c r="G263" s="450"/>
      <c r="H263" s="403"/>
      <c r="I263" s="391"/>
      <c r="J263" s="399"/>
    </row>
    <row r="264" spans="1:10" ht="15.75">
      <c r="A264" s="434">
        <v>63</v>
      </c>
      <c r="B264" s="439">
        <v>2487</v>
      </c>
      <c r="C264" s="437">
        <v>171</v>
      </c>
      <c r="D264" s="390">
        <v>3.65</v>
      </c>
      <c r="E264" s="390">
        <f t="shared" si="30"/>
        <v>624.15</v>
      </c>
      <c r="F264" s="401"/>
      <c r="G264" s="450"/>
      <c r="H264" s="403"/>
      <c r="I264" s="391">
        <v>-120.45</v>
      </c>
      <c r="J264" s="399">
        <v>1.21</v>
      </c>
    </row>
    <row r="265" spans="1:10" ht="15.75">
      <c r="A265" s="434">
        <v>63</v>
      </c>
      <c r="B265" s="439">
        <v>3562</v>
      </c>
      <c r="C265" s="437">
        <v>194</v>
      </c>
      <c r="D265" s="390">
        <v>3.65</v>
      </c>
      <c r="E265" s="390">
        <f t="shared" si="30"/>
        <v>708.1</v>
      </c>
      <c r="F265" s="401"/>
      <c r="G265" s="450"/>
      <c r="H265" s="403"/>
      <c r="I265" s="391">
        <f t="shared" si="28"/>
        <v>708.1</v>
      </c>
      <c r="J265" s="399">
        <f t="shared" si="29"/>
        <v>0</v>
      </c>
    </row>
    <row r="266" spans="1:10" ht="15.75">
      <c r="A266" s="434">
        <v>63</v>
      </c>
      <c r="B266" s="439">
        <v>4240</v>
      </c>
      <c r="C266" s="437">
        <v>184</v>
      </c>
      <c r="D266" s="390">
        <v>3.65</v>
      </c>
      <c r="E266" s="390">
        <f t="shared" si="30"/>
        <v>671.6</v>
      </c>
      <c r="F266" s="401"/>
      <c r="G266" s="450"/>
      <c r="H266" s="403"/>
      <c r="I266" s="391">
        <f t="shared" si="28"/>
        <v>671.6</v>
      </c>
      <c r="J266" s="399">
        <f t="shared" si="29"/>
        <v>0</v>
      </c>
    </row>
    <row r="267" spans="1:10" ht="15.75">
      <c r="A267" s="434">
        <v>63</v>
      </c>
      <c r="B267" s="439">
        <v>10715</v>
      </c>
      <c r="C267" s="437">
        <v>71</v>
      </c>
      <c r="D267" s="390">
        <v>3.65</v>
      </c>
      <c r="E267" s="390">
        <f t="shared" si="30"/>
        <v>259.14999999999998</v>
      </c>
      <c r="F267" s="401"/>
      <c r="G267" s="450"/>
      <c r="H267" s="403"/>
      <c r="I267" s="391">
        <f t="shared" si="28"/>
        <v>259.14999999999998</v>
      </c>
      <c r="J267" s="399">
        <f t="shared" si="29"/>
        <v>0</v>
      </c>
    </row>
    <row r="268" spans="1:10" ht="15.75">
      <c r="A268" s="434">
        <v>63</v>
      </c>
      <c r="B268" s="439">
        <v>10976</v>
      </c>
      <c r="C268" s="437">
        <v>40</v>
      </c>
      <c r="D268" s="390">
        <v>3.65</v>
      </c>
      <c r="E268" s="390">
        <f t="shared" si="30"/>
        <v>146</v>
      </c>
      <c r="F268" s="401"/>
      <c r="G268" s="450"/>
      <c r="H268" s="403"/>
      <c r="I268" s="391">
        <f t="shared" si="28"/>
        <v>146</v>
      </c>
      <c r="J268" s="399">
        <f t="shared" si="29"/>
        <v>0</v>
      </c>
    </row>
    <row r="269" spans="1:10" ht="15.75">
      <c r="A269" s="435"/>
      <c r="B269" s="440"/>
      <c r="C269" s="437" t="s">
        <v>325</v>
      </c>
      <c r="D269" s="390"/>
      <c r="E269" s="390"/>
      <c r="F269" s="401"/>
      <c r="G269" s="450"/>
      <c r="H269" s="403"/>
      <c r="I269" s="391"/>
      <c r="J269" s="399"/>
    </row>
    <row r="270" spans="1:10" ht="15.75">
      <c r="A270" s="434">
        <v>64</v>
      </c>
      <c r="B270" s="439">
        <v>524</v>
      </c>
      <c r="C270" s="437">
        <v>145</v>
      </c>
      <c r="D270" s="390">
        <v>3.65</v>
      </c>
      <c r="E270" s="390">
        <f t="shared" si="30"/>
        <v>529.25</v>
      </c>
      <c r="F270" s="401"/>
      <c r="G270" s="450"/>
      <c r="H270" s="403"/>
      <c r="I270" s="391">
        <f t="shared" si="28"/>
        <v>529.25</v>
      </c>
      <c r="J270" s="399">
        <f t="shared" si="29"/>
        <v>0</v>
      </c>
    </row>
    <row r="271" spans="1:10" ht="15.75">
      <c r="A271" s="434">
        <v>64</v>
      </c>
      <c r="B271" s="439">
        <v>4648</v>
      </c>
      <c r="C271" s="437">
        <v>107</v>
      </c>
      <c r="D271" s="390">
        <v>3.65</v>
      </c>
      <c r="E271" s="390">
        <f t="shared" si="30"/>
        <v>390.55</v>
      </c>
      <c r="F271" s="401"/>
      <c r="G271" s="450"/>
      <c r="H271" s="403"/>
      <c r="I271" s="391">
        <f t="shared" si="28"/>
        <v>390.55</v>
      </c>
      <c r="J271" s="399">
        <f t="shared" si="29"/>
        <v>0</v>
      </c>
    </row>
    <row r="272" spans="1:10" ht="15.75">
      <c r="A272" s="434">
        <v>64</v>
      </c>
      <c r="B272" s="439">
        <v>13583</v>
      </c>
      <c r="C272" s="437">
        <v>84</v>
      </c>
      <c r="D272" s="390">
        <v>3.65</v>
      </c>
      <c r="E272" s="390">
        <f t="shared" si="30"/>
        <v>306.59999999999997</v>
      </c>
      <c r="F272" s="401"/>
      <c r="G272" s="450"/>
      <c r="H272" s="403"/>
      <c r="I272" s="391">
        <f t="shared" si="28"/>
        <v>306.59999999999997</v>
      </c>
      <c r="J272" s="399">
        <f t="shared" si="29"/>
        <v>0</v>
      </c>
    </row>
    <row r="273" spans="1:10" ht="15.75">
      <c r="A273" s="434">
        <v>64</v>
      </c>
      <c r="B273" s="439">
        <v>15090</v>
      </c>
      <c r="C273" s="437">
        <v>64</v>
      </c>
      <c r="D273" s="390">
        <v>3.65</v>
      </c>
      <c r="E273" s="390">
        <f t="shared" si="30"/>
        <v>233.6</v>
      </c>
      <c r="F273" s="401"/>
      <c r="G273" s="450"/>
      <c r="H273" s="403"/>
      <c r="I273" s="391">
        <f t="shared" si="28"/>
        <v>233.6</v>
      </c>
      <c r="J273" s="399">
        <f t="shared" si="29"/>
        <v>0</v>
      </c>
    </row>
    <row r="274" spans="1:10" ht="15.75">
      <c r="A274" s="434">
        <v>64</v>
      </c>
      <c r="B274" s="439">
        <v>16171</v>
      </c>
      <c r="C274" s="437">
        <v>39</v>
      </c>
      <c r="D274" s="390">
        <v>3.65</v>
      </c>
      <c r="E274" s="390">
        <f t="shared" si="30"/>
        <v>142.35</v>
      </c>
      <c r="F274" s="401"/>
      <c r="G274" s="450"/>
      <c r="H274" s="403"/>
      <c r="I274" s="391">
        <f t="shared" si="28"/>
        <v>142.35</v>
      </c>
      <c r="J274" s="399">
        <f t="shared" si="29"/>
        <v>0</v>
      </c>
    </row>
    <row r="275" spans="1:10" ht="15.75">
      <c r="A275" s="434">
        <v>64</v>
      </c>
      <c r="B275" s="439">
        <v>18395</v>
      </c>
      <c r="C275" s="437">
        <v>23</v>
      </c>
      <c r="D275" s="390">
        <v>3.65</v>
      </c>
      <c r="E275" s="390">
        <f t="shared" ref="E275:E276" si="34">C275*D275</f>
        <v>83.95</v>
      </c>
      <c r="F275" s="401"/>
      <c r="G275" s="450"/>
      <c r="H275" s="403"/>
      <c r="I275" s="391">
        <f t="shared" ref="I275:I276" si="35">E275-F275</f>
        <v>83.95</v>
      </c>
      <c r="J275" s="399">
        <f t="shared" ref="J275:J276" si="36">F275/E275</f>
        <v>0</v>
      </c>
    </row>
    <row r="276" spans="1:10" ht="15.75">
      <c r="A276" s="434">
        <v>64</v>
      </c>
      <c r="B276" s="439">
        <v>18542</v>
      </c>
      <c r="C276" s="437">
        <v>32</v>
      </c>
      <c r="D276" s="390">
        <v>3.65</v>
      </c>
      <c r="E276" s="390">
        <f t="shared" si="34"/>
        <v>116.8</v>
      </c>
      <c r="F276" s="401"/>
      <c r="G276" s="450"/>
      <c r="H276" s="403"/>
      <c r="I276" s="391">
        <f t="shared" si="35"/>
        <v>116.8</v>
      </c>
      <c r="J276" s="399">
        <f t="shared" si="36"/>
        <v>0</v>
      </c>
    </row>
    <row r="277" spans="1:10" ht="15.75">
      <c r="A277" s="435"/>
      <c r="B277" s="440"/>
      <c r="C277" s="437" t="s">
        <v>325</v>
      </c>
      <c r="D277" s="390"/>
      <c r="E277" s="390"/>
      <c r="F277" s="401"/>
      <c r="G277" s="450"/>
      <c r="H277" s="403"/>
      <c r="I277" s="391"/>
      <c r="J277" s="399"/>
    </row>
    <row r="278" spans="1:10" ht="15.75">
      <c r="A278" s="434">
        <v>65</v>
      </c>
      <c r="B278" s="439">
        <v>1709</v>
      </c>
      <c r="C278" s="437">
        <v>168</v>
      </c>
      <c r="D278" s="390">
        <v>3.65</v>
      </c>
      <c r="E278" s="390">
        <f t="shared" si="30"/>
        <v>613.19999999999993</v>
      </c>
      <c r="F278" s="401"/>
      <c r="G278" s="450"/>
      <c r="H278" s="403"/>
      <c r="I278" s="391">
        <f t="shared" si="28"/>
        <v>613.19999999999993</v>
      </c>
      <c r="J278" s="399">
        <f t="shared" si="29"/>
        <v>0</v>
      </c>
    </row>
    <row r="279" spans="1:10" ht="15.75">
      <c r="A279" s="434">
        <v>65</v>
      </c>
      <c r="B279" s="439">
        <v>4614</v>
      </c>
      <c r="C279" s="437">
        <v>42</v>
      </c>
      <c r="D279" s="390">
        <v>3.65</v>
      </c>
      <c r="E279" s="390">
        <f t="shared" si="30"/>
        <v>153.29999999999998</v>
      </c>
      <c r="F279" s="401"/>
      <c r="G279" s="450"/>
      <c r="H279" s="403"/>
      <c r="I279" s="391">
        <f t="shared" si="28"/>
        <v>153.29999999999998</v>
      </c>
      <c r="J279" s="399">
        <f t="shared" si="29"/>
        <v>0</v>
      </c>
    </row>
    <row r="280" spans="1:10" ht="15.75">
      <c r="A280" s="434">
        <v>65</v>
      </c>
      <c r="B280" s="439">
        <v>6719</v>
      </c>
      <c r="C280" s="437">
        <v>40</v>
      </c>
      <c r="D280" s="390">
        <v>3.65</v>
      </c>
      <c r="E280" s="390">
        <f t="shared" si="30"/>
        <v>146</v>
      </c>
      <c r="F280" s="401"/>
      <c r="G280" s="450"/>
      <c r="H280" s="403"/>
      <c r="I280" s="391">
        <f t="shared" si="28"/>
        <v>146</v>
      </c>
      <c r="J280" s="399">
        <f t="shared" si="29"/>
        <v>0</v>
      </c>
    </row>
    <row r="281" spans="1:10" ht="15.75">
      <c r="A281" s="434">
        <v>65</v>
      </c>
      <c r="B281" s="439">
        <v>16821</v>
      </c>
      <c r="C281" s="437">
        <v>43</v>
      </c>
      <c r="D281" s="390">
        <v>3.65</v>
      </c>
      <c r="E281" s="390">
        <f t="shared" si="30"/>
        <v>156.94999999999999</v>
      </c>
      <c r="F281" s="401"/>
      <c r="G281" s="450"/>
      <c r="H281" s="403"/>
      <c r="I281" s="391">
        <f t="shared" si="28"/>
        <v>156.94999999999999</v>
      </c>
      <c r="J281" s="399">
        <f t="shared" si="29"/>
        <v>0</v>
      </c>
    </row>
    <row r="282" spans="1:10" ht="15.75">
      <c r="A282" s="434">
        <v>65</v>
      </c>
      <c r="B282" s="439">
        <v>18201</v>
      </c>
      <c r="C282" s="437">
        <v>33</v>
      </c>
      <c r="D282" s="390">
        <v>3.65</v>
      </c>
      <c r="E282" s="390">
        <f t="shared" si="30"/>
        <v>120.45</v>
      </c>
      <c r="F282" s="401"/>
      <c r="G282" s="450"/>
      <c r="H282" s="403"/>
      <c r="I282" s="391">
        <f t="shared" si="28"/>
        <v>120.45</v>
      </c>
      <c r="J282" s="399">
        <f t="shared" si="29"/>
        <v>0</v>
      </c>
    </row>
    <row r="283" spans="1:10" ht="15.75">
      <c r="A283" s="435"/>
      <c r="B283" s="440"/>
      <c r="C283" s="437" t="s">
        <v>325</v>
      </c>
      <c r="D283" s="390"/>
      <c r="E283" s="390"/>
      <c r="F283" s="401"/>
      <c r="G283" s="450"/>
      <c r="H283" s="403"/>
      <c r="I283" s="391"/>
      <c r="J283" s="399"/>
    </row>
    <row r="284" spans="1:10" ht="15.75">
      <c r="A284" s="434">
        <v>66</v>
      </c>
      <c r="B284" s="439">
        <v>1964</v>
      </c>
      <c r="C284" s="437">
        <v>333</v>
      </c>
      <c r="D284" s="390">
        <v>3.65</v>
      </c>
      <c r="E284" s="390">
        <f t="shared" si="30"/>
        <v>1215.45</v>
      </c>
      <c r="F284" s="401"/>
      <c r="G284" s="450"/>
      <c r="H284" s="403"/>
      <c r="I284" s="391">
        <f t="shared" si="28"/>
        <v>1215.45</v>
      </c>
      <c r="J284" s="399">
        <f t="shared" si="29"/>
        <v>0</v>
      </c>
    </row>
    <row r="285" spans="1:10" ht="15.75">
      <c r="A285" s="434">
        <v>66</v>
      </c>
      <c r="B285" s="439">
        <v>2035</v>
      </c>
      <c r="C285" s="437">
        <v>80</v>
      </c>
      <c r="D285" s="390">
        <v>3.65</v>
      </c>
      <c r="E285" s="390">
        <f t="shared" si="30"/>
        <v>292</v>
      </c>
      <c r="F285" s="401"/>
      <c r="G285" s="450"/>
      <c r="H285" s="403"/>
      <c r="I285" s="391">
        <f t="shared" si="28"/>
        <v>292</v>
      </c>
      <c r="J285" s="399">
        <f t="shared" si="29"/>
        <v>0</v>
      </c>
    </row>
    <row r="286" spans="1:10" ht="15.75">
      <c r="A286" s="434">
        <v>66</v>
      </c>
      <c r="B286" s="439">
        <v>11301</v>
      </c>
      <c r="C286" s="437">
        <v>58</v>
      </c>
      <c r="D286" s="390">
        <v>3.65</v>
      </c>
      <c r="E286" s="390">
        <f t="shared" si="30"/>
        <v>211.7</v>
      </c>
      <c r="F286" s="401"/>
      <c r="G286" s="450"/>
      <c r="H286" s="403"/>
      <c r="I286" s="391">
        <f t="shared" si="28"/>
        <v>211.7</v>
      </c>
      <c r="J286" s="399">
        <f t="shared" si="29"/>
        <v>0</v>
      </c>
    </row>
    <row r="287" spans="1:10" ht="15.75">
      <c r="A287" s="434">
        <v>66</v>
      </c>
      <c r="B287" s="439">
        <v>12621</v>
      </c>
      <c r="C287" s="437">
        <v>61</v>
      </c>
      <c r="D287" s="390">
        <v>3.65</v>
      </c>
      <c r="E287" s="390">
        <f t="shared" si="30"/>
        <v>222.65</v>
      </c>
      <c r="F287" s="401"/>
      <c r="G287" s="450"/>
      <c r="H287" s="403"/>
      <c r="I287" s="391">
        <f t="shared" si="28"/>
        <v>222.65</v>
      </c>
      <c r="J287" s="399">
        <f t="shared" si="29"/>
        <v>0</v>
      </c>
    </row>
    <row r="288" spans="1:10" ht="15.75">
      <c r="A288" s="435"/>
      <c r="B288" s="440"/>
      <c r="C288" s="437" t="s">
        <v>325</v>
      </c>
      <c r="D288" s="390"/>
      <c r="E288" s="390"/>
      <c r="F288" s="401"/>
      <c r="G288" s="450"/>
      <c r="H288" s="403"/>
      <c r="I288" s="391"/>
      <c r="J288" s="399"/>
    </row>
    <row r="289" spans="1:10" ht="15.75">
      <c r="A289" s="434">
        <v>67</v>
      </c>
      <c r="B289" s="439">
        <v>973</v>
      </c>
      <c r="C289" s="437">
        <v>269</v>
      </c>
      <c r="D289" s="390">
        <v>3.65</v>
      </c>
      <c r="E289" s="390">
        <f t="shared" si="30"/>
        <v>981.85</v>
      </c>
      <c r="F289" s="401"/>
      <c r="G289" s="450"/>
      <c r="H289" s="403"/>
      <c r="I289" s="391">
        <f t="shared" si="28"/>
        <v>981.85</v>
      </c>
      <c r="J289" s="399">
        <f t="shared" si="29"/>
        <v>0</v>
      </c>
    </row>
    <row r="290" spans="1:10" ht="15.75">
      <c r="A290" s="434">
        <v>67</v>
      </c>
      <c r="B290" s="439">
        <v>14362</v>
      </c>
      <c r="C290" s="437">
        <v>52</v>
      </c>
      <c r="D290" s="390">
        <v>3.65</v>
      </c>
      <c r="E290" s="390">
        <f t="shared" si="30"/>
        <v>189.79999999999998</v>
      </c>
      <c r="F290" s="401"/>
      <c r="G290" s="450"/>
      <c r="H290" s="403"/>
      <c r="I290" s="391">
        <f t="shared" si="28"/>
        <v>189.79999999999998</v>
      </c>
      <c r="J290" s="399">
        <f t="shared" si="29"/>
        <v>0</v>
      </c>
    </row>
    <row r="291" spans="1:10" ht="15.75">
      <c r="A291" s="434">
        <v>67</v>
      </c>
      <c r="B291" s="439">
        <v>16022</v>
      </c>
      <c r="C291" s="437">
        <v>48</v>
      </c>
      <c r="D291" s="390">
        <v>3.65</v>
      </c>
      <c r="E291" s="390">
        <f t="shared" si="30"/>
        <v>175.2</v>
      </c>
      <c r="F291" s="401"/>
      <c r="G291" s="450"/>
      <c r="H291" s="403"/>
      <c r="I291" s="391">
        <f t="shared" si="28"/>
        <v>175.2</v>
      </c>
      <c r="J291" s="399">
        <f t="shared" si="29"/>
        <v>0</v>
      </c>
    </row>
    <row r="292" spans="1:10" ht="15.75">
      <c r="A292" s="434">
        <v>67</v>
      </c>
      <c r="B292" s="439">
        <v>16765</v>
      </c>
      <c r="C292" s="437">
        <v>52</v>
      </c>
      <c r="D292" s="390">
        <v>3.65</v>
      </c>
      <c r="E292" s="390">
        <f t="shared" si="30"/>
        <v>189.79999999999998</v>
      </c>
      <c r="F292" s="401"/>
      <c r="G292" s="450"/>
      <c r="H292" s="403"/>
      <c r="I292" s="391">
        <f t="shared" si="28"/>
        <v>189.79999999999998</v>
      </c>
      <c r="J292" s="399">
        <f t="shared" si="29"/>
        <v>0</v>
      </c>
    </row>
    <row r="293" spans="1:10" ht="15.75">
      <c r="A293" s="435"/>
      <c r="B293" s="440"/>
      <c r="C293" s="437" t="s">
        <v>325</v>
      </c>
      <c r="D293" s="390"/>
      <c r="E293" s="390"/>
      <c r="F293" s="401"/>
      <c r="G293" s="450"/>
      <c r="H293" s="403"/>
      <c r="I293" s="391"/>
      <c r="J293" s="399"/>
    </row>
    <row r="294" spans="1:10" ht="15.75">
      <c r="A294" s="434">
        <v>68</v>
      </c>
      <c r="B294" s="439">
        <v>4580</v>
      </c>
      <c r="C294" s="437">
        <v>139</v>
      </c>
      <c r="D294" s="390">
        <v>3.65</v>
      </c>
      <c r="E294" s="390">
        <f t="shared" si="30"/>
        <v>507.34999999999997</v>
      </c>
      <c r="F294" s="401"/>
      <c r="G294" s="450"/>
      <c r="H294" s="403"/>
      <c r="I294" s="391">
        <f t="shared" si="28"/>
        <v>507.34999999999997</v>
      </c>
      <c r="J294" s="399">
        <f t="shared" si="29"/>
        <v>0</v>
      </c>
    </row>
    <row r="295" spans="1:10" ht="15.75">
      <c r="A295" s="434">
        <v>68</v>
      </c>
      <c r="B295" s="439">
        <v>6448</v>
      </c>
      <c r="C295" s="437">
        <v>130</v>
      </c>
      <c r="D295" s="390">
        <v>3.65</v>
      </c>
      <c r="E295" s="390">
        <f t="shared" si="30"/>
        <v>474.5</v>
      </c>
      <c r="F295" s="401"/>
      <c r="G295" s="450"/>
      <c r="H295" s="403"/>
      <c r="I295" s="391">
        <f t="shared" si="28"/>
        <v>474.5</v>
      </c>
      <c r="J295" s="399">
        <f t="shared" si="29"/>
        <v>0</v>
      </c>
    </row>
    <row r="296" spans="1:10" ht="15.75">
      <c r="A296" s="434">
        <v>68</v>
      </c>
      <c r="B296" s="439">
        <v>13733</v>
      </c>
      <c r="C296" s="437">
        <v>58</v>
      </c>
      <c r="D296" s="390">
        <v>3.65</v>
      </c>
      <c r="E296" s="390">
        <f t="shared" si="30"/>
        <v>211.7</v>
      </c>
      <c r="F296" s="401"/>
      <c r="G296" s="450"/>
      <c r="H296" s="403"/>
      <c r="I296" s="391">
        <f t="shared" si="28"/>
        <v>211.7</v>
      </c>
      <c r="J296" s="399">
        <f t="shared" si="29"/>
        <v>0</v>
      </c>
    </row>
    <row r="297" spans="1:10" ht="15.75">
      <c r="A297" s="434">
        <v>68</v>
      </c>
      <c r="B297" s="439">
        <v>16710</v>
      </c>
      <c r="C297" s="437">
        <v>31</v>
      </c>
      <c r="D297" s="390">
        <v>3.65</v>
      </c>
      <c r="E297" s="390">
        <f t="shared" si="30"/>
        <v>113.14999999999999</v>
      </c>
      <c r="F297" s="401"/>
      <c r="G297" s="450"/>
      <c r="H297" s="403"/>
      <c r="I297" s="391">
        <f t="shared" si="28"/>
        <v>113.14999999999999</v>
      </c>
      <c r="J297" s="399">
        <f t="shared" si="29"/>
        <v>0</v>
      </c>
    </row>
    <row r="298" spans="1:10" ht="15.75">
      <c r="A298" s="435"/>
      <c r="B298" s="440"/>
      <c r="C298" s="437" t="s">
        <v>325</v>
      </c>
      <c r="D298" s="390"/>
      <c r="E298" s="390"/>
      <c r="F298" s="401"/>
      <c r="G298" s="450"/>
      <c r="H298" s="403"/>
      <c r="I298" s="391"/>
      <c r="J298" s="399"/>
    </row>
    <row r="299" spans="1:10" ht="15.75">
      <c r="A299" s="434">
        <v>69</v>
      </c>
      <c r="B299" s="439">
        <v>4520</v>
      </c>
      <c r="C299" s="437">
        <v>121</v>
      </c>
      <c r="D299" s="390">
        <v>3.65</v>
      </c>
      <c r="E299" s="390">
        <f t="shared" si="30"/>
        <v>441.65</v>
      </c>
      <c r="F299" s="401"/>
      <c r="G299" s="450"/>
      <c r="H299" s="403"/>
      <c r="I299" s="391">
        <f t="shared" si="28"/>
        <v>441.65</v>
      </c>
      <c r="J299" s="399">
        <f t="shared" si="29"/>
        <v>0</v>
      </c>
    </row>
    <row r="300" spans="1:10" ht="15.75">
      <c r="A300" s="434">
        <v>69</v>
      </c>
      <c r="B300" s="439">
        <v>4706</v>
      </c>
      <c r="C300" s="437">
        <v>99</v>
      </c>
      <c r="D300" s="390">
        <v>3.65</v>
      </c>
      <c r="E300" s="390">
        <f t="shared" si="30"/>
        <v>361.34999999999997</v>
      </c>
      <c r="F300" s="401"/>
      <c r="G300" s="450"/>
      <c r="H300" s="403"/>
      <c r="I300" s="391">
        <f t="shared" si="28"/>
        <v>361.34999999999997</v>
      </c>
      <c r="J300" s="399">
        <f t="shared" si="29"/>
        <v>0</v>
      </c>
    </row>
    <row r="301" spans="1:10" ht="15.75">
      <c r="A301" s="434">
        <v>69</v>
      </c>
      <c r="B301" s="439">
        <v>5438</v>
      </c>
      <c r="C301" s="437">
        <v>69</v>
      </c>
      <c r="D301" s="390">
        <v>3.65</v>
      </c>
      <c r="E301" s="390">
        <f t="shared" si="30"/>
        <v>251.85</v>
      </c>
      <c r="F301" s="401"/>
      <c r="G301" s="450"/>
      <c r="H301" s="403"/>
      <c r="I301" s="391">
        <f t="shared" si="28"/>
        <v>251.85</v>
      </c>
      <c r="J301" s="399">
        <f t="shared" si="29"/>
        <v>0</v>
      </c>
    </row>
    <row r="302" spans="1:10" ht="15.75">
      <c r="A302" s="434">
        <v>69</v>
      </c>
      <c r="B302" s="439">
        <v>6883</v>
      </c>
      <c r="C302" s="437">
        <v>75</v>
      </c>
      <c r="D302" s="390">
        <v>3.65</v>
      </c>
      <c r="E302" s="390">
        <f t="shared" si="30"/>
        <v>273.75</v>
      </c>
      <c r="F302" s="401"/>
      <c r="G302" s="450"/>
      <c r="H302" s="403"/>
      <c r="I302" s="391">
        <f t="shared" si="28"/>
        <v>273.75</v>
      </c>
      <c r="J302" s="399">
        <f t="shared" si="29"/>
        <v>0</v>
      </c>
    </row>
    <row r="303" spans="1:10" ht="15.75">
      <c r="A303" s="435"/>
      <c r="B303" s="440"/>
      <c r="C303" s="437" t="s">
        <v>325</v>
      </c>
      <c r="D303" s="390"/>
      <c r="E303" s="390"/>
      <c r="F303" s="401"/>
      <c r="G303" s="450"/>
      <c r="H303" s="403"/>
      <c r="I303" s="391"/>
      <c r="J303" s="399"/>
    </row>
    <row r="304" spans="1:10" ht="15.75">
      <c r="A304" s="434">
        <v>70</v>
      </c>
      <c r="B304" s="439">
        <v>1690</v>
      </c>
      <c r="C304" s="437">
        <v>36</v>
      </c>
      <c r="D304" s="390">
        <v>3.65</v>
      </c>
      <c r="E304" s="390">
        <f t="shared" si="30"/>
        <v>131.4</v>
      </c>
      <c r="F304" s="401"/>
      <c r="G304" s="450"/>
      <c r="H304" s="403"/>
      <c r="I304" s="391">
        <f t="shared" si="28"/>
        <v>131.4</v>
      </c>
      <c r="J304" s="399">
        <f t="shared" si="29"/>
        <v>0</v>
      </c>
    </row>
    <row r="305" spans="1:10" ht="15.75">
      <c r="A305" s="434">
        <v>70</v>
      </c>
      <c r="B305" s="439">
        <v>3464</v>
      </c>
      <c r="C305" s="437">
        <v>100</v>
      </c>
      <c r="D305" s="390">
        <v>3.65</v>
      </c>
      <c r="E305" s="390">
        <f t="shared" si="30"/>
        <v>365</v>
      </c>
      <c r="F305" s="401"/>
      <c r="G305" s="450"/>
      <c r="H305" s="403"/>
      <c r="I305" s="391">
        <f t="shared" si="28"/>
        <v>365</v>
      </c>
      <c r="J305" s="399">
        <f t="shared" si="29"/>
        <v>0</v>
      </c>
    </row>
    <row r="306" spans="1:10" ht="15.75">
      <c r="A306" s="434">
        <v>70</v>
      </c>
      <c r="B306" s="439">
        <v>4579</v>
      </c>
      <c r="C306" s="437">
        <v>104</v>
      </c>
      <c r="D306" s="390">
        <v>3.65</v>
      </c>
      <c r="E306" s="390">
        <f t="shared" si="30"/>
        <v>379.59999999999997</v>
      </c>
      <c r="F306" s="401"/>
      <c r="G306" s="450"/>
      <c r="H306" s="403"/>
      <c r="I306" s="391">
        <f t="shared" si="28"/>
        <v>379.59999999999997</v>
      </c>
      <c r="J306" s="399">
        <f t="shared" si="29"/>
        <v>0</v>
      </c>
    </row>
    <row r="307" spans="1:10" ht="15.75">
      <c r="A307" s="434">
        <v>70</v>
      </c>
      <c r="B307" s="439">
        <v>7048</v>
      </c>
      <c r="C307" s="437">
        <v>156</v>
      </c>
      <c r="D307" s="390">
        <v>3.65</v>
      </c>
      <c r="E307" s="390">
        <f t="shared" si="30"/>
        <v>569.4</v>
      </c>
      <c r="F307" s="401"/>
      <c r="G307" s="450"/>
      <c r="H307" s="403"/>
      <c r="I307" s="391">
        <f t="shared" ref="I307:I324" si="37">E307-F307</f>
        <v>569.4</v>
      </c>
      <c r="J307" s="399">
        <f t="shared" ref="J307:J324" si="38">F307/E307</f>
        <v>0</v>
      </c>
    </row>
    <row r="308" spans="1:10" ht="15.75">
      <c r="A308" s="435"/>
      <c r="B308" s="440"/>
      <c r="C308" s="437" t="s">
        <v>325</v>
      </c>
      <c r="D308" s="390"/>
      <c r="E308" s="390"/>
      <c r="F308" s="401"/>
      <c r="G308" s="450"/>
      <c r="H308" s="403"/>
      <c r="I308" s="391"/>
      <c r="J308" s="399"/>
    </row>
    <row r="309" spans="1:10" ht="15.75">
      <c r="A309" s="434">
        <v>71</v>
      </c>
      <c r="B309" s="439">
        <v>1837</v>
      </c>
      <c r="C309" s="437">
        <v>152</v>
      </c>
      <c r="D309" s="390">
        <v>3.65</v>
      </c>
      <c r="E309" s="390">
        <f t="shared" si="30"/>
        <v>554.79999999999995</v>
      </c>
      <c r="F309" s="401"/>
      <c r="G309" s="450"/>
      <c r="H309" s="403"/>
      <c r="I309" s="391">
        <f t="shared" si="37"/>
        <v>554.79999999999995</v>
      </c>
      <c r="J309" s="399">
        <f t="shared" si="38"/>
        <v>0</v>
      </c>
    </row>
    <row r="310" spans="1:10" ht="15.75">
      <c r="A310" s="434">
        <v>71</v>
      </c>
      <c r="B310" s="439">
        <v>4877</v>
      </c>
      <c r="C310" s="437">
        <v>93</v>
      </c>
      <c r="D310" s="390">
        <v>3.65</v>
      </c>
      <c r="E310" s="390">
        <f t="shared" si="30"/>
        <v>339.45</v>
      </c>
      <c r="F310" s="401"/>
      <c r="G310" s="450"/>
      <c r="H310" s="403"/>
      <c r="I310" s="391">
        <f t="shared" si="37"/>
        <v>339.45</v>
      </c>
      <c r="J310" s="399">
        <f t="shared" si="38"/>
        <v>0</v>
      </c>
    </row>
    <row r="311" spans="1:10" ht="15.75">
      <c r="A311" s="434">
        <v>71</v>
      </c>
      <c r="B311" s="439">
        <v>4897</v>
      </c>
      <c r="C311" s="437">
        <v>78</v>
      </c>
      <c r="D311" s="390">
        <v>3.65</v>
      </c>
      <c r="E311" s="390">
        <f t="shared" si="30"/>
        <v>284.7</v>
      </c>
      <c r="F311" s="401"/>
      <c r="G311" s="450"/>
      <c r="H311" s="403"/>
      <c r="I311" s="391">
        <f t="shared" si="37"/>
        <v>284.7</v>
      </c>
      <c r="J311" s="399">
        <f t="shared" si="38"/>
        <v>0</v>
      </c>
    </row>
    <row r="312" spans="1:10" ht="15.75">
      <c r="A312" s="434">
        <v>71</v>
      </c>
      <c r="B312" s="439">
        <v>12677</v>
      </c>
      <c r="C312" s="437">
        <v>58</v>
      </c>
      <c r="D312" s="390">
        <v>3.65</v>
      </c>
      <c r="E312" s="390">
        <f t="shared" si="30"/>
        <v>211.7</v>
      </c>
      <c r="F312" s="401"/>
      <c r="G312" s="450"/>
      <c r="H312" s="403"/>
      <c r="I312" s="391">
        <f t="shared" si="37"/>
        <v>211.7</v>
      </c>
      <c r="J312" s="399">
        <f t="shared" si="38"/>
        <v>0</v>
      </c>
    </row>
    <row r="313" spans="1:10" ht="15.75">
      <c r="A313" s="434">
        <v>71</v>
      </c>
      <c r="B313" s="439">
        <v>14478</v>
      </c>
      <c r="C313" s="437">
        <v>29</v>
      </c>
      <c r="D313" s="390">
        <v>3.65</v>
      </c>
      <c r="E313" s="390">
        <f t="shared" ref="E313:E324" si="39">C313*D313</f>
        <v>105.85</v>
      </c>
      <c r="F313" s="401"/>
      <c r="G313" s="460"/>
      <c r="H313" s="403"/>
      <c r="I313" s="391">
        <f t="shared" si="37"/>
        <v>105.85</v>
      </c>
      <c r="J313" s="399">
        <f t="shared" si="38"/>
        <v>0</v>
      </c>
    </row>
    <row r="314" spans="1:10" ht="15.75">
      <c r="A314" s="435"/>
      <c r="B314" s="440"/>
      <c r="C314" s="437" t="s">
        <v>325</v>
      </c>
      <c r="D314" s="390"/>
      <c r="E314" s="390"/>
      <c r="F314" s="401"/>
      <c r="G314" s="450"/>
      <c r="H314" s="403"/>
      <c r="I314" s="391"/>
      <c r="J314" s="399"/>
    </row>
    <row r="315" spans="1:10" ht="15.75">
      <c r="A315" s="434">
        <v>72</v>
      </c>
      <c r="B315" s="439">
        <v>697</v>
      </c>
      <c r="C315" s="437">
        <v>101</v>
      </c>
      <c r="D315" s="390">
        <v>3.65</v>
      </c>
      <c r="E315" s="390">
        <f t="shared" si="39"/>
        <v>368.65</v>
      </c>
      <c r="F315" s="401"/>
      <c r="G315" s="450"/>
      <c r="H315" s="403"/>
      <c r="I315" s="391">
        <f t="shared" si="37"/>
        <v>368.65</v>
      </c>
      <c r="J315" s="399">
        <f t="shared" si="38"/>
        <v>0</v>
      </c>
    </row>
    <row r="316" spans="1:10" ht="15.75">
      <c r="A316" s="434">
        <v>72</v>
      </c>
      <c r="B316" s="439">
        <v>4106</v>
      </c>
      <c r="C316" s="437">
        <v>83</v>
      </c>
      <c r="D316" s="390">
        <v>3.65</v>
      </c>
      <c r="E316" s="390">
        <f t="shared" si="39"/>
        <v>302.95</v>
      </c>
      <c r="F316" s="401"/>
      <c r="G316" s="450"/>
      <c r="H316" s="403"/>
      <c r="I316" s="391">
        <f t="shared" si="37"/>
        <v>302.95</v>
      </c>
      <c r="J316" s="399">
        <f t="shared" si="38"/>
        <v>0</v>
      </c>
    </row>
    <row r="317" spans="1:10" ht="15.75">
      <c r="A317" s="434">
        <v>72</v>
      </c>
      <c r="B317" s="439">
        <v>4831</v>
      </c>
      <c r="C317" s="437">
        <v>56</v>
      </c>
      <c r="D317" s="390">
        <v>3.65</v>
      </c>
      <c r="E317" s="390">
        <f t="shared" si="39"/>
        <v>204.4</v>
      </c>
      <c r="F317" s="401"/>
      <c r="G317" s="450"/>
      <c r="H317" s="403"/>
      <c r="I317" s="391">
        <f t="shared" si="37"/>
        <v>204.4</v>
      </c>
      <c r="J317" s="399">
        <f t="shared" si="38"/>
        <v>0</v>
      </c>
    </row>
    <row r="318" spans="1:10" ht="15.75">
      <c r="A318" s="434">
        <v>72</v>
      </c>
      <c r="B318" s="439">
        <v>15659</v>
      </c>
      <c r="C318" s="437">
        <v>109</v>
      </c>
      <c r="D318" s="390">
        <v>3.65</v>
      </c>
      <c r="E318" s="390">
        <f t="shared" si="39"/>
        <v>397.84999999999997</v>
      </c>
      <c r="F318" s="401"/>
      <c r="G318" s="450"/>
      <c r="H318" s="403"/>
      <c r="I318" s="391">
        <f t="shared" si="37"/>
        <v>397.84999999999997</v>
      </c>
      <c r="J318" s="399">
        <f t="shared" si="38"/>
        <v>0</v>
      </c>
    </row>
    <row r="319" spans="1:10" ht="15.75">
      <c r="A319" s="435"/>
      <c r="B319" s="442"/>
      <c r="C319" s="437" t="s">
        <v>325</v>
      </c>
      <c r="D319" s="390"/>
      <c r="E319" s="390"/>
      <c r="F319" s="401"/>
      <c r="G319" s="450"/>
      <c r="H319" s="403"/>
      <c r="I319" s="391"/>
      <c r="J319" s="399"/>
    </row>
    <row r="320" spans="1:10" ht="15.75">
      <c r="A320" s="434">
        <v>73</v>
      </c>
      <c r="B320" s="439">
        <v>1578</v>
      </c>
      <c r="C320" s="437">
        <v>84</v>
      </c>
      <c r="D320" s="390">
        <v>3.65</v>
      </c>
      <c r="E320" s="390">
        <f t="shared" si="39"/>
        <v>306.59999999999997</v>
      </c>
      <c r="F320" s="401"/>
      <c r="G320" s="450"/>
      <c r="H320" s="403"/>
      <c r="I320" s="391">
        <f t="shared" si="37"/>
        <v>306.59999999999997</v>
      </c>
      <c r="J320" s="399">
        <f t="shared" si="38"/>
        <v>0</v>
      </c>
    </row>
    <row r="321" spans="1:10" ht="15.75">
      <c r="A321" s="434">
        <v>73</v>
      </c>
      <c r="B321" s="439">
        <v>1647</v>
      </c>
      <c r="C321" s="437">
        <v>112</v>
      </c>
      <c r="D321" s="390">
        <v>3.65</v>
      </c>
      <c r="E321" s="390">
        <f t="shared" si="39"/>
        <v>408.8</v>
      </c>
      <c r="F321" s="401"/>
      <c r="G321" s="450"/>
      <c r="H321" s="403"/>
      <c r="I321" s="391">
        <f t="shared" si="37"/>
        <v>408.8</v>
      </c>
      <c r="J321" s="399">
        <f t="shared" si="38"/>
        <v>0</v>
      </c>
    </row>
    <row r="322" spans="1:10" ht="15.75">
      <c r="A322" s="434">
        <v>73</v>
      </c>
      <c r="B322" s="439">
        <v>6554</v>
      </c>
      <c r="C322" s="437">
        <v>82</v>
      </c>
      <c r="D322" s="390">
        <v>3.65</v>
      </c>
      <c r="E322" s="390">
        <f t="shared" si="39"/>
        <v>299.3</v>
      </c>
      <c r="F322" s="401"/>
      <c r="G322" s="450"/>
      <c r="H322" s="403"/>
      <c r="I322" s="391">
        <f t="shared" si="37"/>
        <v>299.3</v>
      </c>
      <c r="J322" s="399">
        <f t="shared" si="38"/>
        <v>0</v>
      </c>
    </row>
    <row r="323" spans="1:10" ht="15.75">
      <c r="A323" s="434">
        <v>73</v>
      </c>
      <c r="B323" s="439">
        <v>8172</v>
      </c>
      <c r="C323" s="437">
        <v>72</v>
      </c>
      <c r="D323" s="390">
        <v>3.65</v>
      </c>
      <c r="E323" s="390">
        <f t="shared" si="39"/>
        <v>262.8</v>
      </c>
      <c r="F323" s="401"/>
      <c r="G323" s="450"/>
      <c r="H323" s="403"/>
      <c r="I323" s="391">
        <f t="shared" si="37"/>
        <v>262.8</v>
      </c>
      <c r="J323" s="399">
        <f t="shared" si="38"/>
        <v>0</v>
      </c>
    </row>
    <row r="324" spans="1:10" ht="15.75">
      <c r="A324" s="434">
        <v>73</v>
      </c>
      <c r="B324" s="439">
        <v>15665</v>
      </c>
      <c r="C324" s="437">
        <v>38</v>
      </c>
      <c r="D324" s="390">
        <v>3.65</v>
      </c>
      <c r="E324" s="390">
        <f t="shared" si="39"/>
        <v>138.69999999999999</v>
      </c>
      <c r="F324" s="401"/>
      <c r="G324" s="450"/>
      <c r="H324" s="403"/>
      <c r="I324" s="391">
        <f t="shared" si="37"/>
        <v>138.69999999999999</v>
      </c>
      <c r="J324" s="399">
        <f t="shared" si="38"/>
        <v>0</v>
      </c>
    </row>
    <row r="325" spans="1:10" s="431" customFormat="1" ht="15.75">
      <c r="A325" s="12"/>
      <c r="B325" s="285"/>
      <c r="C325" s="484" t="s">
        <v>325</v>
      </c>
      <c r="D325" s="258"/>
      <c r="E325" s="258"/>
      <c r="F325" s="454"/>
      <c r="G325" s="455"/>
      <c r="H325" s="456"/>
      <c r="I325" s="258"/>
      <c r="J325" s="256"/>
    </row>
    <row r="326" spans="1:10" ht="15.75">
      <c r="A326" s="15"/>
      <c r="B326" s="1"/>
      <c r="C326" s="485" t="s">
        <v>325</v>
      </c>
      <c r="D326" s="3"/>
      <c r="E326" s="3"/>
      <c r="F326" s="378"/>
      <c r="G326" s="457"/>
      <c r="H326" s="379"/>
      <c r="I326" s="3"/>
      <c r="J326" s="5"/>
    </row>
    <row r="327" spans="1:10">
      <c r="A327" s="433" t="s">
        <v>307</v>
      </c>
      <c r="B327" s="438" t="s">
        <v>3</v>
      </c>
      <c r="C327" s="483" t="s">
        <v>710</v>
      </c>
      <c r="D327" s="415"/>
      <c r="E327" s="416">
        <v>1</v>
      </c>
      <c r="F327" s="427"/>
      <c r="G327" s="458"/>
      <c r="H327" s="418"/>
      <c r="I327" s="415" t="s">
        <v>311</v>
      </c>
      <c r="J327" s="415" t="s">
        <v>312</v>
      </c>
    </row>
    <row r="328" spans="1:10" ht="15.75">
      <c r="A328" s="434">
        <v>80</v>
      </c>
      <c r="B328" s="439">
        <v>669</v>
      </c>
      <c r="C328" s="437">
        <v>50</v>
      </c>
      <c r="D328" s="428">
        <v>3.65</v>
      </c>
      <c r="E328" s="390">
        <f t="shared" ref="E328:E374" si="40">C328*D328</f>
        <v>182.5</v>
      </c>
      <c r="F328" s="401"/>
      <c r="G328" s="450"/>
      <c r="H328" s="403"/>
      <c r="I328" s="391">
        <f t="shared" ref="I328:I374" si="41">E328-F328</f>
        <v>182.5</v>
      </c>
      <c r="J328" s="399">
        <f t="shared" ref="J328:J374" si="42">F328/E328</f>
        <v>0</v>
      </c>
    </row>
    <row r="329" spans="1:10" ht="15.75">
      <c r="A329" s="434">
        <v>80</v>
      </c>
      <c r="B329" s="439">
        <v>832</v>
      </c>
      <c r="C329" s="437">
        <v>97</v>
      </c>
      <c r="D329" s="428">
        <v>3.65</v>
      </c>
      <c r="E329" s="390">
        <f t="shared" si="40"/>
        <v>354.05</v>
      </c>
      <c r="F329" s="401"/>
      <c r="G329" s="450"/>
      <c r="H329" s="403"/>
      <c r="I329" s="391">
        <f t="shared" si="41"/>
        <v>354.05</v>
      </c>
      <c r="J329" s="399">
        <f t="shared" si="42"/>
        <v>0</v>
      </c>
    </row>
    <row r="330" spans="1:10" ht="15.75">
      <c r="A330" s="434">
        <v>80</v>
      </c>
      <c r="B330" s="439">
        <v>2639</v>
      </c>
      <c r="C330" s="437">
        <v>55</v>
      </c>
      <c r="D330" s="428">
        <v>3.65</v>
      </c>
      <c r="E330" s="390">
        <f t="shared" si="40"/>
        <v>200.75</v>
      </c>
      <c r="F330" s="401"/>
      <c r="G330" s="450"/>
      <c r="H330" s="403"/>
      <c r="I330" s="391">
        <f t="shared" si="41"/>
        <v>200.75</v>
      </c>
      <c r="J330" s="399">
        <f t="shared" si="42"/>
        <v>0</v>
      </c>
    </row>
    <row r="331" spans="1:10" ht="15.75">
      <c r="A331" s="434">
        <v>80</v>
      </c>
      <c r="B331" s="439">
        <v>6702</v>
      </c>
      <c r="C331" s="437">
        <v>41</v>
      </c>
      <c r="D331" s="428">
        <v>3.65</v>
      </c>
      <c r="E331" s="390">
        <f t="shared" si="40"/>
        <v>149.65</v>
      </c>
      <c r="F331" s="401"/>
      <c r="G331" s="450"/>
      <c r="H331" s="403"/>
      <c r="I331" s="391">
        <f t="shared" si="41"/>
        <v>149.65</v>
      </c>
      <c r="J331" s="399">
        <f t="shared" si="42"/>
        <v>0</v>
      </c>
    </row>
    <row r="332" spans="1:10" ht="15.75">
      <c r="A332" s="434">
        <v>80</v>
      </c>
      <c r="B332" s="439">
        <v>7132</v>
      </c>
      <c r="C332" s="437">
        <v>56</v>
      </c>
      <c r="D332" s="428">
        <v>3.65</v>
      </c>
      <c r="E332" s="390">
        <f t="shared" si="40"/>
        <v>204.4</v>
      </c>
      <c r="F332" s="401"/>
      <c r="G332" s="450"/>
      <c r="H332" s="403"/>
      <c r="I332" s="391">
        <f t="shared" si="41"/>
        <v>204.4</v>
      </c>
      <c r="J332" s="399">
        <f t="shared" si="42"/>
        <v>0</v>
      </c>
    </row>
    <row r="333" spans="1:10" ht="15.75">
      <c r="A333" s="435"/>
      <c r="B333" s="440"/>
      <c r="C333" s="437" t="s">
        <v>325</v>
      </c>
      <c r="D333" s="428"/>
      <c r="E333" s="390"/>
      <c r="F333" s="401"/>
      <c r="G333" s="450"/>
      <c r="H333" s="403"/>
      <c r="I333" s="391"/>
      <c r="J333" s="399"/>
    </row>
    <row r="334" spans="1:10" ht="15.75">
      <c r="A334" s="434">
        <v>81</v>
      </c>
      <c r="B334" s="439">
        <v>1762</v>
      </c>
      <c r="C334" s="437">
        <v>294</v>
      </c>
      <c r="D334" s="428">
        <v>3.65</v>
      </c>
      <c r="E334" s="390">
        <f t="shared" si="40"/>
        <v>1073.0999999999999</v>
      </c>
      <c r="F334" s="401"/>
      <c r="G334" s="450"/>
      <c r="H334" s="403"/>
      <c r="I334" s="391">
        <f t="shared" si="41"/>
        <v>1073.0999999999999</v>
      </c>
      <c r="J334" s="399">
        <f t="shared" si="42"/>
        <v>0</v>
      </c>
    </row>
    <row r="335" spans="1:10" ht="15.75">
      <c r="A335" s="434">
        <v>81</v>
      </c>
      <c r="B335" s="439">
        <v>4902</v>
      </c>
      <c r="C335" s="437">
        <v>181</v>
      </c>
      <c r="D335" s="428">
        <v>3.65</v>
      </c>
      <c r="E335" s="390">
        <f t="shared" si="40"/>
        <v>660.65</v>
      </c>
      <c r="F335" s="401"/>
      <c r="G335" s="450"/>
      <c r="H335" s="403"/>
      <c r="I335" s="391">
        <f t="shared" si="41"/>
        <v>660.65</v>
      </c>
      <c r="J335" s="399">
        <f t="shared" si="42"/>
        <v>0</v>
      </c>
    </row>
    <row r="336" spans="1:10" ht="15.75">
      <c r="A336" s="434">
        <v>81</v>
      </c>
      <c r="B336" s="439">
        <v>6759</v>
      </c>
      <c r="C336" s="437">
        <v>130</v>
      </c>
      <c r="D336" s="428">
        <v>3.65</v>
      </c>
      <c r="E336" s="390">
        <f t="shared" si="40"/>
        <v>474.5</v>
      </c>
      <c r="F336" s="401"/>
      <c r="G336" s="450"/>
      <c r="H336" s="403"/>
      <c r="I336" s="391">
        <f t="shared" si="41"/>
        <v>474.5</v>
      </c>
      <c r="J336" s="399">
        <f t="shared" si="42"/>
        <v>0</v>
      </c>
    </row>
    <row r="337" spans="1:10" ht="15.75">
      <c r="A337" s="434">
        <v>81</v>
      </c>
      <c r="B337" s="439">
        <v>7030</v>
      </c>
      <c r="C337" s="437">
        <v>81</v>
      </c>
      <c r="D337" s="428">
        <v>3.65</v>
      </c>
      <c r="E337" s="390">
        <f t="shared" si="40"/>
        <v>295.64999999999998</v>
      </c>
      <c r="F337" s="401"/>
      <c r="G337" s="450"/>
      <c r="H337" s="403"/>
      <c r="I337" s="391">
        <f t="shared" si="41"/>
        <v>295.64999999999998</v>
      </c>
      <c r="J337" s="399">
        <f t="shared" si="42"/>
        <v>0</v>
      </c>
    </row>
    <row r="338" spans="1:10" ht="15.75">
      <c r="A338" s="435"/>
      <c r="B338" s="440"/>
      <c r="C338" s="437" t="s">
        <v>325</v>
      </c>
      <c r="D338" s="428"/>
      <c r="E338" s="390"/>
      <c r="F338" s="401"/>
      <c r="G338" s="450"/>
      <c r="H338" s="403"/>
      <c r="I338" s="391"/>
      <c r="J338" s="399"/>
    </row>
    <row r="339" spans="1:10" ht="15.75">
      <c r="A339" s="434">
        <v>82</v>
      </c>
      <c r="B339" s="439">
        <v>2845</v>
      </c>
      <c r="C339" s="437">
        <v>281</v>
      </c>
      <c r="D339" s="428">
        <v>3.65</v>
      </c>
      <c r="E339" s="390">
        <f t="shared" si="40"/>
        <v>1025.6499999999999</v>
      </c>
      <c r="F339" s="401"/>
      <c r="G339" s="450"/>
      <c r="H339" s="403"/>
      <c r="I339" s="391">
        <f t="shared" si="41"/>
        <v>1025.6499999999999</v>
      </c>
      <c r="J339" s="399">
        <f t="shared" si="42"/>
        <v>0</v>
      </c>
    </row>
    <row r="340" spans="1:10" ht="15.75">
      <c r="A340" s="434">
        <v>82</v>
      </c>
      <c r="B340" s="439">
        <v>4954</v>
      </c>
      <c r="C340" s="437">
        <v>103</v>
      </c>
      <c r="D340" s="428">
        <v>3.65</v>
      </c>
      <c r="E340" s="390">
        <f t="shared" si="40"/>
        <v>375.95</v>
      </c>
      <c r="F340" s="401"/>
      <c r="G340" s="450"/>
      <c r="H340" s="403"/>
      <c r="I340" s="391">
        <f t="shared" si="41"/>
        <v>375.95</v>
      </c>
      <c r="J340" s="399">
        <f t="shared" si="42"/>
        <v>0</v>
      </c>
    </row>
    <row r="341" spans="1:10" ht="15.75">
      <c r="A341" s="434">
        <v>82</v>
      </c>
      <c r="B341" s="439">
        <v>6567</v>
      </c>
      <c r="C341" s="437">
        <v>75</v>
      </c>
      <c r="D341" s="428">
        <v>3.65</v>
      </c>
      <c r="E341" s="390">
        <f t="shared" si="40"/>
        <v>273.75</v>
      </c>
      <c r="F341" s="401"/>
      <c r="G341" s="450"/>
      <c r="H341" s="403"/>
      <c r="I341" s="391">
        <f t="shared" si="41"/>
        <v>273.75</v>
      </c>
      <c r="J341" s="399">
        <f t="shared" si="42"/>
        <v>0</v>
      </c>
    </row>
    <row r="342" spans="1:10" ht="15.75">
      <c r="A342" s="434">
        <v>82</v>
      </c>
      <c r="B342" s="439">
        <v>16298</v>
      </c>
      <c r="C342" s="437">
        <v>52</v>
      </c>
      <c r="D342" s="428">
        <v>3.65</v>
      </c>
      <c r="E342" s="390">
        <f t="shared" si="40"/>
        <v>189.79999999999998</v>
      </c>
      <c r="F342" s="401"/>
      <c r="G342" s="450"/>
      <c r="H342" s="403"/>
      <c r="I342" s="391">
        <f t="shared" si="41"/>
        <v>189.79999999999998</v>
      </c>
      <c r="J342" s="399">
        <f t="shared" si="42"/>
        <v>0</v>
      </c>
    </row>
    <row r="343" spans="1:10" ht="15.75">
      <c r="A343" s="435"/>
      <c r="B343" s="440"/>
      <c r="C343" s="437" t="s">
        <v>325</v>
      </c>
      <c r="D343" s="428"/>
      <c r="E343" s="390"/>
      <c r="F343" s="401"/>
      <c r="G343" s="450"/>
      <c r="H343" s="403"/>
      <c r="I343" s="391"/>
      <c r="J343" s="399"/>
    </row>
    <row r="344" spans="1:10" ht="15.75">
      <c r="A344" s="434">
        <v>83</v>
      </c>
      <c r="B344" s="439">
        <v>2137</v>
      </c>
      <c r="C344" s="437">
        <v>161</v>
      </c>
      <c r="D344" s="428">
        <v>3.65</v>
      </c>
      <c r="E344" s="390">
        <f t="shared" si="40"/>
        <v>587.65</v>
      </c>
      <c r="F344" s="401"/>
      <c r="G344" s="450"/>
      <c r="H344" s="403"/>
      <c r="I344" s="391">
        <f t="shared" si="41"/>
        <v>587.65</v>
      </c>
      <c r="J344" s="399">
        <f t="shared" si="42"/>
        <v>0</v>
      </c>
    </row>
    <row r="345" spans="1:10" ht="15.75">
      <c r="A345" s="434">
        <v>83</v>
      </c>
      <c r="B345" s="439">
        <v>2481</v>
      </c>
      <c r="C345" s="437">
        <v>171</v>
      </c>
      <c r="D345" s="428">
        <v>3.65</v>
      </c>
      <c r="E345" s="390">
        <f t="shared" si="40"/>
        <v>624.15</v>
      </c>
      <c r="F345" s="401"/>
      <c r="G345" s="450"/>
      <c r="H345" s="403"/>
      <c r="I345" s="391">
        <f t="shared" si="41"/>
        <v>624.15</v>
      </c>
      <c r="J345" s="399">
        <f t="shared" si="42"/>
        <v>0</v>
      </c>
    </row>
    <row r="346" spans="1:10" ht="15.75">
      <c r="A346" s="434">
        <v>83</v>
      </c>
      <c r="B346" s="439">
        <v>6754</v>
      </c>
      <c r="C346" s="437">
        <v>69</v>
      </c>
      <c r="D346" s="428">
        <v>3.65</v>
      </c>
      <c r="E346" s="390">
        <f t="shared" si="40"/>
        <v>251.85</v>
      </c>
      <c r="F346" s="401"/>
      <c r="G346" s="450"/>
      <c r="H346" s="403"/>
      <c r="I346" s="391">
        <f t="shared" si="41"/>
        <v>251.85</v>
      </c>
      <c r="J346" s="399">
        <f t="shared" si="42"/>
        <v>0</v>
      </c>
    </row>
    <row r="347" spans="1:10" ht="15.75">
      <c r="A347" s="434">
        <v>83</v>
      </c>
      <c r="B347" s="439">
        <v>7319</v>
      </c>
      <c r="C347" s="437">
        <v>41</v>
      </c>
      <c r="D347" s="428">
        <v>3.65</v>
      </c>
      <c r="E347" s="390">
        <f t="shared" si="40"/>
        <v>149.65</v>
      </c>
      <c r="F347" s="401"/>
      <c r="G347" s="450"/>
      <c r="H347" s="403"/>
      <c r="I347" s="391">
        <f t="shared" si="41"/>
        <v>149.65</v>
      </c>
      <c r="J347" s="399">
        <f t="shared" si="42"/>
        <v>0</v>
      </c>
    </row>
    <row r="348" spans="1:10" ht="15.75">
      <c r="A348" s="434">
        <v>83</v>
      </c>
      <c r="B348" s="439">
        <v>9546</v>
      </c>
      <c r="C348" s="437">
        <v>67</v>
      </c>
      <c r="D348" s="428">
        <v>3.65</v>
      </c>
      <c r="E348" s="390">
        <f t="shared" si="40"/>
        <v>244.54999999999998</v>
      </c>
      <c r="F348" s="401"/>
      <c r="G348" s="450"/>
      <c r="H348" s="403"/>
      <c r="I348" s="391">
        <f t="shared" si="41"/>
        <v>244.54999999999998</v>
      </c>
      <c r="J348" s="399">
        <f t="shared" si="42"/>
        <v>0</v>
      </c>
    </row>
    <row r="349" spans="1:10" ht="15.75">
      <c r="A349" s="435"/>
      <c r="B349" s="440"/>
      <c r="C349" s="437" t="s">
        <v>325</v>
      </c>
      <c r="D349" s="428"/>
      <c r="E349" s="390"/>
      <c r="F349" s="401"/>
      <c r="G349" s="450"/>
      <c r="H349" s="403"/>
      <c r="I349" s="391"/>
      <c r="J349" s="399"/>
    </row>
    <row r="350" spans="1:10" ht="15.75">
      <c r="A350" s="434">
        <v>85</v>
      </c>
      <c r="B350" s="439">
        <v>2032</v>
      </c>
      <c r="C350" s="437">
        <v>111</v>
      </c>
      <c r="D350" s="428">
        <v>3.65</v>
      </c>
      <c r="E350" s="390">
        <f t="shared" si="40"/>
        <v>405.15</v>
      </c>
      <c r="F350" s="401"/>
      <c r="G350" s="450"/>
      <c r="H350" s="403"/>
      <c r="I350" s="391">
        <f t="shared" si="41"/>
        <v>405.15</v>
      </c>
      <c r="J350" s="399">
        <f t="shared" si="42"/>
        <v>0</v>
      </c>
    </row>
    <row r="351" spans="1:10" ht="15.75">
      <c r="A351" s="434">
        <v>85</v>
      </c>
      <c r="B351" s="439">
        <v>3557</v>
      </c>
      <c r="C351" s="437">
        <v>27</v>
      </c>
      <c r="D351" s="428">
        <v>3.65</v>
      </c>
      <c r="E351" s="390">
        <f t="shared" si="40"/>
        <v>98.55</v>
      </c>
      <c r="F351" s="401"/>
      <c r="G351" s="450"/>
      <c r="H351" s="403"/>
      <c r="I351" s="391">
        <f t="shared" si="41"/>
        <v>98.55</v>
      </c>
      <c r="J351" s="399">
        <f t="shared" si="42"/>
        <v>0</v>
      </c>
    </row>
    <row r="352" spans="1:10" ht="15.75">
      <c r="A352" s="434">
        <v>85</v>
      </c>
      <c r="B352" s="439">
        <v>5415</v>
      </c>
      <c r="C352" s="437">
        <v>45</v>
      </c>
      <c r="D352" s="428">
        <v>3.65</v>
      </c>
      <c r="E352" s="390">
        <f t="shared" si="40"/>
        <v>164.25</v>
      </c>
      <c r="F352" s="401"/>
      <c r="G352" s="450"/>
      <c r="H352" s="403"/>
      <c r="I352" s="391">
        <f t="shared" si="41"/>
        <v>164.25</v>
      </c>
      <c r="J352" s="399">
        <f t="shared" si="42"/>
        <v>0</v>
      </c>
    </row>
    <row r="353" spans="1:10" ht="15.75">
      <c r="A353" s="434">
        <v>85</v>
      </c>
      <c r="B353" s="439">
        <v>7827</v>
      </c>
      <c r="C353" s="437">
        <v>129</v>
      </c>
      <c r="D353" s="428">
        <v>3.65</v>
      </c>
      <c r="E353" s="390">
        <f t="shared" si="40"/>
        <v>470.84999999999997</v>
      </c>
      <c r="F353" s="401"/>
      <c r="G353" s="450"/>
      <c r="H353" s="403"/>
      <c r="I353" s="391">
        <f t="shared" si="41"/>
        <v>470.84999999999997</v>
      </c>
      <c r="J353" s="399">
        <f t="shared" si="42"/>
        <v>0</v>
      </c>
    </row>
    <row r="354" spans="1:10" ht="15.75">
      <c r="A354" s="435"/>
      <c r="B354" s="440"/>
      <c r="C354" s="437" t="s">
        <v>325</v>
      </c>
      <c r="D354" s="428"/>
      <c r="E354" s="390"/>
      <c r="F354" s="401"/>
      <c r="G354" s="450"/>
      <c r="H354" s="403"/>
      <c r="I354" s="391"/>
      <c r="J354" s="399"/>
    </row>
    <row r="355" spans="1:10" ht="15.75">
      <c r="A355" s="434">
        <v>87</v>
      </c>
      <c r="B355" s="439">
        <v>5397</v>
      </c>
      <c r="C355" s="437">
        <v>110</v>
      </c>
      <c r="D355" s="428">
        <v>3.65</v>
      </c>
      <c r="E355" s="390">
        <f t="shared" si="40"/>
        <v>401.5</v>
      </c>
      <c r="F355" s="401"/>
      <c r="G355" s="450"/>
      <c r="H355" s="403"/>
      <c r="I355" s="391">
        <f t="shared" si="41"/>
        <v>401.5</v>
      </c>
      <c r="J355" s="399">
        <f t="shared" si="42"/>
        <v>0</v>
      </c>
    </row>
    <row r="356" spans="1:10" ht="15.75">
      <c r="A356" s="434">
        <v>87</v>
      </c>
      <c r="B356" s="439">
        <v>6587</v>
      </c>
      <c r="C356" s="437">
        <v>77</v>
      </c>
      <c r="D356" s="428">
        <v>3.65</v>
      </c>
      <c r="E356" s="390">
        <f t="shared" si="40"/>
        <v>281.05</v>
      </c>
      <c r="F356" s="401"/>
      <c r="G356" s="450"/>
      <c r="H356" s="403"/>
      <c r="I356" s="391">
        <f t="shared" si="41"/>
        <v>281.05</v>
      </c>
      <c r="J356" s="399">
        <f t="shared" si="42"/>
        <v>0</v>
      </c>
    </row>
    <row r="357" spans="1:10" ht="15.75">
      <c r="A357" s="434">
        <v>87</v>
      </c>
      <c r="B357" s="439">
        <v>8985</v>
      </c>
      <c r="C357" s="437">
        <v>38</v>
      </c>
      <c r="D357" s="428">
        <v>3.65</v>
      </c>
      <c r="E357" s="390">
        <f t="shared" si="40"/>
        <v>138.69999999999999</v>
      </c>
      <c r="F357" s="401"/>
      <c r="G357" s="450"/>
      <c r="H357" s="403"/>
      <c r="I357" s="391">
        <f t="shared" si="41"/>
        <v>138.69999999999999</v>
      </c>
      <c r="J357" s="399">
        <f t="shared" si="42"/>
        <v>0</v>
      </c>
    </row>
    <row r="358" spans="1:10" ht="15.75">
      <c r="A358" s="435"/>
      <c r="B358" s="440"/>
      <c r="C358" s="437" t="s">
        <v>325</v>
      </c>
      <c r="D358" s="428"/>
      <c r="E358" s="390"/>
      <c r="F358" s="401"/>
      <c r="G358" s="450"/>
      <c r="H358" s="403"/>
      <c r="I358" s="391"/>
      <c r="J358" s="399"/>
    </row>
    <row r="359" spans="1:10" ht="15.75">
      <c r="A359" s="434">
        <v>89</v>
      </c>
      <c r="B359" s="439">
        <v>6051</v>
      </c>
      <c r="C359" s="437">
        <v>87</v>
      </c>
      <c r="D359" s="428">
        <v>3.65</v>
      </c>
      <c r="E359" s="390">
        <f t="shared" si="40"/>
        <v>317.55</v>
      </c>
      <c r="F359" s="401"/>
      <c r="G359" s="450"/>
      <c r="H359" s="403"/>
      <c r="I359" s="391">
        <f t="shared" si="41"/>
        <v>317.55</v>
      </c>
      <c r="J359" s="399">
        <f t="shared" si="42"/>
        <v>0</v>
      </c>
    </row>
    <row r="360" spans="1:10" ht="15.75">
      <c r="A360" s="434">
        <v>89</v>
      </c>
      <c r="B360" s="439">
        <v>6370</v>
      </c>
      <c r="C360" s="437">
        <v>57</v>
      </c>
      <c r="D360" s="428">
        <v>3.65</v>
      </c>
      <c r="E360" s="390">
        <f t="shared" si="40"/>
        <v>208.04999999999998</v>
      </c>
      <c r="F360" s="401"/>
      <c r="G360" s="450"/>
      <c r="H360" s="403"/>
      <c r="I360" s="391">
        <f t="shared" si="41"/>
        <v>208.04999999999998</v>
      </c>
      <c r="J360" s="399">
        <f t="shared" si="42"/>
        <v>0</v>
      </c>
    </row>
    <row r="361" spans="1:10" ht="15.75">
      <c r="A361" s="434">
        <v>89</v>
      </c>
      <c r="B361" s="439">
        <v>7848</v>
      </c>
      <c r="C361" s="437">
        <v>32</v>
      </c>
      <c r="D361" s="428">
        <v>3.65</v>
      </c>
      <c r="E361" s="390">
        <f t="shared" si="40"/>
        <v>116.8</v>
      </c>
      <c r="F361" s="401"/>
      <c r="G361" s="450"/>
      <c r="H361" s="403"/>
      <c r="I361" s="391">
        <v>-235.1</v>
      </c>
      <c r="J361" s="399">
        <v>2.9510000000000001</v>
      </c>
    </row>
    <row r="362" spans="1:10" ht="15.75">
      <c r="A362" s="434">
        <v>89</v>
      </c>
      <c r="B362" s="439">
        <v>9371</v>
      </c>
      <c r="C362" s="437">
        <v>31</v>
      </c>
      <c r="D362" s="428">
        <v>3.65</v>
      </c>
      <c r="E362" s="390">
        <f t="shared" si="40"/>
        <v>113.14999999999999</v>
      </c>
      <c r="F362" s="401"/>
      <c r="G362" s="450"/>
      <c r="H362" s="403"/>
      <c r="I362" s="391">
        <f t="shared" si="41"/>
        <v>113.14999999999999</v>
      </c>
      <c r="J362" s="399">
        <f t="shared" si="42"/>
        <v>0</v>
      </c>
    </row>
    <row r="363" spans="1:10" ht="15.75">
      <c r="A363" s="434">
        <v>89</v>
      </c>
      <c r="B363" s="439">
        <v>12609</v>
      </c>
      <c r="C363" s="437">
        <v>60</v>
      </c>
      <c r="D363" s="428">
        <v>3.65</v>
      </c>
      <c r="E363" s="390">
        <f t="shared" si="40"/>
        <v>219</v>
      </c>
      <c r="F363" s="401"/>
      <c r="G363" s="450"/>
      <c r="H363" s="403"/>
      <c r="I363" s="391">
        <f t="shared" si="41"/>
        <v>219</v>
      </c>
      <c r="J363" s="399">
        <f t="shared" si="42"/>
        <v>0</v>
      </c>
    </row>
    <row r="364" spans="1:10" ht="15.75">
      <c r="A364" s="435"/>
      <c r="B364" s="440"/>
      <c r="C364" s="437" t="s">
        <v>325</v>
      </c>
      <c r="D364" s="428"/>
      <c r="E364" s="390"/>
      <c r="F364" s="401"/>
      <c r="G364" s="450"/>
      <c r="H364" s="403"/>
      <c r="I364" s="391"/>
      <c r="J364" s="399"/>
    </row>
    <row r="365" spans="1:10" ht="15.75">
      <c r="A365" s="434">
        <v>90</v>
      </c>
      <c r="B365" s="439">
        <v>1133</v>
      </c>
      <c r="C365" s="437">
        <v>102</v>
      </c>
      <c r="D365" s="428">
        <v>3.65</v>
      </c>
      <c r="E365" s="390">
        <f t="shared" si="40"/>
        <v>372.3</v>
      </c>
      <c r="F365" s="401"/>
      <c r="G365" s="450"/>
      <c r="H365" s="403"/>
      <c r="I365" s="391">
        <f t="shared" si="41"/>
        <v>372.3</v>
      </c>
      <c r="J365" s="399">
        <f t="shared" si="42"/>
        <v>0</v>
      </c>
    </row>
    <row r="366" spans="1:10" ht="15.75">
      <c r="A366" s="434">
        <v>90</v>
      </c>
      <c r="B366" s="439">
        <v>1744</v>
      </c>
      <c r="C366" s="437">
        <v>191</v>
      </c>
      <c r="D366" s="428">
        <v>3.65</v>
      </c>
      <c r="E366" s="390">
        <f t="shared" si="40"/>
        <v>697.15</v>
      </c>
      <c r="F366" s="401"/>
      <c r="G366" s="450"/>
      <c r="H366" s="403"/>
      <c r="I366" s="391">
        <f t="shared" si="41"/>
        <v>697.15</v>
      </c>
      <c r="J366" s="399">
        <f t="shared" si="42"/>
        <v>0</v>
      </c>
    </row>
    <row r="367" spans="1:10" ht="15.75">
      <c r="A367" s="434">
        <v>90</v>
      </c>
      <c r="B367" s="439">
        <v>2963</v>
      </c>
      <c r="C367" s="437">
        <v>61</v>
      </c>
      <c r="D367" s="428">
        <v>3.65</v>
      </c>
      <c r="E367" s="390">
        <f t="shared" si="40"/>
        <v>222.65</v>
      </c>
      <c r="F367" s="401"/>
      <c r="G367" s="450"/>
      <c r="H367" s="403"/>
      <c r="I367" s="391">
        <f t="shared" si="41"/>
        <v>222.65</v>
      </c>
      <c r="J367" s="399">
        <f t="shared" si="42"/>
        <v>0</v>
      </c>
    </row>
    <row r="368" spans="1:10" ht="15.75">
      <c r="A368" s="434">
        <v>90</v>
      </c>
      <c r="B368" s="439">
        <v>6560</v>
      </c>
      <c r="C368" s="437">
        <v>65</v>
      </c>
      <c r="D368" s="428">
        <v>3.65</v>
      </c>
      <c r="E368" s="390">
        <f t="shared" si="40"/>
        <v>237.25</v>
      </c>
      <c r="F368" s="401"/>
      <c r="G368" s="450"/>
      <c r="H368" s="403"/>
      <c r="I368" s="391">
        <f t="shared" si="41"/>
        <v>237.25</v>
      </c>
      <c r="J368" s="399">
        <f t="shared" si="42"/>
        <v>0</v>
      </c>
    </row>
    <row r="369" spans="1:10" ht="15.75">
      <c r="A369" s="434">
        <v>90</v>
      </c>
      <c r="B369" s="439">
        <v>9608</v>
      </c>
      <c r="C369" s="437" t="s">
        <v>325</v>
      </c>
      <c r="D369" s="428">
        <v>3.65</v>
      </c>
      <c r="E369" s="390" t="e">
        <f t="shared" si="40"/>
        <v>#VALUE!</v>
      </c>
      <c r="F369" s="401"/>
      <c r="G369" s="450"/>
      <c r="H369" s="403"/>
      <c r="I369" s="391" t="e">
        <f t="shared" si="41"/>
        <v>#VALUE!</v>
      </c>
      <c r="J369" s="399" t="e">
        <f t="shared" si="42"/>
        <v>#VALUE!</v>
      </c>
    </row>
    <row r="370" spans="1:10" ht="15.75">
      <c r="A370" s="435"/>
      <c r="B370" s="440"/>
      <c r="C370" s="437" t="s">
        <v>325</v>
      </c>
      <c r="D370" s="428"/>
      <c r="E370" s="390"/>
      <c r="F370" s="401"/>
      <c r="G370" s="450"/>
      <c r="H370" s="403"/>
      <c r="I370" s="391"/>
      <c r="J370" s="399"/>
    </row>
    <row r="371" spans="1:10" ht="15.75">
      <c r="A371" s="434">
        <v>91</v>
      </c>
      <c r="B371" s="439">
        <v>499</v>
      </c>
      <c r="C371" s="437">
        <v>91</v>
      </c>
      <c r="D371" s="428">
        <v>3.65</v>
      </c>
      <c r="E371" s="390">
        <f t="shared" si="40"/>
        <v>332.15</v>
      </c>
      <c r="F371" s="401"/>
      <c r="G371" s="450"/>
      <c r="H371" s="403"/>
      <c r="I371" s="391">
        <f t="shared" si="41"/>
        <v>332.15</v>
      </c>
      <c r="J371" s="399">
        <f t="shared" si="42"/>
        <v>0</v>
      </c>
    </row>
    <row r="372" spans="1:10" ht="15.75">
      <c r="A372" s="434">
        <v>91</v>
      </c>
      <c r="B372" s="439">
        <v>7106</v>
      </c>
      <c r="C372" s="437">
        <v>46</v>
      </c>
      <c r="D372" s="428">
        <v>3.65</v>
      </c>
      <c r="E372" s="390">
        <f t="shared" si="40"/>
        <v>167.9</v>
      </c>
      <c r="F372" s="401"/>
      <c r="G372" s="450"/>
      <c r="H372" s="403"/>
      <c r="I372" s="391">
        <f t="shared" si="41"/>
        <v>167.9</v>
      </c>
      <c r="J372" s="399">
        <f t="shared" si="42"/>
        <v>0</v>
      </c>
    </row>
    <row r="373" spans="1:10" ht="15.75">
      <c r="A373" s="434">
        <v>91</v>
      </c>
      <c r="B373" s="439">
        <v>12738</v>
      </c>
      <c r="C373" s="437">
        <v>32</v>
      </c>
      <c r="D373" s="428">
        <v>3.65</v>
      </c>
      <c r="E373" s="390">
        <f t="shared" si="40"/>
        <v>116.8</v>
      </c>
      <c r="F373" s="401"/>
      <c r="G373" s="450"/>
      <c r="H373" s="403"/>
      <c r="I373" s="391">
        <f t="shared" si="41"/>
        <v>116.8</v>
      </c>
      <c r="J373" s="399">
        <f t="shared" si="42"/>
        <v>0</v>
      </c>
    </row>
    <row r="374" spans="1:10" ht="15.75">
      <c r="A374" s="434">
        <v>91</v>
      </c>
      <c r="B374" s="439">
        <v>16691</v>
      </c>
      <c r="C374" s="437">
        <v>48</v>
      </c>
      <c r="D374" s="428">
        <v>3.65</v>
      </c>
      <c r="E374" s="390">
        <f t="shared" si="40"/>
        <v>175.2</v>
      </c>
      <c r="F374" s="401"/>
      <c r="G374" s="450"/>
      <c r="H374" s="403"/>
      <c r="I374" s="391">
        <f t="shared" si="41"/>
        <v>175.2</v>
      </c>
      <c r="J374" s="399">
        <f t="shared" si="42"/>
        <v>0</v>
      </c>
    </row>
    <row r="375" spans="1:10" ht="15.75">
      <c r="A375" s="15"/>
      <c r="B375" s="1"/>
      <c r="C375" s="437" t="s">
        <v>325</v>
      </c>
      <c r="D375" s="3"/>
      <c r="E375" s="3"/>
      <c r="F375" s="183">
        <f>SUM(F328:F374)</f>
        <v>0</v>
      </c>
      <c r="G375" s="461"/>
      <c r="H375" s="4"/>
      <c r="I375" s="3"/>
      <c r="J375" s="5"/>
    </row>
    <row r="376" spans="1:10" ht="15.75">
      <c r="A376" s="15"/>
      <c r="B376" s="1"/>
      <c r="C376" s="437" t="s">
        <v>325</v>
      </c>
      <c r="D376" s="3"/>
      <c r="E376" s="3"/>
      <c r="F376" s="16"/>
      <c r="G376" s="461"/>
      <c r="H376" s="4"/>
      <c r="I376" s="3"/>
      <c r="J376" s="5"/>
    </row>
    <row r="377" spans="1:10">
      <c r="A377" s="433" t="s">
        <v>307</v>
      </c>
      <c r="B377" s="438" t="s">
        <v>3</v>
      </c>
      <c r="C377" s="483" t="s">
        <v>710</v>
      </c>
      <c r="D377" s="415"/>
      <c r="E377" s="416">
        <v>1</v>
      </c>
      <c r="F377" s="427" t="s">
        <v>308</v>
      </c>
      <c r="G377" s="458" t="s">
        <v>309</v>
      </c>
      <c r="H377" s="418" t="s">
        <v>310</v>
      </c>
      <c r="I377" s="415" t="s">
        <v>311</v>
      </c>
      <c r="J377" s="415" t="s">
        <v>312</v>
      </c>
    </row>
    <row r="378" spans="1:10" ht="15.75">
      <c r="A378" s="434">
        <v>101</v>
      </c>
      <c r="B378" s="439">
        <v>4419</v>
      </c>
      <c r="C378" s="437">
        <v>0</v>
      </c>
      <c r="D378" s="428">
        <v>3.65</v>
      </c>
      <c r="E378" s="390">
        <f>C378*D378</f>
        <v>0</v>
      </c>
      <c r="F378" s="391"/>
      <c r="G378" s="462"/>
      <c r="H378" s="393"/>
      <c r="I378" s="390">
        <f>E378-F378</f>
        <v>0</v>
      </c>
      <c r="J378" s="394" t="e">
        <f>F378/E378</f>
        <v>#DIV/0!</v>
      </c>
    </row>
    <row r="379" spans="1:10" ht="15.75">
      <c r="A379" s="434">
        <v>101</v>
      </c>
      <c r="B379" s="439">
        <v>4692</v>
      </c>
      <c r="C379" s="437">
        <v>0</v>
      </c>
      <c r="D379" s="428">
        <v>3.65</v>
      </c>
      <c r="E379" s="390">
        <f>C379*D379</f>
        <v>0</v>
      </c>
      <c r="F379" s="391"/>
      <c r="G379" s="463"/>
      <c r="H379" s="393"/>
      <c r="I379" s="390">
        <v>0</v>
      </c>
      <c r="J379" s="394" t="e">
        <f>F379/E379</f>
        <v>#DIV/0!</v>
      </c>
    </row>
    <row r="380" spans="1:10" ht="15.75">
      <c r="A380" s="434">
        <v>101</v>
      </c>
      <c r="B380" s="439">
        <v>6480</v>
      </c>
      <c r="C380" s="437">
        <v>0</v>
      </c>
      <c r="D380" s="429">
        <v>3.65</v>
      </c>
      <c r="E380" s="391">
        <f>C380*D380</f>
        <v>0</v>
      </c>
      <c r="F380" s="391"/>
      <c r="G380" s="464"/>
      <c r="H380" s="398"/>
      <c r="I380" s="391">
        <f>E380-F380</f>
        <v>0</v>
      </c>
      <c r="J380" s="399" t="e">
        <f>F380/E380</f>
        <v>#DIV/0!</v>
      </c>
    </row>
    <row r="381" spans="1:10" ht="15.75">
      <c r="A381" s="434">
        <v>101</v>
      </c>
      <c r="B381" s="439">
        <v>6586</v>
      </c>
      <c r="C381" s="437">
        <v>0</v>
      </c>
      <c r="D381" s="428">
        <v>3.65</v>
      </c>
      <c r="E381" s="390">
        <f>C381*D381</f>
        <v>0</v>
      </c>
      <c r="F381" s="391"/>
      <c r="G381" s="462"/>
      <c r="H381" s="393"/>
      <c r="I381" s="390">
        <f>E381-F381</f>
        <v>0</v>
      </c>
      <c r="J381" s="394" t="e">
        <f>F381/E381</f>
        <v>#DIV/0!</v>
      </c>
    </row>
    <row r="382" spans="1:10" ht="15.75">
      <c r="A382" s="434">
        <v>101</v>
      </c>
      <c r="B382" s="439">
        <v>6786</v>
      </c>
      <c r="C382" s="437">
        <v>0</v>
      </c>
      <c r="D382" s="428">
        <v>3.65</v>
      </c>
      <c r="E382" s="390">
        <f>C382*D382</f>
        <v>0</v>
      </c>
      <c r="F382" s="391"/>
      <c r="G382" s="465"/>
      <c r="H382" s="393"/>
      <c r="I382" s="390">
        <f>E382-F382</f>
        <v>0</v>
      </c>
      <c r="J382" s="394" t="e">
        <f>F382/E382</f>
        <v>#DIV/0!</v>
      </c>
    </row>
    <row r="383" spans="1:10" ht="15.75">
      <c r="A383" s="434">
        <v>101</v>
      </c>
      <c r="B383" s="439">
        <v>8061</v>
      </c>
      <c r="C383" s="437">
        <v>0</v>
      </c>
      <c r="D383" s="428">
        <v>3.65</v>
      </c>
      <c r="E383" s="390">
        <f t="shared" ref="E383:E390" si="43">C383*D383</f>
        <v>0</v>
      </c>
      <c r="F383" s="391"/>
      <c r="G383" s="465"/>
      <c r="H383" s="393"/>
      <c r="I383" s="390">
        <f t="shared" ref="I383:I390" si="44">E383-F383</f>
        <v>0</v>
      </c>
      <c r="J383" s="394" t="e">
        <f t="shared" ref="J383:J390" si="45">F383/E383</f>
        <v>#DIV/0!</v>
      </c>
    </row>
    <row r="384" spans="1:10" ht="15.75">
      <c r="A384" s="434">
        <v>101</v>
      </c>
      <c r="B384" s="439">
        <v>8649</v>
      </c>
      <c r="C384" s="437">
        <v>0</v>
      </c>
      <c r="D384" s="428">
        <v>3.65</v>
      </c>
      <c r="E384" s="390">
        <f t="shared" si="43"/>
        <v>0</v>
      </c>
      <c r="F384" s="391"/>
      <c r="G384" s="465"/>
      <c r="H384" s="393"/>
      <c r="I384" s="390">
        <f t="shared" si="44"/>
        <v>0</v>
      </c>
      <c r="J384" s="394" t="e">
        <f t="shared" si="45"/>
        <v>#DIV/0!</v>
      </c>
    </row>
    <row r="385" spans="1:10" ht="15.75">
      <c r="A385" s="434">
        <v>101</v>
      </c>
      <c r="B385" s="439">
        <v>9078</v>
      </c>
      <c r="C385" s="437">
        <v>0</v>
      </c>
      <c r="D385" s="428">
        <v>3.65</v>
      </c>
      <c r="E385" s="390">
        <f t="shared" si="43"/>
        <v>0</v>
      </c>
      <c r="F385" s="391"/>
      <c r="G385" s="465"/>
      <c r="H385" s="393"/>
      <c r="I385" s="390">
        <f t="shared" si="44"/>
        <v>0</v>
      </c>
      <c r="J385" s="394" t="e">
        <f t="shared" si="45"/>
        <v>#DIV/0!</v>
      </c>
    </row>
    <row r="386" spans="1:10" ht="15.75">
      <c r="A386" s="434">
        <v>101</v>
      </c>
      <c r="B386" s="439">
        <v>10675</v>
      </c>
      <c r="C386" s="437">
        <v>0</v>
      </c>
      <c r="D386" s="428">
        <v>3.65</v>
      </c>
      <c r="E386" s="390">
        <f t="shared" si="43"/>
        <v>0</v>
      </c>
      <c r="F386" s="391"/>
      <c r="G386" s="465"/>
      <c r="H386" s="393"/>
      <c r="I386" s="390">
        <f t="shared" si="44"/>
        <v>0</v>
      </c>
      <c r="J386" s="394" t="e">
        <f t="shared" si="45"/>
        <v>#DIV/0!</v>
      </c>
    </row>
    <row r="387" spans="1:10" ht="15.75">
      <c r="A387" s="434">
        <v>101</v>
      </c>
      <c r="B387" s="439">
        <v>11657</v>
      </c>
      <c r="C387" s="437">
        <v>0</v>
      </c>
      <c r="D387" s="428">
        <v>3.65</v>
      </c>
      <c r="E387" s="390">
        <f t="shared" si="43"/>
        <v>0</v>
      </c>
      <c r="F387" s="391"/>
      <c r="G387" s="465"/>
      <c r="H387" s="393"/>
      <c r="I387" s="390">
        <f t="shared" si="44"/>
        <v>0</v>
      </c>
      <c r="J387" s="394" t="e">
        <f t="shared" si="45"/>
        <v>#DIV/0!</v>
      </c>
    </row>
    <row r="388" spans="1:10" ht="15.75">
      <c r="A388" s="434">
        <v>101</v>
      </c>
      <c r="B388" s="439">
        <v>14677</v>
      </c>
      <c r="C388" s="437">
        <v>0</v>
      </c>
      <c r="D388" s="428">
        <v>3.65</v>
      </c>
      <c r="E388" s="390">
        <f t="shared" si="43"/>
        <v>0</v>
      </c>
      <c r="F388" s="391"/>
      <c r="G388" s="465"/>
      <c r="H388" s="393"/>
      <c r="I388" s="390">
        <f t="shared" si="44"/>
        <v>0</v>
      </c>
      <c r="J388" s="394" t="e">
        <f t="shared" si="45"/>
        <v>#DIV/0!</v>
      </c>
    </row>
    <row r="389" spans="1:10" ht="15.75">
      <c r="A389" s="434">
        <v>101</v>
      </c>
      <c r="B389" s="439">
        <v>15571</v>
      </c>
      <c r="C389" s="437">
        <v>0</v>
      </c>
      <c r="D389" s="428">
        <v>3.65</v>
      </c>
      <c r="E389" s="390">
        <f t="shared" si="43"/>
        <v>0</v>
      </c>
      <c r="F389" s="391"/>
      <c r="G389" s="465"/>
      <c r="H389" s="393"/>
      <c r="I389" s="390">
        <f t="shared" si="44"/>
        <v>0</v>
      </c>
      <c r="J389" s="394" t="e">
        <f t="shared" si="45"/>
        <v>#DIV/0!</v>
      </c>
    </row>
    <row r="390" spans="1:10" ht="15.75">
      <c r="A390" s="434">
        <v>101</v>
      </c>
      <c r="B390" s="439">
        <v>15711</v>
      </c>
      <c r="C390" s="437">
        <v>0</v>
      </c>
      <c r="D390" s="428">
        <v>3.65</v>
      </c>
      <c r="E390" s="390">
        <f t="shared" si="43"/>
        <v>0</v>
      </c>
      <c r="F390" s="391"/>
      <c r="G390" s="465"/>
      <c r="H390" s="393"/>
      <c r="I390" s="390">
        <f t="shared" si="44"/>
        <v>0</v>
      </c>
      <c r="J390" s="394" t="e">
        <f t="shared" si="45"/>
        <v>#DIV/0!</v>
      </c>
    </row>
    <row r="391" spans="1:10" ht="15.75">
      <c r="A391" s="15"/>
      <c r="B391" s="1"/>
      <c r="C391" s="15"/>
      <c r="D391" s="3"/>
      <c r="E391" s="430"/>
      <c r="F391" s="16"/>
      <c r="G391" s="461"/>
      <c r="H391" s="4"/>
      <c r="I391" s="3"/>
      <c r="J391" s="5"/>
    </row>
    <row r="392" spans="1:10" ht="15.75">
      <c r="A392" s="15"/>
      <c r="B392" s="1"/>
      <c r="C392" s="15"/>
      <c r="D392" s="3"/>
      <c r="E392" s="3"/>
      <c r="F392" s="16"/>
      <c r="G392" s="461"/>
      <c r="H392" s="4"/>
      <c r="I392" s="3"/>
      <c r="J392" s="5"/>
    </row>
    <row r="393" spans="1:10" ht="15.75">
      <c r="A393" s="15"/>
      <c r="B393" s="1"/>
      <c r="C393" s="15"/>
      <c r="D393" s="3"/>
      <c r="E393" s="430" t="s">
        <v>318</v>
      </c>
      <c r="F393" s="16">
        <f>F375+F325+F244+F162+F85</f>
        <v>0</v>
      </c>
      <c r="G393" s="448"/>
      <c r="H393" s="4"/>
      <c r="I393" s="3"/>
      <c r="J393" s="5"/>
    </row>
    <row r="394" spans="1:10">
      <c r="A394" s="31"/>
      <c r="B394" s="14"/>
      <c r="C394" s="15"/>
      <c r="D394" s="16"/>
      <c r="E394" s="16"/>
      <c r="F394" s="32"/>
      <c r="G394" s="449"/>
      <c r="H394" s="17"/>
      <c r="I394" s="16"/>
      <c r="J394" s="18"/>
    </row>
    <row r="395" spans="1:10">
      <c r="A395" s="14"/>
      <c r="B395" s="14"/>
      <c r="C395" s="15"/>
      <c r="D395" s="16"/>
      <c r="E395" s="16"/>
      <c r="F395" s="32"/>
      <c r="G395" s="449"/>
      <c r="H395" s="17"/>
      <c r="I395" s="16"/>
      <c r="J395" s="18"/>
    </row>
    <row r="396" spans="1:10" ht="15.75">
      <c r="A396" s="14"/>
      <c r="D396" s="38" t="s">
        <v>319</v>
      </c>
      <c r="E396" s="38" t="s">
        <v>320</v>
      </c>
      <c r="F396" s="38" t="s">
        <v>321</v>
      </c>
      <c r="H396" s="39" t="s">
        <v>322</v>
      </c>
      <c r="I396" s="38" t="s">
        <v>323</v>
      </c>
    </row>
    <row r="397" spans="1:10" ht="15.75">
      <c r="A397" s="14"/>
      <c r="B397" t="s">
        <v>304</v>
      </c>
      <c r="C397" t="s">
        <v>324</v>
      </c>
      <c r="D397" s="40" t="e">
        <f>D398/$J$398</f>
        <v>#DIV/0!</v>
      </c>
      <c r="E397" s="40" t="e">
        <f>E398/$J$398</f>
        <v>#DIV/0!</v>
      </c>
      <c r="F397" s="40" t="e">
        <f>F398/$J$398</f>
        <v>#DIV/0!</v>
      </c>
      <c r="H397" s="40" t="e">
        <f>H398/$J$398</f>
        <v>#DIV/0!</v>
      </c>
      <c r="I397" s="40" t="e">
        <f>I398/$J$398</f>
        <v>#DIV/0!</v>
      </c>
      <c r="J397" s="46" t="e">
        <f>SUM(D397:I397)</f>
        <v>#DIV/0!</v>
      </c>
    </row>
    <row r="398" spans="1:10">
      <c r="A398" s="14"/>
      <c r="B398" s="41" t="s">
        <v>325</v>
      </c>
      <c r="D398" s="45">
        <f>F85</f>
        <v>0</v>
      </c>
      <c r="E398" s="45">
        <f>F162</f>
        <v>0</v>
      </c>
      <c r="F398" s="45">
        <f>F244</f>
        <v>0</v>
      </c>
      <c r="H398" s="45">
        <f>F325</f>
        <v>0</v>
      </c>
      <c r="I398" s="45">
        <f>F375</f>
        <v>0</v>
      </c>
      <c r="J398" s="28">
        <f>SUM(D398:I398)</f>
        <v>0</v>
      </c>
    </row>
    <row r="399" spans="1:10">
      <c r="A399" s="14"/>
      <c r="C399" t="s">
        <v>325</v>
      </c>
      <c r="D399" s="42"/>
      <c r="E399" s="42"/>
      <c r="F399" s="42"/>
      <c r="H399" s="42"/>
      <c r="I399" s="42"/>
    </row>
    <row r="400" spans="1:10">
      <c r="A400" s="14"/>
      <c r="B400" t="s">
        <v>326</v>
      </c>
      <c r="C400" s="41"/>
      <c r="D400" s="47" t="e">
        <f>$C$400*D397</f>
        <v>#DIV/0!</v>
      </c>
      <c r="E400" s="47" t="e">
        <f>$C$400*E397</f>
        <v>#DIV/0!</v>
      </c>
      <c r="F400" s="47" t="e">
        <f>$C$400*F397</f>
        <v>#DIV/0!</v>
      </c>
      <c r="H400" s="47" t="e">
        <f>$C$400*H397</f>
        <v>#DIV/0!</v>
      </c>
      <c r="I400" s="47" t="e">
        <f>$C$400*I397</f>
        <v>#DIV/0!</v>
      </c>
      <c r="J400" s="37" t="e">
        <f>SUM(D400:I400)</f>
        <v>#DIV/0!</v>
      </c>
    </row>
    <row r="401" spans="1:10">
      <c r="A401" s="14"/>
      <c r="B401" t="s">
        <v>327</v>
      </c>
      <c r="C401" s="43"/>
      <c r="D401" s="44" t="e">
        <f>$C$401*D397</f>
        <v>#DIV/0!</v>
      </c>
      <c r="E401" s="44" t="e">
        <f>$C$401*E397</f>
        <v>#DIV/0!</v>
      </c>
      <c r="F401" s="44" t="e">
        <f>$C$401*F397</f>
        <v>#DIV/0!</v>
      </c>
      <c r="H401" s="44" t="e">
        <f>$C$401*H397</f>
        <v>#DIV/0!</v>
      </c>
      <c r="I401" s="44" t="e">
        <f>$C$401*I397</f>
        <v>#DIV/0!</v>
      </c>
      <c r="J401" s="37" t="e">
        <f>SUM(D401:I401)</f>
        <v>#DIV/0!</v>
      </c>
    </row>
    <row r="402" spans="1:10">
      <c r="A402" s="14"/>
      <c r="B402" t="s">
        <v>328</v>
      </c>
      <c r="D402" s="44" t="e">
        <f>-$C$402*D397</f>
        <v>#DIV/0!</v>
      </c>
      <c r="E402" s="44" t="e">
        <f>-$C$402*E397</f>
        <v>#DIV/0!</v>
      </c>
      <c r="F402" s="44" t="e">
        <f>-$C$402*F397</f>
        <v>#DIV/0!</v>
      </c>
      <c r="H402" s="44" t="e">
        <f>-$C$402*H397</f>
        <v>#DIV/0!</v>
      </c>
      <c r="I402" s="44" t="e">
        <f>-$C$402*I397</f>
        <v>#DIV/0!</v>
      </c>
      <c r="J402" s="37" t="e">
        <f>SUM(D402:I402)</f>
        <v>#DIV/0!</v>
      </c>
    </row>
    <row r="403" spans="1:10">
      <c r="A403" s="14"/>
      <c r="B403" s="29">
        <v>2.5000000000000001E-2</v>
      </c>
      <c r="C403" s="28">
        <v>0</v>
      </c>
      <c r="D403" s="37" t="e">
        <f>-$C$403*D397</f>
        <v>#DIV/0!</v>
      </c>
      <c r="E403" s="37" t="e">
        <f>-$C$403*E397</f>
        <v>#DIV/0!</v>
      </c>
      <c r="F403" s="37" t="e">
        <f>-$C$403*F397</f>
        <v>#DIV/0!</v>
      </c>
      <c r="H403" s="37" t="e">
        <f>-$C$403*H397</f>
        <v>#DIV/0!</v>
      </c>
      <c r="I403" s="37" t="e">
        <f>-$C$403*I397</f>
        <v>#DIV/0!</v>
      </c>
      <c r="J403" s="37" t="e">
        <f>SUM(D403:I403)</f>
        <v>#DIV/0!</v>
      </c>
    </row>
    <row r="404" spans="1:10">
      <c r="A404" s="14"/>
      <c r="D404" s="28" t="e">
        <f>SUM(D398:D403)</f>
        <v>#DIV/0!</v>
      </c>
      <c r="E404" s="28" t="e">
        <f>SUM(E398:E403)</f>
        <v>#DIV/0!</v>
      </c>
      <c r="F404" s="28" t="e">
        <f>SUM(F398:F403)</f>
        <v>#DIV/0!</v>
      </c>
      <c r="H404" s="28" t="e">
        <f>SUM(H398:H403)</f>
        <v>#DIV/0!</v>
      </c>
      <c r="I404" s="28" t="e">
        <f>SUM(I398:I403)</f>
        <v>#DIV/0!</v>
      </c>
      <c r="J404" s="28" t="e">
        <f>SUM(J398:J403)</f>
        <v>#DIV/0!</v>
      </c>
    </row>
    <row r="405" spans="1:10">
      <c r="A405" s="14"/>
      <c r="H405" s="23"/>
      <c r="I405" s="384" t="s">
        <v>329</v>
      </c>
      <c r="J405" s="28" t="e">
        <f>SUM(D404:I404)</f>
        <v>#DIV/0!</v>
      </c>
    </row>
  </sheetData>
  <mergeCells count="1">
    <mergeCell ref="A1:J1"/>
  </mergeCells>
  <pageMargins left="0.25" right="0.25" top="0.75" bottom="0.75" header="0.3" footer="0.3"/>
  <pageSetup scale="90" fitToHeight="0" orientation="portrait" r:id="rId1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69"/>
  <sheetViews>
    <sheetView workbookViewId="0">
      <pane ySplit="4" topLeftCell="A5" activePane="bottomLeft" state="frozen"/>
      <selection pane="bottomLeft" sqref="A1:J1"/>
    </sheetView>
  </sheetViews>
  <sheetFormatPr defaultRowHeight="15"/>
  <cols>
    <col min="1" max="1" width="10.5703125" customWidth="1"/>
    <col min="3" max="5" width="12.140625" customWidth="1"/>
    <col min="6" max="6" width="15.28515625" customWidth="1"/>
    <col min="7" max="7" width="11.42578125" customWidth="1"/>
    <col min="8" max="8" width="11.28515625" customWidth="1"/>
    <col min="9" max="9" width="12.42578125" customWidth="1"/>
    <col min="10" max="10" width="11.140625" customWidth="1"/>
  </cols>
  <sheetData>
    <row r="1" spans="1:10" ht="18.75">
      <c r="A1" s="481" t="s">
        <v>627</v>
      </c>
      <c r="B1" s="481"/>
      <c r="C1" s="481"/>
      <c r="D1" s="481"/>
      <c r="E1" s="481"/>
      <c r="F1" s="481"/>
      <c r="G1" s="481"/>
      <c r="H1" s="481"/>
      <c r="I1" s="481"/>
      <c r="J1" s="481"/>
    </row>
    <row r="2" spans="1:10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0">
      <c r="A3" s="66"/>
      <c r="B3" s="66"/>
      <c r="C3" s="66"/>
      <c r="D3" s="66"/>
      <c r="E3" s="66"/>
      <c r="F3" s="194" t="s">
        <v>628</v>
      </c>
      <c r="G3" s="66"/>
      <c r="H3" s="176"/>
      <c r="I3" s="66"/>
      <c r="J3" s="66"/>
    </row>
    <row r="4" spans="1:10">
      <c r="A4" s="66"/>
      <c r="B4" s="66"/>
      <c r="C4" s="66" t="s">
        <v>588</v>
      </c>
      <c r="D4" s="66" t="s">
        <v>306</v>
      </c>
      <c r="E4" s="68">
        <v>1</v>
      </c>
      <c r="F4" s="66" t="s">
        <v>308</v>
      </c>
      <c r="G4" s="66" t="s">
        <v>569</v>
      </c>
      <c r="H4" s="66" t="s">
        <v>310</v>
      </c>
      <c r="I4" s="66" t="s">
        <v>311</v>
      </c>
      <c r="J4" s="66" t="s">
        <v>312</v>
      </c>
    </row>
    <row r="5" spans="1:10">
      <c r="A5" s="66" t="s">
        <v>589</v>
      </c>
      <c r="B5" s="66" t="s">
        <v>3</v>
      </c>
      <c r="C5" s="69">
        <v>38899</v>
      </c>
      <c r="D5" s="66"/>
      <c r="E5" s="66"/>
      <c r="F5" s="66"/>
      <c r="G5" s="66"/>
      <c r="H5" s="66"/>
      <c r="I5" s="177"/>
      <c r="J5" s="66"/>
    </row>
    <row r="6" spans="1:10">
      <c r="A6" s="14">
        <v>1</v>
      </c>
      <c r="B6" s="14">
        <v>2847</v>
      </c>
      <c r="C6" s="15">
        <v>68</v>
      </c>
      <c r="D6" s="16">
        <v>3.65</v>
      </c>
      <c r="E6" s="16">
        <f>+C6*D6</f>
        <v>248.2</v>
      </c>
      <c r="F6" s="16">
        <v>0</v>
      </c>
      <c r="G6" s="15"/>
      <c r="H6" s="15"/>
      <c r="I6" s="16">
        <f>E6-F6</f>
        <v>248.2</v>
      </c>
      <c r="J6" s="18">
        <f>F6/E6</f>
        <v>0</v>
      </c>
    </row>
    <row r="7" spans="1:10">
      <c r="A7" s="14">
        <v>1</v>
      </c>
      <c r="B7" s="14">
        <v>4932</v>
      </c>
      <c r="C7" s="15">
        <v>47</v>
      </c>
      <c r="D7" s="16">
        <v>3.65</v>
      </c>
      <c r="E7" s="16">
        <f>C7*D7</f>
        <v>171.54999999999998</v>
      </c>
      <c r="F7" s="16">
        <v>0</v>
      </c>
      <c r="G7" s="15"/>
      <c r="H7" s="15"/>
      <c r="I7" s="16">
        <f t="shared" ref="I7:I70" si="0">E7-F7</f>
        <v>171.54999999999998</v>
      </c>
      <c r="J7" s="18">
        <f t="shared" ref="J7:J70" si="1">F7/E7</f>
        <v>0</v>
      </c>
    </row>
    <row r="8" spans="1:10" ht="15.75">
      <c r="A8" s="144">
        <v>1</v>
      </c>
      <c r="B8" s="144">
        <v>9406</v>
      </c>
      <c r="C8" s="145">
        <v>43</v>
      </c>
      <c r="D8" s="146">
        <v>3.65</v>
      </c>
      <c r="E8" s="146">
        <f>C8*D8</f>
        <v>156.94999999999999</v>
      </c>
      <c r="F8" s="146">
        <v>156.94999999999999</v>
      </c>
      <c r="G8" s="145">
        <v>1913</v>
      </c>
      <c r="H8" s="178">
        <v>39245</v>
      </c>
      <c r="I8" s="146">
        <f t="shared" si="0"/>
        <v>0</v>
      </c>
      <c r="J8" s="163">
        <f t="shared" si="1"/>
        <v>1</v>
      </c>
    </row>
    <row r="9" spans="1:10">
      <c r="A9" s="14" t="s">
        <v>590</v>
      </c>
      <c r="B9" s="14"/>
      <c r="C9" s="15"/>
      <c r="D9" s="16"/>
      <c r="E9" s="16"/>
      <c r="F9" s="16"/>
      <c r="G9" s="15"/>
      <c r="H9" s="15"/>
      <c r="I9" s="16"/>
      <c r="J9" s="18"/>
    </row>
    <row r="10" spans="1:10" ht="15.75">
      <c r="A10" s="179">
        <v>2</v>
      </c>
      <c r="B10" s="179">
        <v>719</v>
      </c>
      <c r="C10" s="145">
        <v>180</v>
      </c>
      <c r="D10" s="146">
        <v>3.65</v>
      </c>
      <c r="E10" s="146">
        <f>C10*D10</f>
        <v>657</v>
      </c>
      <c r="F10" s="146">
        <v>723.4</v>
      </c>
      <c r="G10" s="145">
        <v>4447</v>
      </c>
      <c r="H10" s="178">
        <v>39247</v>
      </c>
      <c r="I10" s="146">
        <f t="shared" si="0"/>
        <v>-66.399999999999977</v>
      </c>
      <c r="J10" s="163">
        <f t="shared" si="1"/>
        <v>1.1010654490106544</v>
      </c>
    </row>
    <row r="11" spans="1:10">
      <c r="A11" s="14">
        <v>2</v>
      </c>
      <c r="B11" s="14">
        <v>1475</v>
      </c>
      <c r="C11" s="15">
        <v>116</v>
      </c>
      <c r="D11" s="16">
        <v>3.65</v>
      </c>
      <c r="E11" s="16">
        <f>C11*D11</f>
        <v>423.4</v>
      </c>
      <c r="F11" s="16">
        <v>163.4</v>
      </c>
      <c r="G11" s="15">
        <v>2698</v>
      </c>
      <c r="H11" s="180">
        <v>39261</v>
      </c>
      <c r="I11" s="16">
        <f t="shared" si="0"/>
        <v>260</v>
      </c>
      <c r="J11" s="18">
        <f t="shared" si="1"/>
        <v>0.38592347661785548</v>
      </c>
    </row>
    <row r="12" spans="1:10">
      <c r="A12" s="14">
        <v>2</v>
      </c>
      <c r="B12" s="14">
        <v>4671</v>
      </c>
      <c r="C12" s="15">
        <v>101</v>
      </c>
      <c r="D12" s="16">
        <v>3.65</v>
      </c>
      <c r="E12" s="16">
        <f>C12*D12</f>
        <v>368.65</v>
      </c>
      <c r="F12" s="16">
        <v>0</v>
      </c>
      <c r="G12" s="15"/>
      <c r="H12" s="15"/>
      <c r="I12" s="16">
        <f t="shared" si="0"/>
        <v>368.65</v>
      </c>
      <c r="J12" s="18">
        <f t="shared" si="1"/>
        <v>0</v>
      </c>
    </row>
    <row r="13" spans="1:10">
      <c r="A13" s="157">
        <v>2</v>
      </c>
      <c r="B13" s="157">
        <v>6689</v>
      </c>
      <c r="C13" s="15">
        <v>84</v>
      </c>
      <c r="D13" s="16">
        <v>3.65</v>
      </c>
      <c r="E13" s="16">
        <f>C13*D13</f>
        <v>306.59999999999997</v>
      </c>
      <c r="F13" s="16">
        <v>170.2</v>
      </c>
      <c r="G13" s="15">
        <v>1541</v>
      </c>
      <c r="H13" s="180">
        <v>39216</v>
      </c>
      <c r="I13" s="16">
        <f t="shared" si="0"/>
        <v>136.39999999999998</v>
      </c>
      <c r="J13" s="18">
        <f t="shared" si="1"/>
        <v>0.55512067840834967</v>
      </c>
    </row>
    <row r="14" spans="1:10">
      <c r="A14" s="14">
        <v>2</v>
      </c>
      <c r="B14" s="14">
        <v>6926</v>
      </c>
      <c r="C14" s="15">
        <v>74</v>
      </c>
      <c r="D14" s="16">
        <v>3.65</v>
      </c>
      <c r="E14" s="16">
        <f>C14*D14</f>
        <v>270.09999999999997</v>
      </c>
      <c r="F14" s="16">
        <v>0</v>
      </c>
      <c r="G14" s="15"/>
      <c r="H14" s="17"/>
      <c r="I14" s="16">
        <f t="shared" si="0"/>
        <v>270.09999999999997</v>
      </c>
      <c r="J14" s="18">
        <f t="shared" si="1"/>
        <v>0</v>
      </c>
    </row>
    <row r="15" spans="1:10">
      <c r="A15" s="14" t="s">
        <v>593</v>
      </c>
      <c r="B15" s="14"/>
      <c r="C15" s="15"/>
      <c r="D15" s="16"/>
      <c r="E15" s="16"/>
      <c r="F15" s="16"/>
      <c r="G15" s="15"/>
      <c r="H15" s="17"/>
      <c r="I15" s="16"/>
      <c r="J15" s="18"/>
    </row>
    <row r="16" spans="1:10">
      <c r="A16" s="14">
        <v>3</v>
      </c>
      <c r="B16" s="14">
        <v>1002</v>
      </c>
      <c r="C16" s="15">
        <v>242</v>
      </c>
      <c r="D16" s="16">
        <v>3.65</v>
      </c>
      <c r="E16" s="16">
        <f>C16*D16</f>
        <v>883.3</v>
      </c>
      <c r="F16" s="16">
        <v>0</v>
      </c>
      <c r="G16" s="15"/>
      <c r="H16" s="17"/>
      <c r="I16" s="16">
        <f t="shared" si="0"/>
        <v>883.3</v>
      </c>
      <c r="J16" s="18">
        <f t="shared" si="1"/>
        <v>0</v>
      </c>
    </row>
    <row r="17" spans="1:10">
      <c r="A17" s="14">
        <v>3</v>
      </c>
      <c r="B17" s="14">
        <v>1922</v>
      </c>
      <c r="C17" s="15">
        <v>83</v>
      </c>
      <c r="D17" s="16">
        <v>3.65</v>
      </c>
      <c r="E17" s="16">
        <f>C17*D17</f>
        <v>302.95</v>
      </c>
      <c r="F17" s="16">
        <v>0</v>
      </c>
      <c r="G17" s="15"/>
      <c r="H17" s="17"/>
      <c r="I17" s="16">
        <f t="shared" si="0"/>
        <v>302.95</v>
      </c>
      <c r="J17" s="18">
        <f t="shared" si="1"/>
        <v>0</v>
      </c>
    </row>
    <row r="18" spans="1:10">
      <c r="A18" s="14">
        <v>3</v>
      </c>
      <c r="B18" s="14">
        <v>2836</v>
      </c>
      <c r="C18" s="15">
        <v>153</v>
      </c>
      <c r="D18" s="16">
        <v>3.65</v>
      </c>
      <c r="E18" s="16">
        <f>C18*D18</f>
        <v>558.44999999999993</v>
      </c>
      <c r="F18" s="16">
        <v>272.2</v>
      </c>
      <c r="G18" s="15">
        <v>5684</v>
      </c>
      <c r="H18" s="180">
        <v>39261</v>
      </c>
      <c r="I18" s="16">
        <f t="shared" si="0"/>
        <v>286.24999999999994</v>
      </c>
      <c r="J18" s="18">
        <f t="shared" si="1"/>
        <v>0.4874205389918525</v>
      </c>
    </row>
    <row r="19" spans="1:10">
      <c r="A19" s="14">
        <v>3</v>
      </c>
      <c r="B19" s="14">
        <v>5008</v>
      </c>
      <c r="C19" s="15">
        <v>88</v>
      </c>
      <c r="D19" s="16">
        <v>3.65</v>
      </c>
      <c r="E19" s="16">
        <f>C19*D19</f>
        <v>321.2</v>
      </c>
      <c r="F19" s="16">
        <v>0</v>
      </c>
      <c r="G19" s="15"/>
      <c r="H19" s="17"/>
      <c r="I19" s="16">
        <f t="shared" si="0"/>
        <v>321.2</v>
      </c>
      <c r="J19" s="18">
        <f t="shared" si="1"/>
        <v>0</v>
      </c>
    </row>
    <row r="20" spans="1:10">
      <c r="A20" s="14">
        <v>3</v>
      </c>
      <c r="B20" s="14">
        <v>12185</v>
      </c>
      <c r="C20" s="15">
        <v>56</v>
      </c>
      <c r="D20" s="16">
        <v>3.65</v>
      </c>
      <c r="E20" s="16">
        <f>C20*D20</f>
        <v>204.4</v>
      </c>
      <c r="F20" s="16">
        <v>0</v>
      </c>
      <c r="G20" s="15"/>
      <c r="H20" s="17"/>
      <c r="I20" s="16">
        <f t="shared" si="0"/>
        <v>204.4</v>
      </c>
      <c r="J20" s="18">
        <f t="shared" si="1"/>
        <v>0</v>
      </c>
    </row>
    <row r="21" spans="1:10">
      <c r="A21" s="14" t="s">
        <v>594</v>
      </c>
      <c r="B21" s="14"/>
      <c r="C21" s="15"/>
      <c r="D21" s="16"/>
      <c r="E21" s="16"/>
      <c r="F21" s="16"/>
      <c r="G21" s="15"/>
      <c r="H21" s="17"/>
      <c r="I21" s="16"/>
      <c r="J21" s="18"/>
    </row>
    <row r="22" spans="1:10" ht="15.75">
      <c r="A22" s="179">
        <v>4</v>
      </c>
      <c r="B22" s="179">
        <v>2210</v>
      </c>
      <c r="C22" s="145">
        <v>93</v>
      </c>
      <c r="D22" s="146">
        <v>3.65</v>
      </c>
      <c r="E22" s="146">
        <f>C22*D22</f>
        <v>339.45</v>
      </c>
      <c r="F22" s="146">
        <v>365</v>
      </c>
      <c r="G22" s="145">
        <v>1070</v>
      </c>
      <c r="H22" s="178">
        <v>39251</v>
      </c>
      <c r="I22" s="146">
        <f t="shared" si="0"/>
        <v>-25.550000000000011</v>
      </c>
      <c r="J22" s="163">
        <f t="shared" si="1"/>
        <v>1.075268817204301</v>
      </c>
    </row>
    <row r="23" spans="1:10" ht="15.75">
      <c r="A23" s="181">
        <v>4</v>
      </c>
      <c r="B23" s="181">
        <v>2478</v>
      </c>
      <c r="C23" s="145">
        <v>160</v>
      </c>
      <c r="D23" s="146">
        <v>3.65</v>
      </c>
      <c r="E23" s="146">
        <f>C23*D23</f>
        <v>584</v>
      </c>
      <c r="F23" s="146">
        <v>736.04</v>
      </c>
      <c r="G23" s="145">
        <v>3177</v>
      </c>
      <c r="H23" s="182">
        <v>39294</v>
      </c>
      <c r="I23" s="146">
        <f t="shared" si="0"/>
        <v>-152.03999999999996</v>
      </c>
      <c r="J23" s="163">
        <f t="shared" si="1"/>
        <v>1.2603424657534246</v>
      </c>
    </row>
    <row r="24" spans="1:10">
      <c r="A24" s="14">
        <v>4</v>
      </c>
      <c r="B24" s="14">
        <v>2984</v>
      </c>
      <c r="C24" s="15">
        <v>123</v>
      </c>
      <c r="D24" s="16">
        <v>3.65</v>
      </c>
      <c r="E24" s="16">
        <f>C24*D24</f>
        <v>448.95</v>
      </c>
      <c r="F24" s="16">
        <v>0</v>
      </c>
      <c r="G24" s="15"/>
      <c r="H24" s="17"/>
      <c r="I24" s="16">
        <f t="shared" si="0"/>
        <v>448.95</v>
      </c>
      <c r="J24" s="18">
        <f t="shared" si="1"/>
        <v>0</v>
      </c>
    </row>
    <row r="25" spans="1:10">
      <c r="A25" s="14">
        <v>4</v>
      </c>
      <c r="B25" s="14">
        <v>4896</v>
      </c>
      <c r="C25" s="15">
        <v>64</v>
      </c>
      <c r="D25" s="16">
        <v>3.65</v>
      </c>
      <c r="E25" s="16">
        <f>C25*D25</f>
        <v>233.6</v>
      </c>
      <c r="F25" s="16">
        <v>100</v>
      </c>
      <c r="G25" s="15">
        <v>2306</v>
      </c>
      <c r="H25" s="17">
        <v>39191</v>
      </c>
      <c r="I25" s="16">
        <f t="shared" si="0"/>
        <v>133.6</v>
      </c>
      <c r="J25" s="18">
        <f t="shared" si="1"/>
        <v>0.42808219178082191</v>
      </c>
    </row>
    <row r="26" spans="1:10">
      <c r="A26" s="14">
        <v>4</v>
      </c>
      <c r="B26" s="14">
        <v>6444</v>
      </c>
      <c r="C26" s="15">
        <v>53</v>
      </c>
      <c r="D26" s="16">
        <v>3.65</v>
      </c>
      <c r="E26" s="16">
        <f>C26*D26</f>
        <v>193.45</v>
      </c>
      <c r="F26" s="16">
        <v>0</v>
      </c>
      <c r="G26" s="15"/>
      <c r="H26" s="17"/>
      <c r="I26" s="16">
        <f t="shared" si="0"/>
        <v>193.45</v>
      </c>
      <c r="J26" s="18">
        <f t="shared" si="1"/>
        <v>0</v>
      </c>
    </row>
    <row r="27" spans="1:10">
      <c r="A27" s="14" t="s">
        <v>629</v>
      </c>
      <c r="B27" s="14"/>
      <c r="C27" s="15"/>
      <c r="D27" s="16"/>
      <c r="E27" s="16"/>
      <c r="F27" s="16"/>
      <c r="G27" s="15"/>
      <c r="H27" s="17"/>
      <c r="I27" s="16"/>
      <c r="J27" s="18"/>
    </row>
    <row r="28" spans="1:10">
      <c r="A28" s="14">
        <v>5</v>
      </c>
      <c r="B28" s="14">
        <v>1797</v>
      </c>
      <c r="C28" s="15">
        <v>224</v>
      </c>
      <c r="D28" s="16">
        <v>3.65</v>
      </c>
      <c r="E28" s="16">
        <f t="shared" ref="E28:E33" si="2">C28*D28</f>
        <v>817.6</v>
      </c>
      <c r="F28" s="16">
        <v>25.55</v>
      </c>
      <c r="G28" s="15">
        <v>6749</v>
      </c>
      <c r="H28" s="17">
        <v>38987</v>
      </c>
      <c r="I28" s="16">
        <f>E28-F28</f>
        <v>792.05000000000007</v>
      </c>
      <c r="J28" s="18">
        <f t="shared" si="1"/>
        <v>3.125E-2</v>
      </c>
    </row>
    <row r="29" spans="1:10">
      <c r="A29" s="14">
        <v>5</v>
      </c>
      <c r="B29" s="14">
        <v>3432</v>
      </c>
      <c r="C29" s="15">
        <v>127</v>
      </c>
      <c r="D29" s="16">
        <v>3.65</v>
      </c>
      <c r="E29" s="16">
        <f t="shared" si="2"/>
        <v>463.55</v>
      </c>
      <c r="F29" s="16">
        <v>0</v>
      </c>
      <c r="G29" s="15"/>
      <c r="H29" s="15"/>
      <c r="I29" s="16">
        <f t="shared" si="0"/>
        <v>463.55</v>
      </c>
      <c r="J29" s="18">
        <f t="shared" si="1"/>
        <v>0</v>
      </c>
    </row>
    <row r="30" spans="1:10">
      <c r="A30" s="14">
        <v>5</v>
      </c>
      <c r="B30" s="14">
        <v>6228</v>
      </c>
      <c r="C30" s="15">
        <v>109</v>
      </c>
      <c r="D30" s="16">
        <v>3.65</v>
      </c>
      <c r="E30" s="16">
        <f t="shared" si="2"/>
        <v>397.84999999999997</v>
      </c>
      <c r="F30" s="16">
        <v>259.14999999999998</v>
      </c>
      <c r="G30" s="15">
        <v>1780</v>
      </c>
      <c r="H30" s="17">
        <v>39203</v>
      </c>
      <c r="I30" s="16">
        <f t="shared" si="0"/>
        <v>138.69999999999999</v>
      </c>
      <c r="J30" s="18">
        <f t="shared" si="1"/>
        <v>0.65137614678899081</v>
      </c>
    </row>
    <row r="31" spans="1:10">
      <c r="A31" s="14">
        <v>5</v>
      </c>
      <c r="B31" s="14">
        <v>7895</v>
      </c>
      <c r="C31" s="15">
        <v>142</v>
      </c>
      <c r="D31" s="16">
        <v>3.65</v>
      </c>
      <c r="E31" s="16">
        <f t="shared" si="2"/>
        <v>518.29999999999995</v>
      </c>
      <c r="F31" s="16">
        <v>0</v>
      </c>
      <c r="G31" s="15"/>
      <c r="H31" s="17"/>
      <c r="I31" s="16">
        <f t="shared" si="0"/>
        <v>518.29999999999995</v>
      </c>
      <c r="J31" s="18">
        <f t="shared" si="1"/>
        <v>0</v>
      </c>
    </row>
    <row r="32" spans="1:10">
      <c r="A32" s="157">
        <v>5</v>
      </c>
      <c r="B32" s="157">
        <v>12793</v>
      </c>
      <c r="C32" s="15">
        <v>50</v>
      </c>
      <c r="D32" s="16">
        <v>3.65</v>
      </c>
      <c r="E32" s="16">
        <f t="shared" si="2"/>
        <v>182.5</v>
      </c>
      <c r="F32" s="16">
        <v>146</v>
      </c>
      <c r="G32" s="15">
        <v>1377</v>
      </c>
      <c r="H32" s="180">
        <v>39239</v>
      </c>
      <c r="I32" s="16">
        <f t="shared" si="0"/>
        <v>36.5</v>
      </c>
      <c r="J32" s="18">
        <f t="shared" si="1"/>
        <v>0.8</v>
      </c>
    </row>
    <row r="33" spans="1:10">
      <c r="A33" s="14">
        <v>5</v>
      </c>
      <c r="B33" s="14">
        <v>13702</v>
      </c>
      <c r="C33" s="15">
        <v>35</v>
      </c>
      <c r="D33" s="16">
        <v>3.65</v>
      </c>
      <c r="E33" s="16">
        <f t="shared" si="2"/>
        <v>127.75</v>
      </c>
      <c r="F33" s="16">
        <v>0</v>
      </c>
      <c r="G33" s="15"/>
      <c r="H33" s="15"/>
      <c r="I33" s="16">
        <f t="shared" si="0"/>
        <v>127.75</v>
      </c>
      <c r="J33" s="18">
        <f t="shared" si="1"/>
        <v>0</v>
      </c>
    </row>
    <row r="34" spans="1:10">
      <c r="A34" s="14" t="s">
        <v>598</v>
      </c>
      <c r="B34" s="14"/>
      <c r="C34" s="15"/>
      <c r="D34" s="16"/>
      <c r="E34" s="16"/>
      <c r="F34" s="16"/>
      <c r="G34" s="15"/>
      <c r="H34" s="15"/>
      <c r="I34" s="16"/>
      <c r="J34" s="18"/>
    </row>
    <row r="35" spans="1:10">
      <c r="A35" s="14">
        <v>6</v>
      </c>
      <c r="B35" s="14">
        <v>2990</v>
      </c>
      <c r="C35" s="15">
        <v>116</v>
      </c>
      <c r="D35" s="16">
        <v>3.65</v>
      </c>
      <c r="E35" s="16">
        <f>C35*D35</f>
        <v>423.4</v>
      </c>
      <c r="F35" s="16">
        <v>0</v>
      </c>
      <c r="G35" s="15"/>
      <c r="H35" s="17"/>
      <c r="I35" s="16">
        <f t="shared" si="0"/>
        <v>423.4</v>
      </c>
      <c r="J35" s="18">
        <f t="shared" si="1"/>
        <v>0</v>
      </c>
    </row>
    <row r="36" spans="1:10">
      <c r="A36" s="14">
        <v>6</v>
      </c>
      <c r="B36" s="14">
        <v>4439</v>
      </c>
      <c r="C36" s="15">
        <v>318</v>
      </c>
      <c r="D36" s="16">
        <v>3.65</v>
      </c>
      <c r="E36" s="16">
        <f>C36*D36</f>
        <v>1160.7</v>
      </c>
      <c r="F36" s="16">
        <v>617.88</v>
      </c>
      <c r="G36" s="15">
        <v>1957</v>
      </c>
      <c r="H36" s="180">
        <v>39261</v>
      </c>
      <c r="I36" s="16">
        <f t="shared" si="0"/>
        <v>542.82000000000005</v>
      </c>
      <c r="J36" s="18">
        <f t="shared" si="1"/>
        <v>0.53233393641767901</v>
      </c>
    </row>
    <row r="37" spans="1:10">
      <c r="A37" s="14">
        <v>6</v>
      </c>
      <c r="B37" s="14">
        <v>4869</v>
      </c>
      <c r="C37" s="15">
        <v>109</v>
      </c>
      <c r="D37" s="16">
        <v>3.65</v>
      </c>
      <c r="E37" s="16">
        <f>C37*D37</f>
        <v>397.84999999999997</v>
      </c>
      <c r="F37" s="16">
        <v>210.6</v>
      </c>
      <c r="G37" s="15">
        <v>798</v>
      </c>
      <c r="H37" s="17">
        <v>39204</v>
      </c>
      <c r="I37" s="16">
        <f t="shared" si="0"/>
        <v>187.24999999999997</v>
      </c>
      <c r="J37" s="18">
        <f t="shared" si="1"/>
        <v>0.5293452306145533</v>
      </c>
    </row>
    <row r="38" spans="1:10">
      <c r="A38" s="14">
        <v>6</v>
      </c>
      <c r="B38" s="14">
        <v>6764</v>
      </c>
      <c r="C38" s="15">
        <v>80</v>
      </c>
      <c r="D38" s="16">
        <v>3.65</v>
      </c>
      <c r="E38" s="16">
        <f>C38*D38</f>
        <v>292</v>
      </c>
      <c r="F38" s="16">
        <v>0</v>
      </c>
      <c r="G38" s="15"/>
      <c r="H38" s="17"/>
      <c r="I38" s="16">
        <f t="shared" si="0"/>
        <v>292</v>
      </c>
      <c r="J38" s="18">
        <f t="shared" si="1"/>
        <v>0</v>
      </c>
    </row>
    <row r="39" spans="1:10">
      <c r="A39" s="14">
        <v>6</v>
      </c>
      <c r="B39" s="14">
        <v>10260</v>
      </c>
      <c r="C39" s="15">
        <v>72</v>
      </c>
      <c r="D39" s="16">
        <v>3.65</v>
      </c>
      <c r="E39" s="16">
        <f>C39*D39</f>
        <v>262.8</v>
      </c>
      <c r="F39" s="16">
        <v>0</v>
      </c>
      <c r="G39" s="15"/>
      <c r="H39" s="17"/>
      <c r="I39" s="16">
        <f t="shared" si="0"/>
        <v>262.8</v>
      </c>
      <c r="J39" s="18">
        <f t="shared" si="1"/>
        <v>0</v>
      </c>
    </row>
    <row r="40" spans="1:10">
      <c r="A40" s="14" t="s">
        <v>601</v>
      </c>
      <c r="B40" s="14"/>
      <c r="C40" s="15"/>
      <c r="D40" s="16"/>
      <c r="E40" s="16"/>
      <c r="F40" s="16"/>
      <c r="G40" s="15"/>
      <c r="H40" s="17"/>
      <c r="I40" s="16"/>
      <c r="J40" s="18"/>
    </row>
    <row r="41" spans="1:10">
      <c r="A41" s="14">
        <v>7</v>
      </c>
      <c r="B41" s="14">
        <v>617</v>
      </c>
      <c r="C41" s="15">
        <v>214</v>
      </c>
      <c r="D41" s="16">
        <v>3.65</v>
      </c>
      <c r="E41" s="16">
        <f>C41*D41</f>
        <v>781.1</v>
      </c>
      <c r="F41" s="16">
        <v>350.88</v>
      </c>
      <c r="G41" s="15">
        <v>4624</v>
      </c>
      <c r="H41" s="180">
        <v>39238</v>
      </c>
      <c r="I41" s="16">
        <f t="shared" si="0"/>
        <v>430.22</v>
      </c>
      <c r="J41" s="18">
        <f t="shared" si="1"/>
        <v>0.44921264882857509</v>
      </c>
    </row>
    <row r="42" spans="1:10">
      <c r="A42" s="14">
        <v>7</v>
      </c>
      <c r="B42" s="14">
        <v>5382</v>
      </c>
      <c r="C42" s="15">
        <v>119</v>
      </c>
      <c r="D42" s="16">
        <v>3.65</v>
      </c>
      <c r="E42" s="16">
        <f>C42*D42</f>
        <v>434.34999999999997</v>
      </c>
      <c r="F42" s="16">
        <v>0</v>
      </c>
      <c r="G42" s="15"/>
      <c r="H42" s="15"/>
      <c r="I42" s="16">
        <f t="shared" si="0"/>
        <v>434.34999999999997</v>
      </c>
      <c r="J42" s="18">
        <f t="shared" si="1"/>
        <v>0</v>
      </c>
    </row>
    <row r="43" spans="1:10">
      <c r="A43" s="14">
        <v>7</v>
      </c>
      <c r="B43" s="14">
        <v>6279</v>
      </c>
      <c r="C43" s="15">
        <v>142</v>
      </c>
      <c r="D43" s="16">
        <v>3.65</v>
      </c>
      <c r="E43" s="16">
        <f>C43*D43</f>
        <v>518.29999999999995</v>
      </c>
      <c r="F43" s="16">
        <v>301.95</v>
      </c>
      <c r="G43" s="15">
        <v>3400</v>
      </c>
      <c r="H43" s="17">
        <v>39176</v>
      </c>
      <c r="I43" s="16">
        <f t="shared" si="0"/>
        <v>216.34999999999997</v>
      </c>
      <c r="J43" s="18">
        <f t="shared" si="1"/>
        <v>0.58257765772718506</v>
      </c>
    </row>
    <row r="44" spans="1:10">
      <c r="A44" s="14">
        <v>7</v>
      </c>
      <c r="B44" s="14">
        <v>10714</v>
      </c>
      <c r="C44" s="15">
        <v>69</v>
      </c>
      <c r="D44" s="16">
        <v>3.65</v>
      </c>
      <c r="E44" s="16">
        <f>C44*D44</f>
        <v>251.85</v>
      </c>
      <c r="F44" s="16">
        <v>0</v>
      </c>
      <c r="G44" s="15"/>
      <c r="H44" s="17"/>
      <c r="I44" s="16">
        <f t="shared" si="0"/>
        <v>251.85</v>
      </c>
      <c r="J44" s="18">
        <f t="shared" si="1"/>
        <v>0</v>
      </c>
    </row>
    <row r="45" spans="1:10">
      <c r="A45" s="14">
        <v>7</v>
      </c>
      <c r="B45" s="14">
        <v>11834</v>
      </c>
      <c r="C45" s="15">
        <v>81</v>
      </c>
      <c r="D45" s="16">
        <v>3.65</v>
      </c>
      <c r="E45" s="16">
        <f>C45*D45</f>
        <v>295.64999999999998</v>
      </c>
      <c r="F45" s="16">
        <v>0</v>
      </c>
      <c r="G45" s="15"/>
      <c r="H45" s="17"/>
      <c r="I45" s="16">
        <f t="shared" si="0"/>
        <v>295.64999999999998</v>
      </c>
      <c r="J45" s="18">
        <f t="shared" si="1"/>
        <v>0</v>
      </c>
    </row>
    <row r="46" spans="1:10">
      <c r="A46" s="14" t="s">
        <v>602</v>
      </c>
      <c r="B46" s="14"/>
      <c r="C46" s="15"/>
      <c r="D46" s="16"/>
      <c r="E46" s="16"/>
      <c r="F46" s="16"/>
      <c r="G46" s="15"/>
      <c r="H46" s="17"/>
      <c r="I46" s="16"/>
      <c r="J46" s="18"/>
    </row>
    <row r="47" spans="1:10" ht="15.75">
      <c r="A47" s="144">
        <v>8</v>
      </c>
      <c r="B47" s="144">
        <v>3955</v>
      </c>
      <c r="C47" s="145">
        <v>464</v>
      </c>
      <c r="D47" s="146">
        <v>3.65</v>
      </c>
      <c r="E47" s="146">
        <f>C47*D47</f>
        <v>1693.6</v>
      </c>
      <c r="F47" s="146">
        <v>1693.6</v>
      </c>
      <c r="G47" s="145">
        <v>6829</v>
      </c>
      <c r="H47" s="162">
        <v>39212</v>
      </c>
      <c r="I47" s="146">
        <f t="shared" si="0"/>
        <v>0</v>
      </c>
      <c r="J47" s="163">
        <f t="shared" si="1"/>
        <v>1</v>
      </c>
    </row>
    <row r="48" spans="1:10">
      <c r="A48" s="14">
        <v>8</v>
      </c>
      <c r="B48" s="14">
        <v>4692</v>
      </c>
      <c r="C48" s="15">
        <v>124</v>
      </c>
      <c r="D48" s="16">
        <v>3.65</v>
      </c>
      <c r="E48" s="16">
        <f>C48*D48</f>
        <v>452.59999999999997</v>
      </c>
      <c r="F48" s="16">
        <v>0</v>
      </c>
      <c r="G48" s="15"/>
      <c r="H48" s="17"/>
      <c r="I48" s="16">
        <f t="shared" si="0"/>
        <v>452.59999999999997</v>
      </c>
      <c r="J48" s="18">
        <f t="shared" si="1"/>
        <v>0</v>
      </c>
    </row>
    <row r="49" spans="1:10">
      <c r="A49" s="14">
        <v>8</v>
      </c>
      <c r="B49" s="14">
        <v>6464</v>
      </c>
      <c r="C49" s="15">
        <v>153</v>
      </c>
      <c r="D49" s="16">
        <v>3.65</v>
      </c>
      <c r="E49" s="16">
        <f>C49*D49</f>
        <v>558.44999999999993</v>
      </c>
      <c r="F49" s="16">
        <v>0</v>
      </c>
      <c r="G49" s="15"/>
      <c r="H49" s="17"/>
      <c r="I49" s="16">
        <f t="shared" si="0"/>
        <v>558.44999999999993</v>
      </c>
      <c r="J49" s="18">
        <f t="shared" si="1"/>
        <v>0</v>
      </c>
    </row>
    <row r="50" spans="1:10">
      <c r="A50" s="14">
        <v>8</v>
      </c>
      <c r="B50" s="14">
        <v>7498</v>
      </c>
      <c r="C50" s="15">
        <v>179</v>
      </c>
      <c r="D50" s="16">
        <v>3.65</v>
      </c>
      <c r="E50" s="16">
        <f>C50*D50</f>
        <v>653.35</v>
      </c>
      <c r="F50" s="16">
        <v>0</v>
      </c>
      <c r="G50" s="15"/>
      <c r="H50" s="17"/>
      <c r="I50" s="16">
        <f t="shared" si="0"/>
        <v>653.35</v>
      </c>
      <c r="J50" s="18">
        <f t="shared" si="1"/>
        <v>0</v>
      </c>
    </row>
    <row r="51" spans="1:10">
      <c r="A51" s="14">
        <v>8</v>
      </c>
      <c r="B51" s="14">
        <v>8061</v>
      </c>
      <c r="C51" s="15">
        <v>74</v>
      </c>
      <c r="D51" s="16">
        <v>3.65</v>
      </c>
      <c r="E51" s="16">
        <f>C51*D51</f>
        <v>270.09999999999997</v>
      </c>
      <c r="F51" s="16">
        <v>0</v>
      </c>
      <c r="G51" s="15"/>
      <c r="H51" s="17"/>
      <c r="I51" s="16">
        <f t="shared" si="0"/>
        <v>270.09999999999997</v>
      </c>
      <c r="J51" s="18">
        <f t="shared" si="1"/>
        <v>0</v>
      </c>
    </row>
    <row r="52" spans="1:10">
      <c r="A52" s="14" t="s">
        <v>603</v>
      </c>
      <c r="B52" s="14"/>
      <c r="C52" s="15"/>
      <c r="D52" s="16"/>
      <c r="E52" s="16"/>
      <c r="F52" s="16"/>
      <c r="G52" s="15"/>
      <c r="H52" s="17"/>
      <c r="I52" s="16"/>
      <c r="J52" s="18"/>
    </row>
    <row r="53" spans="1:10">
      <c r="A53" s="14">
        <v>9</v>
      </c>
      <c r="B53" s="14">
        <v>607</v>
      </c>
      <c r="C53" s="15">
        <v>428</v>
      </c>
      <c r="D53" s="16">
        <v>3.65</v>
      </c>
      <c r="E53" s="16">
        <f t="shared" ref="E53:E82" si="3">C53*D53</f>
        <v>1562.2</v>
      </c>
      <c r="F53" s="16">
        <v>1380.35</v>
      </c>
      <c r="G53" s="15">
        <v>2145</v>
      </c>
      <c r="H53" s="17">
        <v>38987</v>
      </c>
      <c r="I53" s="16">
        <f t="shared" si="0"/>
        <v>181.85000000000014</v>
      </c>
      <c r="J53" s="18">
        <f t="shared" si="1"/>
        <v>0.88359364998079626</v>
      </c>
    </row>
    <row r="54" spans="1:10">
      <c r="A54" s="14">
        <v>9</v>
      </c>
      <c r="B54" s="14">
        <v>1033</v>
      </c>
      <c r="C54" s="15">
        <v>229</v>
      </c>
      <c r="D54" s="16">
        <v>3.65</v>
      </c>
      <c r="E54" s="16">
        <f t="shared" si="3"/>
        <v>835.85</v>
      </c>
      <c r="F54" s="16">
        <v>440.8</v>
      </c>
      <c r="G54" s="15">
        <v>1597</v>
      </c>
      <c r="H54" s="17">
        <v>38987</v>
      </c>
      <c r="I54" s="16">
        <f t="shared" si="0"/>
        <v>395.05</v>
      </c>
      <c r="J54" s="18">
        <f t="shared" si="1"/>
        <v>0.52736735060118445</v>
      </c>
    </row>
    <row r="55" spans="1:10">
      <c r="A55" s="14">
        <v>9</v>
      </c>
      <c r="B55" s="14">
        <v>4489</v>
      </c>
      <c r="C55" s="15">
        <v>174</v>
      </c>
      <c r="D55" s="16">
        <v>3.65</v>
      </c>
      <c r="E55" s="16">
        <f t="shared" si="3"/>
        <v>635.1</v>
      </c>
      <c r="F55" s="16">
        <v>0</v>
      </c>
      <c r="G55" s="15"/>
      <c r="H55" s="17"/>
      <c r="I55" s="16">
        <f t="shared" si="0"/>
        <v>635.1</v>
      </c>
      <c r="J55" s="18">
        <f t="shared" si="1"/>
        <v>0</v>
      </c>
    </row>
    <row r="56" spans="1:10">
      <c r="A56" s="14">
        <v>9</v>
      </c>
      <c r="B56" s="14">
        <v>10919</v>
      </c>
      <c r="C56" s="15">
        <v>78</v>
      </c>
      <c r="D56" s="16">
        <v>3.65</v>
      </c>
      <c r="E56" s="16">
        <f t="shared" si="3"/>
        <v>284.7</v>
      </c>
      <c r="F56" s="16">
        <v>0</v>
      </c>
      <c r="G56" s="15"/>
      <c r="H56" s="15"/>
      <c r="I56" s="16">
        <f t="shared" si="0"/>
        <v>284.7</v>
      </c>
      <c r="J56" s="18">
        <f t="shared" si="1"/>
        <v>0</v>
      </c>
    </row>
    <row r="57" spans="1:10">
      <c r="A57" s="14">
        <v>9</v>
      </c>
      <c r="B57" s="14">
        <v>12269</v>
      </c>
      <c r="C57" s="15">
        <v>60</v>
      </c>
      <c r="D57" s="16">
        <v>3.65</v>
      </c>
      <c r="E57" s="16">
        <f t="shared" si="3"/>
        <v>219</v>
      </c>
      <c r="F57" s="16">
        <v>0</v>
      </c>
      <c r="G57" s="15"/>
      <c r="H57" s="17"/>
      <c r="I57" s="16">
        <f t="shared" si="0"/>
        <v>219</v>
      </c>
      <c r="J57" s="18">
        <f t="shared" si="1"/>
        <v>0</v>
      </c>
    </row>
    <row r="58" spans="1:10">
      <c r="A58" s="14">
        <v>9</v>
      </c>
      <c r="B58" s="14">
        <v>12596</v>
      </c>
      <c r="C58" s="15">
        <v>40</v>
      </c>
      <c r="D58" s="16">
        <v>3.65</v>
      </c>
      <c r="E58" s="16">
        <f t="shared" si="3"/>
        <v>146</v>
      </c>
      <c r="F58" s="16">
        <v>0</v>
      </c>
      <c r="G58" s="15"/>
      <c r="H58" s="17"/>
      <c r="I58" s="16">
        <f t="shared" si="0"/>
        <v>146</v>
      </c>
      <c r="J58" s="18">
        <f t="shared" si="1"/>
        <v>0</v>
      </c>
    </row>
    <row r="59" spans="1:10">
      <c r="A59" s="14" t="s">
        <v>630</v>
      </c>
      <c r="B59" s="14"/>
      <c r="C59" s="15"/>
      <c r="D59" s="16"/>
      <c r="E59" s="16"/>
      <c r="F59" s="16"/>
      <c r="G59" s="15"/>
      <c r="H59" s="17"/>
      <c r="I59" s="16"/>
      <c r="J59" s="18"/>
    </row>
    <row r="60" spans="1:10">
      <c r="A60" s="14">
        <v>10</v>
      </c>
      <c r="B60" s="14">
        <v>614</v>
      </c>
      <c r="C60" s="15">
        <v>252</v>
      </c>
      <c r="D60" s="16">
        <v>3.65</v>
      </c>
      <c r="E60" s="16">
        <f t="shared" si="3"/>
        <v>919.8</v>
      </c>
      <c r="F60" s="16">
        <v>0</v>
      </c>
      <c r="G60" s="15"/>
      <c r="H60" s="17"/>
      <c r="I60" s="16">
        <f t="shared" si="0"/>
        <v>919.8</v>
      </c>
      <c r="J60" s="18">
        <f t="shared" si="1"/>
        <v>0</v>
      </c>
    </row>
    <row r="61" spans="1:10" ht="15.75">
      <c r="A61" s="179">
        <v>10</v>
      </c>
      <c r="B61" s="179">
        <v>1838</v>
      </c>
      <c r="C61" s="145">
        <v>320</v>
      </c>
      <c r="D61" s="146">
        <v>3.65</v>
      </c>
      <c r="E61" s="146">
        <f t="shared" si="3"/>
        <v>1168</v>
      </c>
      <c r="F61" s="146">
        <v>1168</v>
      </c>
      <c r="G61" s="145">
        <v>3597</v>
      </c>
      <c r="H61" s="178">
        <v>39248</v>
      </c>
      <c r="I61" s="146">
        <f t="shared" si="0"/>
        <v>0</v>
      </c>
      <c r="J61" s="163">
        <f t="shared" si="1"/>
        <v>1</v>
      </c>
    </row>
    <row r="62" spans="1:10" ht="15.75">
      <c r="A62" s="179">
        <v>10</v>
      </c>
      <c r="B62" s="179">
        <v>5514</v>
      </c>
      <c r="C62" s="145">
        <v>154</v>
      </c>
      <c r="D62" s="146">
        <v>3.65</v>
      </c>
      <c r="E62" s="146">
        <f t="shared" si="3"/>
        <v>562.1</v>
      </c>
      <c r="F62" s="146">
        <v>562.1</v>
      </c>
      <c r="G62" s="145">
        <v>4498</v>
      </c>
      <c r="H62" s="178">
        <v>39251</v>
      </c>
      <c r="I62" s="146">
        <f t="shared" si="0"/>
        <v>0</v>
      </c>
      <c r="J62" s="163">
        <f t="shared" si="1"/>
        <v>1</v>
      </c>
    </row>
    <row r="63" spans="1:10" ht="15.75">
      <c r="A63" s="179">
        <v>10</v>
      </c>
      <c r="B63" s="179">
        <v>8810</v>
      </c>
      <c r="C63" s="145">
        <v>101</v>
      </c>
      <c r="D63" s="146">
        <v>3.65</v>
      </c>
      <c r="E63" s="146">
        <f t="shared" si="3"/>
        <v>368.65</v>
      </c>
      <c r="F63" s="146">
        <v>368.65</v>
      </c>
      <c r="G63" s="145">
        <v>1401</v>
      </c>
      <c r="H63" s="178">
        <v>39251</v>
      </c>
      <c r="I63" s="146">
        <f t="shared" si="0"/>
        <v>0</v>
      </c>
      <c r="J63" s="163">
        <f t="shared" si="1"/>
        <v>1</v>
      </c>
    </row>
    <row r="64" spans="1:10" ht="15.75">
      <c r="A64" s="179">
        <v>10</v>
      </c>
      <c r="B64" s="179">
        <v>11305</v>
      </c>
      <c r="C64" s="145">
        <v>138</v>
      </c>
      <c r="D64" s="146">
        <v>3.65</v>
      </c>
      <c r="E64" s="146">
        <f t="shared" si="3"/>
        <v>503.7</v>
      </c>
      <c r="F64" s="146">
        <v>503.7</v>
      </c>
      <c r="G64" s="145">
        <v>1148</v>
      </c>
      <c r="H64" s="178">
        <v>39261</v>
      </c>
      <c r="I64" s="146">
        <f t="shared" si="0"/>
        <v>0</v>
      </c>
      <c r="J64" s="163">
        <f t="shared" si="1"/>
        <v>1</v>
      </c>
    </row>
    <row r="65" spans="1:10" ht="15.75">
      <c r="A65" s="179">
        <v>10</v>
      </c>
      <c r="B65" s="179">
        <v>13083</v>
      </c>
      <c r="C65" s="145">
        <v>34</v>
      </c>
      <c r="D65" s="146">
        <v>3.65</v>
      </c>
      <c r="E65" s="146">
        <f t="shared" si="3"/>
        <v>124.1</v>
      </c>
      <c r="F65" s="146">
        <v>124.1</v>
      </c>
      <c r="G65" s="145">
        <v>671</v>
      </c>
      <c r="H65" s="178">
        <v>39240</v>
      </c>
      <c r="I65" s="146">
        <f t="shared" si="0"/>
        <v>0</v>
      </c>
      <c r="J65" s="163">
        <f t="shared" si="1"/>
        <v>1</v>
      </c>
    </row>
    <row r="66" spans="1:10">
      <c r="A66" s="14" t="s">
        <v>631</v>
      </c>
      <c r="B66" s="14"/>
      <c r="C66" s="15"/>
      <c r="D66" s="16"/>
      <c r="E66" s="16"/>
      <c r="F66" s="16"/>
      <c r="G66" s="15"/>
      <c r="H66" s="15"/>
      <c r="I66" s="16"/>
      <c r="J66" s="18"/>
    </row>
    <row r="67" spans="1:10" ht="15.75">
      <c r="A67" s="179">
        <v>11</v>
      </c>
      <c r="B67" s="179">
        <v>2556</v>
      </c>
      <c r="C67" s="145">
        <v>178</v>
      </c>
      <c r="D67" s="146">
        <v>3.65</v>
      </c>
      <c r="E67" s="146">
        <f t="shared" si="3"/>
        <v>649.69999999999993</v>
      </c>
      <c r="F67" s="146">
        <v>701.2</v>
      </c>
      <c r="G67" s="145">
        <v>8244</v>
      </c>
      <c r="H67" s="178">
        <v>39261</v>
      </c>
      <c r="I67" s="146">
        <f t="shared" si="0"/>
        <v>-51.500000000000114</v>
      </c>
      <c r="J67" s="163">
        <f t="shared" si="1"/>
        <v>1.0792673541634603</v>
      </c>
    </row>
    <row r="68" spans="1:10">
      <c r="A68" s="14">
        <v>11</v>
      </c>
      <c r="B68" s="14">
        <v>5539</v>
      </c>
      <c r="C68" s="15">
        <v>96</v>
      </c>
      <c r="D68" s="16">
        <v>3.65</v>
      </c>
      <c r="E68" s="16">
        <f t="shared" si="3"/>
        <v>350.4</v>
      </c>
      <c r="F68" s="16">
        <v>0</v>
      </c>
      <c r="G68" s="15"/>
      <c r="H68" s="17"/>
      <c r="I68" s="16">
        <f t="shared" si="0"/>
        <v>350.4</v>
      </c>
      <c r="J68" s="18">
        <f t="shared" si="1"/>
        <v>0</v>
      </c>
    </row>
    <row r="69" spans="1:10">
      <c r="A69" s="14">
        <v>11</v>
      </c>
      <c r="B69" s="14">
        <v>7732</v>
      </c>
      <c r="C69" s="15">
        <v>90</v>
      </c>
      <c r="D69" s="16">
        <v>3.65</v>
      </c>
      <c r="E69" s="16">
        <f t="shared" si="3"/>
        <v>328.5</v>
      </c>
      <c r="F69" s="16">
        <v>266.45</v>
      </c>
      <c r="G69" s="15">
        <v>2360</v>
      </c>
      <c r="H69" s="180">
        <v>39245</v>
      </c>
      <c r="I69" s="16">
        <f>E69-F69</f>
        <v>62.050000000000011</v>
      </c>
      <c r="J69" s="18">
        <f t="shared" si="1"/>
        <v>0.81111111111111112</v>
      </c>
    </row>
    <row r="70" spans="1:10">
      <c r="A70" s="14">
        <v>11</v>
      </c>
      <c r="B70" s="14">
        <v>12079</v>
      </c>
      <c r="C70" s="15">
        <v>7</v>
      </c>
      <c r="D70" s="16">
        <v>3.65</v>
      </c>
      <c r="E70" s="16">
        <f t="shared" si="3"/>
        <v>25.55</v>
      </c>
      <c r="F70" s="16">
        <v>0</v>
      </c>
      <c r="G70" s="15"/>
      <c r="H70" s="15"/>
      <c r="I70" s="16">
        <f t="shared" si="0"/>
        <v>25.55</v>
      </c>
      <c r="J70" s="18">
        <f t="shared" si="1"/>
        <v>0</v>
      </c>
    </row>
    <row r="71" spans="1:10" ht="15.75">
      <c r="A71" s="144">
        <v>11</v>
      </c>
      <c r="B71" s="144">
        <v>12393</v>
      </c>
      <c r="C71" s="145">
        <v>53</v>
      </c>
      <c r="D71" s="146">
        <v>3.65</v>
      </c>
      <c r="E71" s="146">
        <f t="shared" si="3"/>
        <v>193.45</v>
      </c>
      <c r="F71" s="146">
        <v>200</v>
      </c>
      <c r="G71" s="145">
        <v>1549</v>
      </c>
      <c r="H71" s="162">
        <v>38987</v>
      </c>
      <c r="I71" s="146">
        <f t="shared" ref="I71:I133" si="4">E71-F71</f>
        <v>-6.5500000000000114</v>
      </c>
      <c r="J71" s="163">
        <f t="shared" ref="J71:J133" si="5">F71/E71</f>
        <v>1.0338588782631171</v>
      </c>
    </row>
    <row r="72" spans="1:10">
      <c r="A72" s="14" t="s">
        <v>607</v>
      </c>
      <c r="B72" s="14"/>
      <c r="C72" s="15"/>
      <c r="D72" s="16"/>
      <c r="E72" s="16"/>
      <c r="F72" s="16"/>
      <c r="G72" s="15"/>
      <c r="H72" s="15"/>
      <c r="I72" s="16"/>
      <c r="J72" s="18"/>
    </row>
    <row r="73" spans="1:10">
      <c r="A73" s="14">
        <v>12</v>
      </c>
      <c r="B73" s="14">
        <v>710</v>
      </c>
      <c r="C73" s="15">
        <v>237</v>
      </c>
      <c r="D73" s="16">
        <v>3.65</v>
      </c>
      <c r="E73" s="16">
        <f t="shared" si="3"/>
        <v>865.05</v>
      </c>
      <c r="F73" s="16">
        <v>0</v>
      </c>
      <c r="G73" s="15"/>
      <c r="H73" s="17"/>
      <c r="I73" s="16">
        <f t="shared" si="4"/>
        <v>865.05</v>
      </c>
      <c r="J73" s="18">
        <f t="shared" si="5"/>
        <v>0</v>
      </c>
    </row>
    <row r="74" spans="1:10">
      <c r="A74" s="14">
        <v>12</v>
      </c>
      <c r="B74" s="14">
        <v>1957</v>
      </c>
      <c r="C74" s="15">
        <v>196</v>
      </c>
      <c r="D74" s="16">
        <v>3.65</v>
      </c>
      <c r="E74" s="16">
        <f t="shared" si="3"/>
        <v>715.4</v>
      </c>
      <c r="F74" s="16">
        <v>0</v>
      </c>
      <c r="G74" s="15"/>
      <c r="H74" s="15"/>
      <c r="I74" s="16">
        <f t="shared" si="4"/>
        <v>715.4</v>
      </c>
      <c r="J74" s="18">
        <f t="shared" si="5"/>
        <v>0</v>
      </c>
    </row>
    <row r="75" spans="1:10">
      <c r="A75" s="14">
        <v>12</v>
      </c>
      <c r="B75" s="14">
        <v>4807</v>
      </c>
      <c r="C75" s="15">
        <v>122</v>
      </c>
      <c r="D75" s="16">
        <v>3.65</v>
      </c>
      <c r="E75" s="16">
        <f t="shared" si="3"/>
        <v>445.3</v>
      </c>
      <c r="F75" s="16">
        <v>256.60000000000002</v>
      </c>
      <c r="G75" s="15">
        <v>2352</v>
      </c>
      <c r="H75" s="17">
        <v>39176</v>
      </c>
      <c r="I75" s="16">
        <f t="shared" si="4"/>
        <v>188.7</v>
      </c>
      <c r="J75" s="18">
        <f t="shared" si="5"/>
        <v>0.57624073658207953</v>
      </c>
    </row>
    <row r="76" spans="1:10">
      <c r="A76" s="14">
        <v>12</v>
      </c>
      <c r="B76" s="14">
        <v>5798</v>
      </c>
      <c r="C76" s="15">
        <v>142</v>
      </c>
      <c r="D76" s="16">
        <v>3.65</v>
      </c>
      <c r="E76" s="16">
        <f t="shared" si="3"/>
        <v>518.29999999999995</v>
      </c>
      <c r="F76" s="16">
        <v>0</v>
      </c>
      <c r="G76" s="15"/>
      <c r="H76" s="15"/>
      <c r="I76" s="16">
        <f t="shared" si="4"/>
        <v>518.29999999999995</v>
      </c>
      <c r="J76" s="18">
        <f t="shared" si="5"/>
        <v>0</v>
      </c>
    </row>
    <row r="77" spans="1:10">
      <c r="A77" s="14" t="s">
        <v>608</v>
      </c>
      <c r="B77" s="14"/>
      <c r="C77" s="15"/>
      <c r="D77" s="16"/>
      <c r="E77" s="16"/>
      <c r="F77" s="16"/>
      <c r="G77" s="15"/>
      <c r="H77" s="15"/>
      <c r="I77" s="16"/>
      <c r="J77" s="18"/>
    </row>
    <row r="78" spans="1:10" ht="15.75">
      <c r="A78" s="179">
        <v>13</v>
      </c>
      <c r="B78" s="179">
        <v>4505</v>
      </c>
      <c r="C78" s="145">
        <v>126</v>
      </c>
      <c r="D78" s="146">
        <v>3.65</v>
      </c>
      <c r="E78" s="146">
        <f>C78*D78</f>
        <v>459.9</v>
      </c>
      <c r="F78" s="146">
        <v>459.9</v>
      </c>
      <c r="G78" s="145">
        <v>1159</v>
      </c>
      <c r="H78" s="178">
        <v>39251</v>
      </c>
      <c r="I78" s="146">
        <f t="shared" si="4"/>
        <v>0</v>
      </c>
      <c r="J78" s="163">
        <f t="shared" si="5"/>
        <v>1</v>
      </c>
    </row>
    <row r="79" spans="1:10">
      <c r="A79" s="14">
        <v>13</v>
      </c>
      <c r="B79" s="14">
        <v>4735</v>
      </c>
      <c r="C79" s="15">
        <v>191</v>
      </c>
      <c r="D79" s="16">
        <v>3.65</v>
      </c>
      <c r="E79" s="16">
        <f t="shared" si="3"/>
        <v>697.15</v>
      </c>
      <c r="F79" s="16">
        <v>115.1</v>
      </c>
      <c r="G79" s="15">
        <v>1656</v>
      </c>
      <c r="H79" s="17">
        <v>39086</v>
      </c>
      <c r="I79" s="16">
        <f t="shared" si="4"/>
        <v>582.04999999999995</v>
      </c>
      <c r="J79" s="18">
        <f t="shared" si="5"/>
        <v>0.16510076741016996</v>
      </c>
    </row>
    <row r="80" spans="1:10">
      <c r="A80" s="14">
        <v>13</v>
      </c>
      <c r="B80" s="14">
        <v>5844</v>
      </c>
      <c r="C80" s="15">
        <v>125</v>
      </c>
      <c r="D80" s="16">
        <v>3.65</v>
      </c>
      <c r="E80" s="16">
        <f t="shared" si="3"/>
        <v>456.25</v>
      </c>
      <c r="F80" s="16">
        <v>0</v>
      </c>
      <c r="G80" s="15"/>
      <c r="H80" s="15"/>
      <c r="I80" s="16">
        <f t="shared" si="4"/>
        <v>456.25</v>
      </c>
      <c r="J80" s="18">
        <f t="shared" si="5"/>
        <v>0</v>
      </c>
    </row>
    <row r="81" spans="1:10">
      <c r="A81" s="14">
        <v>13</v>
      </c>
      <c r="B81" s="14">
        <v>10243</v>
      </c>
      <c r="C81" s="15">
        <v>140</v>
      </c>
      <c r="D81" s="16">
        <v>3.65</v>
      </c>
      <c r="E81" s="16">
        <f t="shared" si="3"/>
        <v>511</v>
      </c>
      <c r="F81" s="16">
        <v>0</v>
      </c>
      <c r="G81" s="15"/>
      <c r="H81" s="17"/>
      <c r="I81" s="16">
        <f t="shared" si="4"/>
        <v>511</v>
      </c>
      <c r="J81" s="18">
        <f t="shared" si="5"/>
        <v>0</v>
      </c>
    </row>
    <row r="82" spans="1:10">
      <c r="A82" s="14">
        <v>13</v>
      </c>
      <c r="B82" s="14">
        <v>10552</v>
      </c>
      <c r="C82" s="15">
        <v>92</v>
      </c>
      <c r="D82" s="16">
        <v>3.65</v>
      </c>
      <c r="E82" s="16">
        <f t="shared" si="3"/>
        <v>335.8</v>
      </c>
      <c r="F82" s="16">
        <v>0</v>
      </c>
      <c r="G82" s="15"/>
      <c r="H82" s="17"/>
      <c r="I82" s="16">
        <f t="shared" si="4"/>
        <v>335.8</v>
      </c>
      <c r="J82" s="18">
        <f t="shared" si="5"/>
        <v>0</v>
      </c>
    </row>
    <row r="83" spans="1:10">
      <c r="A83" s="14"/>
      <c r="B83" s="14"/>
      <c r="C83" s="15"/>
      <c r="D83" s="16"/>
      <c r="E83" s="16"/>
      <c r="F83" s="183">
        <f>SUM(F6:F82)</f>
        <v>12839.750000000004</v>
      </c>
      <c r="G83" s="25"/>
      <c r="H83" s="184">
        <v>39294</v>
      </c>
      <c r="I83" s="16"/>
      <c r="J83" s="18"/>
    </row>
    <row r="84" spans="1:10">
      <c r="A84" s="14"/>
      <c r="B84" s="14"/>
      <c r="C84" s="15"/>
      <c r="D84" s="16"/>
      <c r="E84" s="16"/>
      <c r="F84" s="16"/>
      <c r="G84" s="15"/>
      <c r="H84" s="17"/>
      <c r="I84" s="16"/>
      <c r="J84" s="18"/>
    </row>
    <row r="85" spans="1:10">
      <c r="A85" s="14" t="s">
        <v>632</v>
      </c>
      <c r="B85" s="14"/>
      <c r="C85" s="17">
        <v>38899</v>
      </c>
      <c r="D85" s="16"/>
      <c r="E85" s="16"/>
      <c r="F85" s="16"/>
      <c r="G85" s="15"/>
      <c r="H85" s="17"/>
      <c r="I85" s="16"/>
      <c r="J85" s="18"/>
    </row>
    <row r="86" spans="1:10">
      <c r="A86" s="14" t="s">
        <v>610</v>
      </c>
      <c r="B86" s="14"/>
      <c r="C86" s="17"/>
      <c r="D86" s="16"/>
      <c r="E86" s="16"/>
      <c r="F86" s="184">
        <v>39283</v>
      </c>
      <c r="G86" s="15"/>
      <c r="H86" s="17"/>
      <c r="I86" s="16"/>
      <c r="J86" s="18"/>
    </row>
    <row r="87" spans="1:10">
      <c r="A87" s="122">
        <v>20</v>
      </c>
      <c r="B87" s="122">
        <v>2770</v>
      </c>
      <c r="C87" s="62">
        <v>128</v>
      </c>
      <c r="D87" s="16">
        <v>3.65</v>
      </c>
      <c r="E87" s="16">
        <f>C87*D87</f>
        <v>467.2</v>
      </c>
      <c r="F87" s="16">
        <v>188.9</v>
      </c>
      <c r="G87" s="15">
        <v>2128</v>
      </c>
      <c r="H87" s="180">
        <v>39265</v>
      </c>
      <c r="I87" s="16">
        <f t="shared" si="4"/>
        <v>278.29999999999995</v>
      </c>
      <c r="J87" s="18">
        <f t="shared" si="5"/>
        <v>0.4043236301369863</v>
      </c>
    </row>
    <row r="88" spans="1:10" ht="15.75">
      <c r="A88" s="179">
        <v>20</v>
      </c>
      <c r="B88" s="179">
        <v>4295</v>
      </c>
      <c r="C88" s="145">
        <v>105</v>
      </c>
      <c r="D88" s="146">
        <v>3.65</v>
      </c>
      <c r="E88" s="146">
        <f>C88*D88</f>
        <v>383.25</v>
      </c>
      <c r="F88" s="146">
        <v>383.25</v>
      </c>
      <c r="G88" s="145">
        <v>5995</v>
      </c>
      <c r="H88" s="178">
        <v>39231</v>
      </c>
      <c r="I88" s="146">
        <f t="shared" si="4"/>
        <v>0</v>
      </c>
      <c r="J88" s="163">
        <f t="shared" si="5"/>
        <v>1</v>
      </c>
    </row>
    <row r="89" spans="1:10">
      <c r="A89" s="14">
        <v>20</v>
      </c>
      <c r="B89" s="14">
        <v>8946</v>
      </c>
      <c r="C89" s="15">
        <v>76</v>
      </c>
      <c r="D89" s="16">
        <v>3.65</v>
      </c>
      <c r="E89" s="16">
        <f>C89*D89</f>
        <v>277.39999999999998</v>
      </c>
      <c r="F89" s="16">
        <v>0</v>
      </c>
      <c r="G89" s="15"/>
      <c r="H89" s="17"/>
      <c r="I89" s="16">
        <f t="shared" si="4"/>
        <v>277.39999999999998</v>
      </c>
      <c r="J89" s="18">
        <f t="shared" si="5"/>
        <v>0</v>
      </c>
    </row>
    <row r="90" spans="1:10">
      <c r="A90" s="14">
        <v>20</v>
      </c>
      <c r="B90" s="14">
        <v>9070</v>
      </c>
      <c r="C90" s="15">
        <v>86</v>
      </c>
      <c r="D90" s="16">
        <v>3.65</v>
      </c>
      <c r="E90" s="16">
        <f>C90*D90</f>
        <v>313.89999999999998</v>
      </c>
      <c r="F90" s="16">
        <v>0</v>
      </c>
      <c r="G90" s="15"/>
      <c r="H90" s="15"/>
      <c r="I90" s="16">
        <f t="shared" si="4"/>
        <v>313.89999999999998</v>
      </c>
      <c r="J90" s="18">
        <f t="shared" si="5"/>
        <v>0</v>
      </c>
    </row>
    <row r="91" spans="1:10">
      <c r="A91" s="14">
        <v>20</v>
      </c>
      <c r="B91" s="14">
        <v>10158</v>
      </c>
      <c r="C91" s="15">
        <v>47</v>
      </c>
      <c r="D91" s="16">
        <v>3.65</v>
      </c>
      <c r="E91" s="16">
        <f>C91*D91</f>
        <v>171.54999999999998</v>
      </c>
      <c r="F91" s="16">
        <v>0</v>
      </c>
      <c r="G91" s="15"/>
      <c r="H91" s="17"/>
      <c r="I91" s="16">
        <f t="shared" si="4"/>
        <v>171.54999999999998</v>
      </c>
      <c r="J91" s="18">
        <f t="shared" si="5"/>
        <v>0</v>
      </c>
    </row>
    <row r="92" spans="1:10">
      <c r="A92" s="14" t="s">
        <v>611</v>
      </c>
      <c r="B92" s="14"/>
      <c r="C92" s="15"/>
      <c r="D92" s="16"/>
      <c r="E92" s="16"/>
      <c r="F92" s="16"/>
      <c r="G92" s="15"/>
      <c r="H92" s="17"/>
      <c r="I92" s="16"/>
      <c r="J92" s="18"/>
    </row>
    <row r="93" spans="1:10">
      <c r="A93" s="14">
        <v>21</v>
      </c>
      <c r="B93" s="14">
        <v>2055</v>
      </c>
      <c r="C93" s="15">
        <v>208</v>
      </c>
      <c r="D93" s="16">
        <v>3.65</v>
      </c>
      <c r="E93" s="16">
        <f t="shared" ref="E93:E150" si="6">C93*D93</f>
        <v>759.19999999999993</v>
      </c>
      <c r="F93" s="16">
        <v>0</v>
      </c>
      <c r="G93" s="15"/>
      <c r="H93" s="15"/>
      <c r="I93" s="16">
        <f t="shared" si="4"/>
        <v>759.19999999999993</v>
      </c>
      <c r="J93" s="18">
        <f t="shared" si="5"/>
        <v>0</v>
      </c>
    </row>
    <row r="94" spans="1:10">
      <c r="A94" s="157">
        <v>21</v>
      </c>
      <c r="B94" s="157">
        <v>2422</v>
      </c>
      <c r="C94" s="15">
        <v>266</v>
      </c>
      <c r="D94" s="16">
        <v>3.65</v>
      </c>
      <c r="E94" s="16">
        <f t="shared" si="6"/>
        <v>970.9</v>
      </c>
      <c r="F94" s="16">
        <v>276.8</v>
      </c>
      <c r="G94" s="15">
        <v>8299</v>
      </c>
      <c r="H94" s="180">
        <v>39283</v>
      </c>
      <c r="I94" s="16">
        <f t="shared" si="4"/>
        <v>694.09999999999991</v>
      </c>
      <c r="J94" s="18">
        <f t="shared" si="5"/>
        <v>0.28509630239983524</v>
      </c>
    </row>
    <row r="95" spans="1:10">
      <c r="A95" s="14">
        <v>21</v>
      </c>
      <c r="B95" s="14">
        <v>5193</v>
      </c>
      <c r="C95" s="15">
        <v>60</v>
      </c>
      <c r="D95" s="16">
        <v>3.65</v>
      </c>
      <c r="E95" s="16">
        <f t="shared" si="6"/>
        <v>219</v>
      </c>
      <c r="F95" s="16">
        <v>0</v>
      </c>
      <c r="G95" s="15"/>
      <c r="H95" s="15"/>
      <c r="I95" s="16">
        <f t="shared" si="4"/>
        <v>219</v>
      </c>
      <c r="J95" s="18">
        <f t="shared" si="5"/>
        <v>0</v>
      </c>
    </row>
    <row r="96" spans="1:10">
      <c r="A96" s="14">
        <v>21</v>
      </c>
      <c r="B96" s="14">
        <v>5456</v>
      </c>
      <c r="C96" s="15">
        <v>72</v>
      </c>
      <c r="D96" s="16">
        <v>3.65</v>
      </c>
      <c r="E96" s="16">
        <f t="shared" si="6"/>
        <v>262.8</v>
      </c>
      <c r="F96" s="16">
        <v>0</v>
      </c>
      <c r="G96" s="15"/>
      <c r="H96" s="15"/>
      <c r="I96" s="16">
        <f t="shared" si="4"/>
        <v>262.8</v>
      </c>
      <c r="J96" s="18">
        <f t="shared" si="5"/>
        <v>0</v>
      </c>
    </row>
    <row r="97" spans="1:10">
      <c r="A97" s="14">
        <v>21</v>
      </c>
      <c r="B97" s="14">
        <v>6599</v>
      </c>
      <c r="C97" s="15">
        <v>61</v>
      </c>
      <c r="D97" s="16">
        <v>3.65</v>
      </c>
      <c r="E97" s="16">
        <f t="shared" si="6"/>
        <v>222.65</v>
      </c>
      <c r="F97" s="16">
        <v>0</v>
      </c>
      <c r="G97" s="15"/>
      <c r="H97" s="17"/>
      <c r="I97" s="16">
        <f t="shared" si="4"/>
        <v>222.65</v>
      </c>
      <c r="J97" s="18">
        <f t="shared" si="5"/>
        <v>0</v>
      </c>
    </row>
    <row r="98" spans="1:10" ht="15.75">
      <c r="A98" s="179">
        <v>21</v>
      </c>
      <c r="B98" s="179">
        <v>7342</v>
      </c>
      <c r="C98" s="145">
        <v>84</v>
      </c>
      <c r="D98" s="146">
        <v>3.65</v>
      </c>
      <c r="E98" s="146">
        <f t="shared" si="6"/>
        <v>306.59999999999997</v>
      </c>
      <c r="F98" s="146">
        <v>310.25</v>
      </c>
      <c r="G98" s="145">
        <v>2233</v>
      </c>
      <c r="H98" s="178">
        <v>39251</v>
      </c>
      <c r="I98" s="146">
        <f t="shared" si="4"/>
        <v>-3.6500000000000341</v>
      </c>
      <c r="J98" s="163">
        <f t="shared" si="5"/>
        <v>1.0119047619047621</v>
      </c>
    </row>
    <row r="99" spans="1:10">
      <c r="A99" s="14" t="s">
        <v>612</v>
      </c>
      <c r="B99" s="14"/>
      <c r="C99" s="15"/>
      <c r="D99" s="16"/>
      <c r="E99" s="16"/>
      <c r="F99" s="16"/>
      <c r="G99" s="15"/>
      <c r="H99" s="17"/>
      <c r="I99" s="16"/>
      <c r="J99" s="18"/>
    </row>
    <row r="100" spans="1:10">
      <c r="A100" s="14">
        <v>22</v>
      </c>
      <c r="B100" s="14">
        <v>974</v>
      </c>
      <c r="C100" s="15">
        <v>496</v>
      </c>
      <c r="D100" s="16">
        <v>3.65</v>
      </c>
      <c r="E100" s="16">
        <f t="shared" si="6"/>
        <v>1810.3999999999999</v>
      </c>
      <c r="F100" s="16">
        <v>0</v>
      </c>
      <c r="G100" s="15"/>
      <c r="H100" s="17"/>
      <c r="I100" s="16">
        <f t="shared" si="4"/>
        <v>1810.3999999999999</v>
      </c>
      <c r="J100" s="18">
        <f t="shared" si="5"/>
        <v>0</v>
      </c>
    </row>
    <row r="101" spans="1:10">
      <c r="A101" s="157">
        <v>22</v>
      </c>
      <c r="B101" s="157">
        <v>1257</v>
      </c>
      <c r="C101" s="15">
        <v>280</v>
      </c>
      <c r="D101" s="16">
        <v>3.65</v>
      </c>
      <c r="E101" s="16">
        <f t="shared" si="6"/>
        <v>1022</v>
      </c>
      <c r="F101" s="16">
        <v>691.9</v>
      </c>
      <c r="G101" s="15">
        <v>9198</v>
      </c>
      <c r="H101" s="180">
        <v>39248</v>
      </c>
      <c r="I101" s="16">
        <f t="shared" si="4"/>
        <v>330.1</v>
      </c>
      <c r="J101" s="18">
        <f t="shared" si="5"/>
        <v>0.67700587084148722</v>
      </c>
    </row>
    <row r="102" spans="1:10">
      <c r="A102" s="14">
        <v>22</v>
      </c>
      <c r="B102" s="14">
        <v>4948</v>
      </c>
      <c r="C102" s="15">
        <v>72</v>
      </c>
      <c r="D102" s="16">
        <v>3.65</v>
      </c>
      <c r="E102" s="16">
        <f t="shared" si="6"/>
        <v>262.8</v>
      </c>
      <c r="F102" s="16">
        <v>0</v>
      </c>
      <c r="G102" s="15"/>
      <c r="H102" s="17"/>
      <c r="I102" s="16">
        <f t="shared" si="4"/>
        <v>262.8</v>
      </c>
      <c r="J102" s="18">
        <f t="shared" si="5"/>
        <v>0</v>
      </c>
    </row>
    <row r="103" spans="1:10">
      <c r="A103" s="14">
        <v>22</v>
      </c>
      <c r="B103" s="14">
        <v>6585</v>
      </c>
      <c r="C103" s="15">
        <v>103</v>
      </c>
      <c r="D103" s="16">
        <v>3.65</v>
      </c>
      <c r="E103" s="16">
        <f t="shared" si="6"/>
        <v>375.95</v>
      </c>
      <c r="F103" s="16">
        <v>0</v>
      </c>
      <c r="G103" s="15"/>
      <c r="H103" s="17"/>
      <c r="I103" s="16">
        <f t="shared" si="4"/>
        <v>375.95</v>
      </c>
      <c r="J103" s="18">
        <f t="shared" si="5"/>
        <v>0</v>
      </c>
    </row>
    <row r="104" spans="1:10" ht="15.75">
      <c r="A104" s="185">
        <v>22</v>
      </c>
      <c r="B104" s="185">
        <v>10774</v>
      </c>
      <c r="C104" s="145">
        <v>74</v>
      </c>
      <c r="D104" s="146">
        <v>3.65</v>
      </c>
      <c r="E104" s="146">
        <f t="shared" si="6"/>
        <v>270.09999999999997</v>
      </c>
      <c r="F104" s="146">
        <v>353.75</v>
      </c>
      <c r="G104" s="145">
        <v>1387</v>
      </c>
      <c r="H104" s="186">
        <v>39283</v>
      </c>
      <c r="I104" s="146">
        <f t="shared" si="4"/>
        <v>-83.650000000000034</v>
      </c>
      <c r="J104" s="163">
        <f t="shared" si="5"/>
        <v>1.3097001110699742</v>
      </c>
    </row>
    <row r="105" spans="1:10">
      <c r="A105" s="14">
        <v>22</v>
      </c>
      <c r="B105" s="14">
        <v>12468</v>
      </c>
      <c r="C105" s="15">
        <v>94</v>
      </c>
      <c r="D105" s="16">
        <v>3.65</v>
      </c>
      <c r="E105" s="16">
        <f t="shared" si="6"/>
        <v>343.09999999999997</v>
      </c>
      <c r="F105" s="16">
        <v>0</v>
      </c>
      <c r="G105" s="15"/>
      <c r="H105" s="17"/>
      <c r="I105" s="16">
        <f t="shared" si="4"/>
        <v>343.09999999999997</v>
      </c>
      <c r="J105" s="18">
        <f t="shared" si="5"/>
        <v>0</v>
      </c>
    </row>
    <row r="106" spans="1:10">
      <c r="A106" s="14" t="s">
        <v>613</v>
      </c>
      <c r="B106" s="14"/>
      <c r="C106" s="15"/>
      <c r="D106" s="16"/>
      <c r="E106" s="16"/>
      <c r="F106" s="16"/>
      <c r="G106" s="15"/>
      <c r="H106" s="17"/>
      <c r="I106" s="16"/>
      <c r="J106" s="18"/>
    </row>
    <row r="107" spans="1:10" ht="15.75">
      <c r="A107" s="179">
        <v>23</v>
      </c>
      <c r="B107" s="179">
        <v>4125</v>
      </c>
      <c r="C107" s="145">
        <v>352</v>
      </c>
      <c r="D107" s="146">
        <v>3.65</v>
      </c>
      <c r="E107" s="146">
        <f t="shared" si="6"/>
        <v>1284.8</v>
      </c>
      <c r="F107" s="146">
        <v>1284.8</v>
      </c>
      <c r="G107" s="145">
        <v>1527</v>
      </c>
      <c r="H107" s="178">
        <v>39274</v>
      </c>
      <c r="I107" s="146">
        <f t="shared" si="4"/>
        <v>0</v>
      </c>
      <c r="J107" s="163">
        <f t="shared" si="5"/>
        <v>1</v>
      </c>
    </row>
    <row r="108" spans="1:10">
      <c r="A108" s="157">
        <v>23</v>
      </c>
      <c r="B108" s="157">
        <v>4592</v>
      </c>
      <c r="C108" s="15">
        <v>138</v>
      </c>
      <c r="D108" s="16">
        <v>3.65</v>
      </c>
      <c r="E108" s="16">
        <f t="shared" si="6"/>
        <v>503.7</v>
      </c>
      <c r="F108" s="16">
        <v>295.55</v>
      </c>
      <c r="G108" s="15">
        <v>2019</v>
      </c>
      <c r="H108" s="180">
        <v>39247</v>
      </c>
      <c r="I108" s="16">
        <f t="shared" si="4"/>
        <v>208.14999999999998</v>
      </c>
      <c r="J108" s="18">
        <f t="shared" si="5"/>
        <v>0.58675799086757996</v>
      </c>
    </row>
    <row r="109" spans="1:10">
      <c r="A109" s="14">
        <v>23</v>
      </c>
      <c r="B109" s="14">
        <v>4697</v>
      </c>
      <c r="C109" s="15">
        <v>82</v>
      </c>
      <c r="D109" s="16">
        <v>3.65</v>
      </c>
      <c r="E109" s="16">
        <f t="shared" si="6"/>
        <v>299.3</v>
      </c>
      <c r="F109" s="16">
        <v>277.39999999999998</v>
      </c>
      <c r="G109" s="15">
        <v>2355</v>
      </c>
      <c r="H109" s="17">
        <v>39126</v>
      </c>
      <c r="I109" s="16">
        <f t="shared" si="4"/>
        <v>21.900000000000034</v>
      </c>
      <c r="J109" s="18">
        <f t="shared" si="5"/>
        <v>0.92682926829268286</v>
      </c>
    </row>
    <row r="110" spans="1:10">
      <c r="A110" s="14">
        <v>23</v>
      </c>
      <c r="B110" s="14">
        <v>7096</v>
      </c>
      <c r="C110" s="15">
        <v>82</v>
      </c>
      <c r="D110" s="16">
        <v>3.65</v>
      </c>
      <c r="E110" s="16">
        <f t="shared" si="6"/>
        <v>299.3</v>
      </c>
      <c r="F110" s="16">
        <v>233.6</v>
      </c>
      <c r="G110" s="15">
        <v>1662</v>
      </c>
      <c r="H110" s="17">
        <v>39041</v>
      </c>
      <c r="I110" s="16">
        <f t="shared" si="4"/>
        <v>65.700000000000017</v>
      </c>
      <c r="J110" s="18">
        <f t="shared" si="5"/>
        <v>0.7804878048780487</v>
      </c>
    </row>
    <row r="111" spans="1:10">
      <c r="A111" s="14" t="s">
        <v>614</v>
      </c>
      <c r="B111" s="14"/>
      <c r="C111" s="15"/>
      <c r="D111" s="16"/>
      <c r="E111" s="16"/>
      <c r="F111" s="16"/>
      <c r="G111" s="15"/>
      <c r="H111" s="17"/>
      <c r="I111" s="16"/>
      <c r="J111" s="18"/>
    </row>
    <row r="112" spans="1:10">
      <c r="A112" s="157" t="s">
        <v>325</v>
      </c>
      <c r="B112" s="157">
        <v>3249</v>
      </c>
      <c r="C112" s="15">
        <v>170</v>
      </c>
      <c r="D112" s="16">
        <v>3.65</v>
      </c>
      <c r="E112" s="16">
        <f t="shared" si="6"/>
        <v>620.5</v>
      </c>
      <c r="F112" s="16">
        <v>423.45</v>
      </c>
      <c r="G112" s="15">
        <v>1233</v>
      </c>
      <c r="H112" s="180">
        <v>39231</v>
      </c>
      <c r="I112" s="16">
        <f t="shared" si="4"/>
        <v>197.05</v>
      </c>
      <c r="J112" s="18">
        <f t="shared" si="5"/>
        <v>0.68243352135374691</v>
      </c>
    </row>
    <row r="113" spans="1:10">
      <c r="A113" s="14">
        <v>24</v>
      </c>
      <c r="B113" s="14">
        <v>4634</v>
      </c>
      <c r="C113" s="15">
        <v>124</v>
      </c>
      <c r="D113" s="16">
        <v>3.65</v>
      </c>
      <c r="E113" s="16">
        <f t="shared" si="6"/>
        <v>452.59999999999997</v>
      </c>
      <c r="F113" s="16">
        <v>0</v>
      </c>
      <c r="G113" s="15"/>
      <c r="H113" s="17"/>
      <c r="I113" s="16">
        <f t="shared" si="4"/>
        <v>452.59999999999997</v>
      </c>
      <c r="J113" s="18">
        <f t="shared" si="5"/>
        <v>0</v>
      </c>
    </row>
    <row r="114" spans="1:10">
      <c r="A114" s="14">
        <v>24</v>
      </c>
      <c r="B114" s="14">
        <v>4963</v>
      </c>
      <c r="C114" s="15">
        <v>137</v>
      </c>
      <c r="D114" s="16">
        <v>3.65</v>
      </c>
      <c r="E114" s="16">
        <f t="shared" si="6"/>
        <v>500.05</v>
      </c>
      <c r="F114" s="16">
        <v>0</v>
      </c>
      <c r="G114" s="15"/>
      <c r="H114" s="17"/>
      <c r="I114" s="16">
        <f t="shared" si="4"/>
        <v>500.05</v>
      </c>
      <c r="J114" s="18">
        <f t="shared" si="5"/>
        <v>0</v>
      </c>
    </row>
    <row r="115" spans="1:10">
      <c r="A115" s="14">
        <v>24</v>
      </c>
      <c r="B115" s="14">
        <v>5127</v>
      </c>
      <c r="C115" s="15">
        <v>68</v>
      </c>
      <c r="D115" s="16">
        <v>3.65</v>
      </c>
      <c r="E115" s="16">
        <f t="shared" si="6"/>
        <v>248.2</v>
      </c>
      <c r="F115" s="16">
        <v>0</v>
      </c>
      <c r="G115" s="15"/>
      <c r="H115" s="17"/>
      <c r="I115" s="16">
        <f t="shared" si="4"/>
        <v>248.2</v>
      </c>
      <c r="J115" s="18">
        <f t="shared" si="5"/>
        <v>0</v>
      </c>
    </row>
    <row r="116" spans="1:10">
      <c r="A116" s="14">
        <v>24</v>
      </c>
      <c r="B116" s="14">
        <v>7894</v>
      </c>
      <c r="C116" s="15">
        <v>47</v>
      </c>
      <c r="D116" s="16">
        <v>3.65</v>
      </c>
      <c r="E116" s="16">
        <f t="shared" si="6"/>
        <v>171.54999999999998</v>
      </c>
      <c r="F116" s="16">
        <v>0</v>
      </c>
      <c r="G116" s="15"/>
      <c r="H116" s="15"/>
      <c r="I116" s="16">
        <f t="shared" si="4"/>
        <v>171.54999999999998</v>
      </c>
      <c r="J116" s="18">
        <f t="shared" si="5"/>
        <v>0</v>
      </c>
    </row>
    <row r="117" spans="1:10">
      <c r="A117" s="14" t="s">
        <v>615</v>
      </c>
      <c r="B117" s="14"/>
      <c r="C117" s="15"/>
      <c r="D117" s="16"/>
      <c r="E117" s="16"/>
      <c r="F117" s="16"/>
      <c r="G117" s="15"/>
      <c r="H117" s="15"/>
      <c r="I117" s="16"/>
      <c r="J117" s="18" t="e">
        <f t="shared" si="5"/>
        <v>#DIV/0!</v>
      </c>
    </row>
    <row r="118" spans="1:10">
      <c r="A118" s="14">
        <v>25</v>
      </c>
      <c r="B118" s="14">
        <v>839</v>
      </c>
      <c r="C118" s="15">
        <v>355</v>
      </c>
      <c r="D118" s="16">
        <v>3.65</v>
      </c>
      <c r="E118" s="16">
        <f t="shared" si="6"/>
        <v>1295.75</v>
      </c>
      <c r="F118" s="16">
        <v>0</v>
      </c>
      <c r="G118" s="15"/>
      <c r="H118" s="15"/>
      <c r="I118" s="16">
        <f t="shared" si="4"/>
        <v>1295.75</v>
      </c>
      <c r="J118" s="18">
        <f t="shared" si="5"/>
        <v>0</v>
      </c>
    </row>
    <row r="119" spans="1:10">
      <c r="A119" s="14">
        <v>25</v>
      </c>
      <c r="B119" s="14">
        <v>6487</v>
      </c>
      <c r="C119" s="15">
        <v>55</v>
      </c>
      <c r="D119" s="16">
        <v>3.65</v>
      </c>
      <c r="E119" s="16">
        <f t="shared" si="6"/>
        <v>200.75</v>
      </c>
      <c r="F119" s="16">
        <v>0</v>
      </c>
      <c r="G119" s="15"/>
      <c r="H119" s="17"/>
      <c r="I119" s="16">
        <f t="shared" si="4"/>
        <v>200.75</v>
      </c>
      <c r="J119" s="18">
        <f t="shared" si="5"/>
        <v>0</v>
      </c>
    </row>
    <row r="120" spans="1:10">
      <c r="A120" s="14">
        <v>25</v>
      </c>
      <c r="B120" s="14">
        <v>9385</v>
      </c>
      <c r="C120" s="15">
        <v>143</v>
      </c>
      <c r="D120" s="16">
        <v>3.65</v>
      </c>
      <c r="E120" s="16">
        <f t="shared" si="6"/>
        <v>521.94999999999993</v>
      </c>
      <c r="F120" s="16">
        <v>0</v>
      </c>
      <c r="G120" s="15"/>
      <c r="H120" s="17"/>
      <c r="I120" s="16">
        <f t="shared" si="4"/>
        <v>521.94999999999993</v>
      </c>
      <c r="J120" s="18">
        <f t="shared" si="5"/>
        <v>0</v>
      </c>
    </row>
    <row r="121" spans="1:10">
      <c r="A121" s="14">
        <v>25</v>
      </c>
      <c r="B121" s="14">
        <v>9438</v>
      </c>
      <c r="C121" s="15">
        <v>56</v>
      </c>
      <c r="D121" s="16">
        <v>3.65</v>
      </c>
      <c r="E121" s="16">
        <f t="shared" si="6"/>
        <v>204.4</v>
      </c>
      <c r="F121" s="16">
        <v>0</v>
      </c>
      <c r="G121" s="15"/>
      <c r="H121" s="17"/>
      <c r="I121" s="16">
        <f t="shared" si="4"/>
        <v>204.4</v>
      </c>
      <c r="J121" s="18">
        <f t="shared" si="5"/>
        <v>0</v>
      </c>
    </row>
    <row r="122" spans="1:10">
      <c r="A122" s="14">
        <v>25</v>
      </c>
      <c r="B122" s="14">
        <v>10914</v>
      </c>
      <c r="C122" s="15">
        <v>94</v>
      </c>
      <c r="D122" s="16">
        <v>3.65</v>
      </c>
      <c r="E122" s="16">
        <f t="shared" si="6"/>
        <v>343.09999999999997</v>
      </c>
      <c r="F122" s="16">
        <v>168.48</v>
      </c>
      <c r="G122" s="15">
        <v>1213</v>
      </c>
      <c r="H122" s="17">
        <v>39211</v>
      </c>
      <c r="I122" s="16">
        <f t="shared" si="4"/>
        <v>174.61999999999998</v>
      </c>
      <c r="J122" s="18">
        <f t="shared" si="5"/>
        <v>0.49105217137860685</v>
      </c>
    </row>
    <row r="123" spans="1:10">
      <c r="A123" s="14" t="s">
        <v>633</v>
      </c>
      <c r="B123" s="14"/>
      <c r="C123" s="15"/>
      <c r="D123" s="16"/>
      <c r="E123" s="16"/>
      <c r="F123" s="16"/>
      <c r="G123" s="15"/>
      <c r="H123" s="17"/>
      <c r="I123" s="16"/>
      <c r="J123" s="18"/>
    </row>
    <row r="124" spans="1:10">
      <c r="A124" s="157">
        <v>26</v>
      </c>
      <c r="B124" s="157">
        <v>1840</v>
      </c>
      <c r="C124" s="15">
        <v>99</v>
      </c>
      <c r="D124" s="16">
        <v>3.65</v>
      </c>
      <c r="E124" s="16">
        <f t="shared" si="6"/>
        <v>361.34999999999997</v>
      </c>
      <c r="F124" s="16">
        <v>220.35</v>
      </c>
      <c r="G124" s="15">
        <v>3097</v>
      </c>
      <c r="H124" s="180">
        <v>39245</v>
      </c>
      <c r="I124" s="16">
        <f t="shared" si="4"/>
        <v>140.99999999999997</v>
      </c>
      <c r="J124" s="18">
        <f t="shared" si="5"/>
        <v>0.60979659609796599</v>
      </c>
    </row>
    <row r="125" spans="1:10">
      <c r="A125" s="14">
        <v>26</v>
      </c>
      <c r="B125" s="14">
        <v>3492</v>
      </c>
      <c r="C125" s="15">
        <v>148</v>
      </c>
      <c r="D125" s="16">
        <v>3.65</v>
      </c>
      <c r="E125" s="16">
        <f t="shared" si="6"/>
        <v>540.19999999999993</v>
      </c>
      <c r="F125" s="16">
        <v>481.8</v>
      </c>
      <c r="G125" s="15">
        <v>2083</v>
      </c>
      <c r="H125" s="17">
        <v>39176</v>
      </c>
      <c r="I125" s="16">
        <f t="shared" si="4"/>
        <v>58.39999999999992</v>
      </c>
      <c r="J125" s="18">
        <f t="shared" si="5"/>
        <v>0.891891891891892</v>
      </c>
    </row>
    <row r="126" spans="1:10">
      <c r="A126" s="14">
        <v>26</v>
      </c>
      <c r="B126" s="14">
        <v>12183</v>
      </c>
      <c r="C126" s="15">
        <v>43</v>
      </c>
      <c r="D126" s="16">
        <v>3.65</v>
      </c>
      <c r="E126" s="16">
        <f t="shared" si="6"/>
        <v>156.94999999999999</v>
      </c>
      <c r="F126" s="16">
        <v>0</v>
      </c>
      <c r="G126" s="15"/>
      <c r="H126" s="17"/>
      <c r="I126" s="16">
        <f t="shared" si="4"/>
        <v>156.94999999999999</v>
      </c>
      <c r="J126" s="18">
        <f t="shared" si="5"/>
        <v>0</v>
      </c>
    </row>
    <row r="127" spans="1:10">
      <c r="A127" s="14">
        <v>26</v>
      </c>
      <c r="B127" s="14">
        <v>12606</v>
      </c>
      <c r="C127" s="15">
        <v>40</v>
      </c>
      <c r="D127" s="16">
        <v>3.65</v>
      </c>
      <c r="E127" s="16">
        <f t="shared" si="6"/>
        <v>146</v>
      </c>
      <c r="F127" s="16">
        <v>0</v>
      </c>
      <c r="G127" s="15"/>
      <c r="H127" s="15"/>
      <c r="I127" s="16">
        <f t="shared" si="4"/>
        <v>146</v>
      </c>
      <c r="J127" s="18">
        <f t="shared" si="5"/>
        <v>0</v>
      </c>
    </row>
    <row r="128" spans="1:10">
      <c r="A128" s="14" t="s">
        <v>634</v>
      </c>
      <c r="B128" s="14"/>
      <c r="C128" s="15"/>
      <c r="D128" s="16"/>
      <c r="E128" s="16"/>
      <c r="F128" s="16"/>
      <c r="G128" s="15"/>
      <c r="H128" s="15"/>
      <c r="I128" s="16"/>
      <c r="J128" s="18"/>
    </row>
    <row r="129" spans="1:10">
      <c r="A129" s="157">
        <v>27</v>
      </c>
      <c r="B129" s="157">
        <v>1170</v>
      </c>
      <c r="C129" s="15">
        <v>697</v>
      </c>
      <c r="D129" s="16">
        <v>3.65</v>
      </c>
      <c r="E129" s="16">
        <f t="shared" si="6"/>
        <v>2544.0499999999997</v>
      </c>
      <c r="F129" s="16">
        <v>1045.93</v>
      </c>
      <c r="G129" s="15">
        <v>5328</v>
      </c>
      <c r="H129" s="180">
        <v>39283</v>
      </c>
      <c r="I129" s="16">
        <f t="shared" si="4"/>
        <v>1498.1199999999997</v>
      </c>
      <c r="J129" s="18">
        <f t="shared" si="5"/>
        <v>0.41112792594485176</v>
      </c>
    </row>
    <row r="130" spans="1:10">
      <c r="A130" s="164">
        <v>27</v>
      </c>
      <c r="B130" s="14">
        <v>1558</v>
      </c>
      <c r="C130" s="15">
        <v>396</v>
      </c>
      <c r="D130" s="16">
        <v>3.65</v>
      </c>
      <c r="E130" s="16">
        <f t="shared" si="6"/>
        <v>1445.3999999999999</v>
      </c>
      <c r="F130" s="16">
        <v>1259.0999999999999</v>
      </c>
      <c r="G130" s="15">
        <v>2366</v>
      </c>
      <c r="H130" s="17">
        <v>39069</v>
      </c>
      <c r="I130" s="16">
        <f t="shared" si="4"/>
        <v>186.29999999999995</v>
      </c>
      <c r="J130" s="18">
        <f t="shared" si="5"/>
        <v>0.87110834371108348</v>
      </c>
    </row>
    <row r="131" spans="1:10">
      <c r="A131" s="14">
        <v>27</v>
      </c>
      <c r="B131" s="14">
        <v>4646</v>
      </c>
      <c r="C131" s="15">
        <v>69</v>
      </c>
      <c r="D131" s="16">
        <v>3.65</v>
      </c>
      <c r="E131" s="16">
        <f t="shared" si="6"/>
        <v>251.85</v>
      </c>
      <c r="F131" s="16">
        <v>0</v>
      </c>
      <c r="G131" s="15"/>
      <c r="H131" s="17"/>
      <c r="I131" s="16">
        <f t="shared" si="4"/>
        <v>251.85</v>
      </c>
      <c r="J131" s="18">
        <f t="shared" si="5"/>
        <v>0</v>
      </c>
    </row>
    <row r="132" spans="1:10" ht="15.75">
      <c r="A132" s="179">
        <v>27</v>
      </c>
      <c r="B132" s="179">
        <v>6718</v>
      </c>
      <c r="C132" s="145">
        <v>98</v>
      </c>
      <c r="D132" s="146">
        <v>3.65</v>
      </c>
      <c r="E132" s="146">
        <f t="shared" si="6"/>
        <v>357.7</v>
      </c>
      <c r="F132" s="146">
        <v>357.7</v>
      </c>
      <c r="G132" s="145">
        <v>1635</v>
      </c>
      <c r="H132" s="178">
        <v>39248</v>
      </c>
      <c r="I132" s="146">
        <f t="shared" si="4"/>
        <v>0</v>
      </c>
      <c r="J132" s="163">
        <f t="shared" si="5"/>
        <v>1</v>
      </c>
    </row>
    <row r="133" spans="1:10" ht="15.75">
      <c r="A133" s="179">
        <v>27</v>
      </c>
      <c r="B133" s="179">
        <v>13880</v>
      </c>
      <c r="C133" s="145">
        <v>70</v>
      </c>
      <c r="D133" s="146">
        <v>3.65</v>
      </c>
      <c r="E133" s="146">
        <f t="shared" si="6"/>
        <v>255.5</v>
      </c>
      <c r="F133" s="146">
        <v>350</v>
      </c>
      <c r="G133" s="145">
        <v>1042</v>
      </c>
      <c r="H133" s="178">
        <v>39261</v>
      </c>
      <c r="I133" s="146">
        <f t="shared" si="4"/>
        <v>-94.5</v>
      </c>
      <c r="J133" s="163">
        <f t="shared" si="5"/>
        <v>1.3698630136986301</v>
      </c>
    </row>
    <row r="134" spans="1:10">
      <c r="A134" s="14"/>
      <c r="B134" s="14"/>
      <c r="C134" s="15"/>
      <c r="D134" s="16"/>
      <c r="E134" s="16"/>
      <c r="F134" s="16"/>
      <c r="G134" s="15"/>
      <c r="H134" s="17"/>
      <c r="I134" s="16"/>
      <c r="J134" s="18"/>
    </row>
    <row r="135" spans="1:10">
      <c r="A135" s="14" t="s">
        <v>635</v>
      </c>
      <c r="B135" s="14"/>
      <c r="C135" s="15"/>
      <c r="D135" s="16"/>
      <c r="E135" s="16"/>
      <c r="F135" s="16"/>
      <c r="G135" s="15"/>
      <c r="H135" s="17"/>
      <c r="I135" s="16"/>
      <c r="J135" s="18"/>
    </row>
    <row r="136" spans="1:10">
      <c r="A136" s="14">
        <v>28</v>
      </c>
      <c r="B136" s="14">
        <v>1069</v>
      </c>
      <c r="C136" s="15">
        <v>339</v>
      </c>
      <c r="D136" s="16">
        <v>3.65</v>
      </c>
      <c r="E136" s="16">
        <f t="shared" si="6"/>
        <v>1237.3499999999999</v>
      </c>
      <c r="F136" s="16">
        <v>0</v>
      </c>
      <c r="G136" s="15"/>
      <c r="H136" s="17"/>
      <c r="I136" s="16">
        <f t="shared" ref="I136:I198" si="7">E136-F136</f>
        <v>1237.3499999999999</v>
      </c>
      <c r="J136" s="18">
        <f t="shared" ref="J136:J198" si="8">F136/E136</f>
        <v>0</v>
      </c>
    </row>
    <row r="137" spans="1:10">
      <c r="A137" s="14">
        <v>28</v>
      </c>
      <c r="B137" s="14">
        <v>4628</v>
      </c>
      <c r="C137" s="15">
        <v>180</v>
      </c>
      <c r="D137" s="16">
        <v>3.65</v>
      </c>
      <c r="E137" s="16">
        <f t="shared" si="6"/>
        <v>657</v>
      </c>
      <c r="F137" s="16">
        <v>0</v>
      </c>
      <c r="G137" s="15"/>
      <c r="H137" s="187"/>
      <c r="I137" s="16">
        <f t="shared" si="7"/>
        <v>657</v>
      </c>
      <c r="J137" s="18">
        <f t="shared" si="8"/>
        <v>0</v>
      </c>
    </row>
    <row r="138" spans="1:10">
      <c r="A138" s="14">
        <v>28</v>
      </c>
      <c r="B138" s="14">
        <v>5488</v>
      </c>
      <c r="C138" s="15">
        <v>268</v>
      </c>
      <c r="D138" s="16">
        <v>3.65</v>
      </c>
      <c r="E138" s="16">
        <f t="shared" si="6"/>
        <v>978.19999999999993</v>
      </c>
      <c r="F138" s="16">
        <v>0</v>
      </c>
      <c r="G138" s="15"/>
      <c r="H138" s="17"/>
      <c r="I138" s="16">
        <f t="shared" si="7"/>
        <v>978.19999999999993</v>
      </c>
      <c r="J138" s="18">
        <f t="shared" si="8"/>
        <v>0</v>
      </c>
    </row>
    <row r="139" spans="1:10">
      <c r="A139" s="14">
        <v>28</v>
      </c>
      <c r="B139" s="14">
        <v>12467</v>
      </c>
      <c r="C139" s="15">
        <v>30</v>
      </c>
      <c r="D139" s="16">
        <v>3.65</v>
      </c>
      <c r="E139" s="16">
        <f t="shared" si="6"/>
        <v>109.5</v>
      </c>
      <c r="F139" s="16">
        <v>0</v>
      </c>
      <c r="G139" s="15"/>
      <c r="H139" s="15"/>
      <c r="I139" s="16">
        <f t="shared" si="7"/>
        <v>109.5</v>
      </c>
      <c r="J139" s="18">
        <f t="shared" si="8"/>
        <v>0</v>
      </c>
    </row>
    <row r="140" spans="1:10">
      <c r="A140" s="14" t="s">
        <v>636</v>
      </c>
      <c r="B140" s="14"/>
      <c r="C140" s="15"/>
      <c r="D140" s="16"/>
      <c r="E140" s="16"/>
      <c r="F140" s="16"/>
      <c r="G140" s="15"/>
      <c r="H140" s="15"/>
      <c r="I140" s="16"/>
      <c r="J140" s="18"/>
    </row>
    <row r="141" spans="1:10">
      <c r="A141" s="14">
        <v>29</v>
      </c>
      <c r="B141" s="14">
        <v>1654</v>
      </c>
      <c r="C141" s="15">
        <v>199</v>
      </c>
      <c r="D141" s="16">
        <v>3.65</v>
      </c>
      <c r="E141" s="16">
        <f t="shared" si="6"/>
        <v>726.35</v>
      </c>
      <c r="F141" s="16">
        <v>0</v>
      </c>
      <c r="G141" s="15"/>
      <c r="H141" s="17"/>
      <c r="I141" s="16">
        <f t="shared" si="7"/>
        <v>726.35</v>
      </c>
      <c r="J141" s="18">
        <f t="shared" si="8"/>
        <v>0</v>
      </c>
    </row>
    <row r="142" spans="1:10">
      <c r="A142" s="14">
        <v>29</v>
      </c>
      <c r="B142" s="14">
        <v>2787</v>
      </c>
      <c r="C142" s="15">
        <v>165</v>
      </c>
      <c r="D142" s="16">
        <v>3.65</v>
      </c>
      <c r="E142" s="16">
        <f t="shared" si="6"/>
        <v>602.25</v>
      </c>
      <c r="F142" s="16">
        <v>0</v>
      </c>
      <c r="G142" s="15"/>
      <c r="H142" s="17"/>
      <c r="I142" s="16">
        <f t="shared" si="7"/>
        <v>602.25</v>
      </c>
      <c r="J142" s="18">
        <f t="shared" si="8"/>
        <v>0</v>
      </c>
    </row>
    <row r="143" spans="1:10">
      <c r="A143" s="14">
        <v>29</v>
      </c>
      <c r="B143" s="14">
        <v>3825</v>
      </c>
      <c r="C143" s="15">
        <v>88</v>
      </c>
      <c r="D143" s="16">
        <v>3.65</v>
      </c>
      <c r="E143" s="16">
        <f t="shared" si="6"/>
        <v>321.2</v>
      </c>
      <c r="F143" s="16">
        <v>0</v>
      </c>
      <c r="G143" s="15"/>
      <c r="H143" s="17"/>
      <c r="I143" s="16">
        <f t="shared" si="7"/>
        <v>321.2</v>
      </c>
      <c r="J143" s="18">
        <f t="shared" si="8"/>
        <v>0</v>
      </c>
    </row>
    <row r="144" spans="1:10" ht="15.75">
      <c r="A144" s="179">
        <v>29</v>
      </c>
      <c r="B144" s="179">
        <v>6789</v>
      </c>
      <c r="C144" s="145">
        <v>104</v>
      </c>
      <c r="D144" s="146">
        <v>3.65</v>
      </c>
      <c r="E144" s="146">
        <f t="shared" si="6"/>
        <v>379.59999999999997</v>
      </c>
      <c r="F144" s="146">
        <v>379.6</v>
      </c>
      <c r="G144" s="145">
        <v>2240</v>
      </c>
      <c r="H144" s="178">
        <v>39238</v>
      </c>
      <c r="I144" s="146">
        <f t="shared" si="7"/>
        <v>0</v>
      </c>
      <c r="J144" s="163">
        <f t="shared" si="8"/>
        <v>1.0000000000000002</v>
      </c>
    </row>
    <row r="145" spans="1:10">
      <c r="A145" s="14">
        <v>29</v>
      </c>
      <c r="B145" s="14">
        <v>11832</v>
      </c>
      <c r="C145" s="15">
        <v>40</v>
      </c>
      <c r="D145" s="16">
        <v>3.65</v>
      </c>
      <c r="E145" s="16">
        <f t="shared" si="6"/>
        <v>146</v>
      </c>
      <c r="F145" s="16">
        <v>0</v>
      </c>
      <c r="G145" s="15"/>
      <c r="H145" s="15"/>
      <c r="I145" s="16">
        <f t="shared" si="7"/>
        <v>146</v>
      </c>
      <c r="J145" s="18">
        <f t="shared" si="8"/>
        <v>0</v>
      </c>
    </row>
    <row r="146" spans="1:10">
      <c r="A146" s="14" t="s">
        <v>637</v>
      </c>
      <c r="B146" s="14"/>
      <c r="C146" s="15"/>
      <c r="D146" s="16"/>
      <c r="E146" s="16"/>
      <c r="F146" s="16"/>
      <c r="G146" s="15"/>
      <c r="H146" s="15"/>
      <c r="I146" s="16"/>
      <c r="J146" s="18"/>
    </row>
    <row r="147" spans="1:10">
      <c r="A147" s="14">
        <v>30</v>
      </c>
      <c r="B147" s="14">
        <v>1799</v>
      </c>
      <c r="C147" s="15">
        <v>981</v>
      </c>
      <c r="D147" s="16">
        <v>3.65</v>
      </c>
      <c r="E147" s="16">
        <f t="shared" si="6"/>
        <v>3580.65</v>
      </c>
      <c r="F147" s="16">
        <v>579.45000000000005</v>
      </c>
      <c r="G147" s="15">
        <v>1440</v>
      </c>
      <c r="H147" s="17">
        <v>39034</v>
      </c>
      <c r="I147" s="16">
        <f t="shared" si="7"/>
        <v>3001.2</v>
      </c>
      <c r="J147" s="18">
        <f t="shared" si="8"/>
        <v>0.1618281596916761</v>
      </c>
    </row>
    <row r="148" spans="1:10">
      <c r="A148" s="14">
        <v>30</v>
      </c>
      <c r="B148" s="14">
        <v>10522</v>
      </c>
      <c r="C148" s="15">
        <v>61</v>
      </c>
      <c r="D148" s="16">
        <v>3.65</v>
      </c>
      <c r="E148" s="16">
        <f t="shared" si="6"/>
        <v>222.65</v>
      </c>
      <c r="F148" s="16">
        <v>0</v>
      </c>
      <c r="G148" s="15"/>
      <c r="H148" s="15"/>
      <c r="I148" s="16">
        <f t="shared" si="7"/>
        <v>222.65</v>
      </c>
      <c r="J148" s="18">
        <f t="shared" si="8"/>
        <v>0</v>
      </c>
    </row>
    <row r="149" spans="1:10">
      <c r="A149" s="14">
        <v>30</v>
      </c>
      <c r="B149" s="14">
        <v>12662</v>
      </c>
      <c r="C149" s="15">
        <v>81</v>
      </c>
      <c r="D149" s="16">
        <v>3.65</v>
      </c>
      <c r="E149" s="16">
        <f t="shared" si="6"/>
        <v>295.64999999999998</v>
      </c>
      <c r="F149" s="16">
        <v>0</v>
      </c>
      <c r="G149" s="15"/>
      <c r="H149" s="17"/>
      <c r="I149" s="16">
        <f t="shared" si="7"/>
        <v>295.64999999999998</v>
      </c>
      <c r="J149" s="18">
        <f t="shared" si="8"/>
        <v>0</v>
      </c>
    </row>
    <row r="150" spans="1:10">
      <c r="A150" s="14">
        <v>30</v>
      </c>
      <c r="B150" s="14">
        <v>12673</v>
      </c>
      <c r="C150" s="15">
        <v>29</v>
      </c>
      <c r="D150" s="16">
        <v>3.65</v>
      </c>
      <c r="E150" s="16">
        <f t="shared" si="6"/>
        <v>105.85</v>
      </c>
      <c r="F150" s="16">
        <v>0</v>
      </c>
      <c r="G150" s="15"/>
      <c r="H150" s="17"/>
      <c r="I150" s="16">
        <f t="shared" si="7"/>
        <v>105.85</v>
      </c>
      <c r="J150" s="18">
        <f t="shared" si="8"/>
        <v>0</v>
      </c>
    </row>
    <row r="151" spans="1:10">
      <c r="A151" s="14"/>
      <c r="B151" s="14"/>
      <c r="C151" s="15"/>
      <c r="D151" s="16"/>
      <c r="E151" s="16"/>
      <c r="F151" s="183">
        <f>SUM(F87:F150)</f>
        <v>9562.0600000000013</v>
      </c>
      <c r="G151" s="25"/>
      <c r="H151" s="184">
        <v>39283</v>
      </c>
      <c r="I151" s="16"/>
      <c r="J151" s="18"/>
    </row>
    <row r="152" spans="1:10">
      <c r="A152" s="14"/>
      <c r="B152" s="14"/>
      <c r="C152" s="15"/>
      <c r="D152" s="16"/>
      <c r="E152" s="16"/>
      <c r="F152" s="16"/>
      <c r="G152" s="15"/>
      <c r="H152" s="17"/>
      <c r="I152" s="16"/>
      <c r="J152" s="18"/>
    </row>
    <row r="153" spans="1:10">
      <c r="A153" s="14" t="s">
        <v>315</v>
      </c>
      <c r="B153" s="14"/>
      <c r="C153" s="17">
        <v>38899</v>
      </c>
      <c r="D153" s="16"/>
      <c r="E153" s="16"/>
      <c r="F153" s="16"/>
      <c r="G153" s="15"/>
      <c r="H153" s="17"/>
      <c r="I153" s="16"/>
      <c r="J153" s="18"/>
    </row>
    <row r="154" spans="1:10">
      <c r="A154" s="14" t="s">
        <v>638</v>
      </c>
      <c r="B154" s="14"/>
      <c r="C154" s="15"/>
      <c r="D154" s="16"/>
      <c r="E154" s="16"/>
      <c r="F154" s="184">
        <v>39283</v>
      </c>
      <c r="G154" s="15"/>
      <c r="H154" s="17"/>
      <c r="I154" s="16"/>
      <c r="J154" s="18"/>
    </row>
    <row r="155" spans="1:10">
      <c r="A155" s="14">
        <v>40</v>
      </c>
      <c r="B155" s="14">
        <v>2820</v>
      </c>
      <c r="C155" s="15">
        <v>163</v>
      </c>
      <c r="D155" s="16">
        <v>3.65</v>
      </c>
      <c r="E155" s="16">
        <f>C155*D155</f>
        <v>594.94999999999993</v>
      </c>
      <c r="F155" s="16">
        <v>100</v>
      </c>
      <c r="G155" s="15">
        <v>1465</v>
      </c>
      <c r="H155" s="17">
        <v>39073</v>
      </c>
      <c r="I155" s="16">
        <f t="shared" si="7"/>
        <v>494.94999999999993</v>
      </c>
      <c r="J155" s="18">
        <f t="shared" si="8"/>
        <v>0.16808135137406507</v>
      </c>
    </row>
    <row r="156" spans="1:10">
      <c r="A156" s="14">
        <v>40</v>
      </c>
      <c r="B156" s="14">
        <v>4416</v>
      </c>
      <c r="C156" s="15">
        <v>161</v>
      </c>
      <c r="D156" s="16">
        <v>3.65</v>
      </c>
      <c r="E156" s="16">
        <f>C156*D156</f>
        <v>587.65</v>
      </c>
      <c r="F156" s="16">
        <v>0</v>
      </c>
      <c r="G156" s="15"/>
      <c r="H156" s="15"/>
      <c r="I156" s="16">
        <f t="shared" si="7"/>
        <v>587.65</v>
      </c>
      <c r="J156" s="18">
        <f t="shared" si="8"/>
        <v>0</v>
      </c>
    </row>
    <row r="157" spans="1:10">
      <c r="A157" s="14">
        <v>40</v>
      </c>
      <c r="B157" s="14">
        <v>6151</v>
      </c>
      <c r="C157" s="15">
        <v>110</v>
      </c>
      <c r="D157" s="16">
        <v>3.65</v>
      </c>
      <c r="E157" s="16">
        <f>C157*D157</f>
        <v>401.5</v>
      </c>
      <c r="F157" s="16">
        <v>0</v>
      </c>
      <c r="G157" s="15"/>
      <c r="H157" s="188"/>
      <c r="I157" s="16">
        <f t="shared" si="7"/>
        <v>401.5</v>
      </c>
      <c r="J157" s="18">
        <f t="shared" si="8"/>
        <v>0</v>
      </c>
    </row>
    <row r="158" spans="1:10">
      <c r="A158" s="157">
        <v>40</v>
      </c>
      <c r="B158" s="157">
        <v>6480</v>
      </c>
      <c r="C158" s="15">
        <v>76</v>
      </c>
      <c r="D158" s="16">
        <v>3.65</v>
      </c>
      <c r="E158" s="16">
        <f>C158*D158</f>
        <v>277.39999999999998</v>
      </c>
      <c r="F158" s="16">
        <v>68.849999999999994</v>
      </c>
      <c r="G158" s="15">
        <v>1460</v>
      </c>
      <c r="H158" s="180">
        <v>39283</v>
      </c>
      <c r="I158" s="16">
        <f t="shared" si="7"/>
        <v>208.54999999999998</v>
      </c>
      <c r="J158" s="18">
        <f t="shared" si="8"/>
        <v>0.24819754866618601</v>
      </c>
    </row>
    <row r="159" spans="1:10">
      <c r="A159" s="14">
        <v>40</v>
      </c>
      <c r="B159" s="14">
        <v>12644</v>
      </c>
      <c r="C159" s="15">
        <v>61</v>
      </c>
      <c r="D159" s="16">
        <v>3.65</v>
      </c>
      <c r="E159" s="16">
        <f>C159*D159</f>
        <v>222.65</v>
      </c>
      <c r="F159" s="16">
        <v>0</v>
      </c>
      <c r="G159" s="15"/>
      <c r="H159" s="17"/>
      <c r="I159" s="16">
        <f t="shared" si="7"/>
        <v>222.65</v>
      </c>
      <c r="J159" s="18">
        <f t="shared" si="8"/>
        <v>0</v>
      </c>
    </row>
    <row r="160" spans="1:10">
      <c r="A160" s="14" t="s">
        <v>639</v>
      </c>
      <c r="B160" s="14"/>
      <c r="C160" s="15"/>
      <c r="D160" s="16"/>
      <c r="E160" s="16"/>
      <c r="F160" s="16"/>
      <c r="G160" s="15"/>
      <c r="H160" s="17"/>
      <c r="I160" s="16"/>
      <c r="J160" s="18"/>
    </row>
    <row r="161" spans="1:10">
      <c r="A161" s="14">
        <v>41</v>
      </c>
      <c r="B161" s="14">
        <v>765</v>
      </c>
      <c r="C161" s="15">
        <v>180</v>
      </c>
      <c r="D161" s="16">
        <v>3.65</v>
      </c>
      <c r="E161" s="16">
        <f>C161*D161</f>
        <v>657</v>
      </c>
      <c r="F161" s="16">
        <v>0</v>
      </c>
      <c r="G161" s="15"/>
      <c r="H161" s="17"/>
      <c r="I161" s="16">
        <f t="shared" si="7"/>
        <v>657</v>
      </c>
      <c r="J161" s="18">
        <f t="shared" si="8"/>
        <v>0</v>
      </c>
    </row>
    <row r="162" spans="1:10">
      <c r="A162" s="14">
        <v>41</v>
      </c>
      <c r="B162" s="14">
        <v>1386</v>
      </c>
      <c r="C162" s="15">
        <v>204</v>
      </c>
      <c r="D162" s="16">
        <v>3.65</v>
      </c>
      <c r="E162" s="16">
        <f>C162*D162</f>
        <v>744.6</v>
      </c>
      <c r="F162" s="16">
        <v>652.4</v>
      </c>
      <c r="G162" s="15">
        <v>1570</v>
      </c>
      <c r="H162" s="17">
        <v>39191</v>
      </c>
      <c r="I162" s="16">
        <f t="shared" si="7"/>
        <v>92.200000000000045</v>
      </c>
      <c r="J162" s="18">
        <f t="shared" si="8"/>
        <v>0.8761751275852806</v>
      </c>
    </row>
    <row r="163" spans="1:10" ht="15.75">
      <c r="A163" s="179">
        <v>41</v>
      </c>
      <c r="B163" s="179">
        <v>1501</v>
      </c>
      <c r="C163" s="145">
        <v>30</v>
      </c>
      <c r="D163" s="146">
        <v>3.65</v>
      </c>
      <c r="E163" s="146">
        <f>C163*D163</f>
        <v>109.5</v>
      </c>
      <c r="F163" s="146">
        <v>110</v>
      </c>
      <c r="G163" s="145">
        <v>2965</v>
      </c>
      <c r="H163" s="178">
        <v>39237</v>
      </c>
      <c r="I163" s="146">
        <f t="shared" si="7"/>
        <v>-0.5</v>
      </c>
      <c r="J163" s="163">
        <f t="shared" si="8"/>
        <v>1.004566210045662</v>
      </c>
    </row>
    <row r="164" spans="1:10">
      <c r="A164" s="14">
        <v>41</v>
      </c>
      <c r="B164" s="14">
        <v>7370</v>
      </c>
      <c r="C164" s="15">
        <v>132</v>
      </c>
      <c r="D164" s="16">
        <v>3.65</v>
      </c>
      <c r="E164" s="16">
        <f>C164*D164</f>
        <v>481.8</v>
      </c>
      <c r="F164" s="16">
        <v>0</v>
      </c>
      <c r="G164" s="15"/>
      <c r="H164" s="17"/>
      <c r="I164" s="16">
        <f t="shared" si="7"/>
        <v>481.8</v>
      </c>
      <c r="J164" s="18">
        <f t="shared" si="8"/>
        <v>0</v>
      </c>
    </row>
    <row r="165" spans="1:10">
      <c r="A165" s="14">
        <v>41</v>
      </c>
      <c r="B165" s="14">
        <v>11884</v>
      </c>
      <c r="C165" s="15">
        <v>37</v>
      </c>
      <c r="D165" s="16"/>
      <c r="E165" s="16"/>
      <c r="F165" s="16"/>
      <c r="G165" s="15"/>
      <c r="H165" s="15"/>
      <c r="I165" s="16"/>
      <c r="J165" s="18"/>
    </row>
    <row r="166" spans="1:10">
      <c r="A166" s="14" t="s">
        <v>640</v>
      </c>
      <c r="B166" s="14"/>
      <c r="C166" s="15"/>
      <c r="D166" s="16"/>
      <c r="E166" s="16"/>
      <c r="F166" s="16"/>
      <c r="G166" s="15"/>
      <c r="H166" s="15"/>
      <c r="I166" s="16"/>
      <c r="J166" s="18"/>
    </row>
    <row r="167" spans="1:10">
      <c r="A167" s="14">
        <v>42</v>
      </c>
      <c r="B167" s="14">
        <v>605</v>
      </c>
      <c r="C167" s="15">
        <v>181</v>
      </c>
      <c r="D167" s="16">
        <v>3.65</v>
      </c>
      <c r="E167" s="16">
        <f>C167*D167</f>
        <v>660.65</v>
      </c>
      <c r="F167" s="16">
        <v>0</v>
      </c>
      <c r="G167" s="15"/>
      <c r="H167" s="15"/>
      <c r="I167" s="16">
        <f t="shared" si="7"/>
        <v>660.65</v>
      </c>
      <c r="J167" s="18">
        <f t="shared" si="8"/>
        <v>0</v>
      </c>
    </row>
    <row r="168" spans="1:10">
      <c r="A168" s="14">
        <v>42</v>
      </c>
      <c r="B168" s="14">
        <v>1080</v>
      </c>
      <c r="C168" s="15">
        <v>162</v>
      </c>
      <c r="D168" s="16">
        <v>3.65</v>
      </c>
      <c r="E168" s="16">
        <f>C168*D168</f>
        <v>591.29999999999995</v>
      </c>
      <c r="F168" s="16">
        <v>0</v>
      </c>
      <c r="G168" s="15"/>
      <c r="H168" s="17"/>
      <c r="I168" s="16">
        <f t="shared" si="7"/>
        <v>591.29999999999995</v>
      </c>
      <c r="J168" s="18">
        <f t="shared" si="8"/>
        <v>0</v>
      </c>
    </row>
    <row r="169" spans="1:10">
      <c r="A169" s="14">
        <v>42</v>
      </c>
      <c r="B169" s="14">
        <v>1471</v>
      </c>
      <c r="C169" s="15">
        <v>180</v>
      </c>
      <c r="D169" s="16">
        <v>3.65</v>
      </c>
      <c r="E169" s="16">
        <f>C169*D169</f>
        <v>657</v>
      </c>
      <c r="F169" s="16">
        <v>0</v>
      </c>
      <c r="G169" s="15"/>
      <c r="H169" s="15"/>
      <c r="I169" s="16">
        <f t="shared" si="7"/>
        <v>657</v>
      </c>
      <c r="J169" s="18">
        <f t="shared" si="8"/>
        <v>0</v>
      </c>
    </row>
    <row r="170" spans="1:10">
      <c r="A170" s="14">
        <v>42</v>
      </c>
      <c r="B170" s="14">
        <v>6630</v>
      </c>
      <c r="C170" s="15">
        <v>30</v>
      </c>
      <c r="D170" s="16">
        <v>3.65</v>
      </c>
      <c r="E170" s="16">
        <f>C170*D170</f>
        <v>109.5</v>
      </c>
      <c r="F170" s="16">
        <v>0</v>
      </c>
      <c r="G170" s="15"/>
      <c r="H170" s="17"/>
      <c r="I170" s="16">
        <f t="shared" si="7"/>
        <v>109.5</v>
      </c>
      <c r="J170" s="18">
        <f t="shared" si="8"/>
        <v>0</v>
      </c>
    </row>
    <row r="171" spans="1:10" ht="15.75">
      <c r="A171" s="179">
        <v>42</v>
      </c>
      <c r="B171" s="179">
        <v>10559</v>
      </c>
      <c r="C171" s="145">
        <v>103</v>
      </c>
      <c r="D171" s="146">
        <v>3.65</v>
      </c>
      <c r="E171" s="146">
        <f>C171*D171</f>
        <v>375.95</v>
      </c>
      <c r="F171" s="146">
        <v>375.95</v>
      </c>
      <c r="G171" s="145">
        <v>712</v>
      </c>
      <c r="H171" s="178">
        <v>39262</v>
      </c>
      <c r="I171" s="146">
        <f t="shared" si="7"/>
        <v>0</v>
      </c>
      <c r="J171" s="163">
        <f t="shared" si="8"/>
        <v>1</v>
      </c>
    </row>
    <row r="172" spans="1:10">
      <c r="A172" s="14" t="s">
        <v>641</v>
      </c>
      <c r="B172" s="14"/>
      <c r="C172" s="15"/>
      <c r="D172" s="16"/>
      <c r="E172" s="16"/>
      <c r="F172" s="16"/>
      <c r="G172" s="15"/>
      <c r="H172" s="15"/>
      <c r="I172" s="16"/>
      <c r="J172" s="18"/>
    </row>
    <row r="173" spans="1:10">
      <c r="A173" s="14">
        <v>43</v>
      </c>
      <c r="B173" s="14">
        <v>3099</v>
      </c>
      <c r="C173" s="15">
        <v>236</v>
      </c>
      <c r="D173" s="16">
        <v>3.65</v>
      </c>
      <c r="E173" s="16">
        <f>C173*D173</f>
        <v>861.4</v>
      </c>
      <c r="F173" s="16">
        <v>0</v>
      </c>
      <c r="G173" s="15"/>
      <c r="H173" s="17"/>
      <c r="I173" s="16">
        <f t="shared" si="7"/>
        <v>861.4</v>
      </c>
      <c r="J173" s="18">
        <f t="shared" si="8"/>
        <v>0</v>
      </c>
    </row>
    <row r="174" spans="1:10">
      <c r="A174" s="14">
        <v>43</v>
      </c>
      <c r="B174" s="14">
        <v>3450</v>
      </c>
      <c r="C174" s="15">
        <v>154</v>
      </c>
      <c r="D174" s="16">
        <v>3.65</v>
      </c>
      <c r="E174" s="16">
        <f>C174*D174</f>
        <v>562.1</v>
      </c>
      <c r="F174" s="16">
        <v>0</v>
      </c>
      <c r="G174" s="15"/>
      <c r="H174" s="17"/>
      <c r="I174" s="16">
        <f t="shared" si="7"/>
        <v>562.1</v>
      </c>
      <c r="J174" s="18">
        <f t="shared" si="8"/>
        <v>0</v>
      </c>
    </row>
    <row r="175" spans="1:10">
      <c r="A175" s="14">
        <v>43</v>
      </c>
      <c r="B175" s="14">
        <v>4419</v>
      </c>
      <c r="C175" s="15">
        <v>89</v>
      </c>
      <c r="D175" s="16">
        <v>3.65</v>
      </c>
      <c r="E175" s="16">
        <f>C175*D175</f>
        <v>324.84999999999997</v>
      </c>
      <c r="F175" s="16">
        <v>0</v>
      </c>
      <c r="G175" s="15"/>
      <c r="H175" s="17"/>
      <c r="I175" s="16">
        <f t="shared" si="7"/>
        <v>324.84999999999997</v>
      </c>
      <c r="J175" s="18">
        <f t="shared" si="8"/>
        <v>0</v>
      </c>
    </row>
    <row r="176" spans="1:10">
      <c r="A176" s="14">
        <v>43</v>
      </c>
      <c r="B176" s="14">
        <v>6463</v>
      </c>
      <c r="C176" s="15">
        <v>141</v>
      </c>
      <c r="D176" s="16">
        <v>3.65</v>
      </c>
      <c r="E176" s="16">
        <f>C176*D176</f>
        <v>514.65</v>
      </c>
      <c r="F176" s="16">
        <v>0</v>
      </c>
      <c r="G176" s="15"/>
      <c r="H176" s="17"/>
      <c r="I176" s="16">
        <f t="shared" si="7"/>
        <v>514.65</v>
      </c>
      <c r="J176" s="18">
        <f t="shared" si="8"/>
        <v>0</v>
      </c>
    </row>
    <row r="177" spans="1:10">
      <c r="A177" s="14">
        <v>43</v>
      </c>
      <c r="B177" s="14">
        <v>7811</v>
      </c>
      <c r="C177" s="15">
        <v>125</v>
      </c>
      <c r="D177" s="16">
        <v>3.65</v>
      </c>
      <c r="E177" s="16">
        <f>C177*D177</f>
        <v>456.25</v>
      </c>
      <c r="F177" s="16">
        <v>0</v>
      </c>
      <c r="G177" s="15"/>
      <c r="H177" s="17"/>
      <c r="I177" s="16">
        <f t="shared" si="7"/>
        <v>456.25</v>
      </c>
      <c r="J177" s="18">
        <f t="shared" si="8"/>
        <v>0</v>
      </c>
    </row>
    <row r="178" spans="1:10">
      <c r="A178" s="14" t="s">
        <v>642</v>
      </c>
      <c r="B178" s="14"/>
      <c r="C178" s="15"/>
      <c r="D178" s="16"/>
      <c r="E178" s="16"/>
      <c r="F178" s="16"/>
      <c r="G178" s="15"/>
      <c r="H178" s="17"/>
      <c r="I178" s="16"/>
      <c r="J178" s="18"/>
    </row>
    <row r="179" spans="1:10">
      <c r="A179" s="14">
        <v>44</v>
      </c>
      <c r="B179" s="14">
        <v>1547</v>
      </c>
      <c r="C179" s="15">
        <v>198</v>
      </c>
      <c r="D179" s="16">
        <v>3.65</v>
      </c>
      <c r="E179" s="16">
        <f t="shared" ref="E179:E198" si="9">C179*D179</f>
        <v>722.69999999999993</v>
      </c>
      <c r="F179" s="16">
        <v>0</v>
      </c>
      <c r="G179" s="15"/>
      <c r="H179" s="17"/>
      <c r="I179" s="16">
        <f t="shared" si="7"/>
        <v>722.69999999999993</v>
      </c>
      <c r="J179" s="18">
        <f t="shared" si="8"/>
        <v>0</v>
      </c>
    </row>
    <row r="180" spans="1:10" ht="15.75">
      <c r="A180" s="179">
        <v>44</v>
      </c>
      <c r="B180" s="179">
        <v>1637</v>
      </c>
      <c r="C180" s="145">
        <v>227</v>
      </c>
      <c r="D180" s="146">
        <v>3.65</v>
      </c>
      <c r="E180" s="146">
        <f t="shared" si="9"/>
        <v>828.55</v>
      </c>
      <c r="F180" s="146">
        <v>828.55</v>
      </c>
      <c r="G180" s="145">
        <v>2942</v>
      </c>
      <c r="H180" s="178">
        <v>39245</v>
      </c>
      <c r="I180" s="146">
        <f t="shared" si="7"/>
        <v>0</v>
      </c>
      <c r="J180" s="163">
        <f t="shared" si="8"/>
        <v>1</v>
      </c>
    </row>
    <row r="181" spans="1:10">
      <c r="A181" s="14">
        <v>44</v>
      </c>
      <c r="B181" s="14">
        <v>4774</v>
      </c>
      <c r="C181" s="15">
        <v>122</v>
      </c>
      <c r="D181" s="16">
        <v>3.65</v>
      </c>
      <c r="E181" s="16">
        <f t="shared" si="9"/>
        <v>445.3</v>
      </c>
      <c r="F181" s="16">
        <v>0</v>
      </c>
      <c r="G181" s="15"/>
      <c r="H181" s="17"/>
      <c r="I181" s="16">
        <f t="shared" si="7"/>
        <v>445.3</v>
      </c>
      <c r="J181" s="18">
        <f t="shared" si="8"/>
        <v>0</v>
      </c>
    </row>
    <row r="182" spans="1:10">
      <c r="A182" s="14">
        <v>44</v>
      </c>
      <c r="B182" s="14">
        <v>9078</v>
      </c>
      <c r="C182" s="15">
        <v>43</v>
      </c>
      <c r="D182" s="16">
        <v>3.65</v>
      </c>
      <c r="E182" s="16">
        <f t="shared" si="9"/>
        <v>156.94999999999999</v>
      </c>
      <c r="F182" s="16">
        <v>0</v>
      </c>
      <c r="G182" s="15"/>
      <c r="H182" s="17"/>
      <c r="I182" s="16">
        <f t="shared" si="7"/>
        <v>156.94999999999999</v>
      </c>
      <c r="J182" s="18">
        <f t="shared" si="8"/>
        <v>0</v>
      </c>
    </row>
    <row r="183" spans="1:10">
      <c r="A183" s="14" t="s">
        <v>643</v>
      </c>
      <c r="B183" s="14"/>
      <c r="C183" s="15"/>
      <c r="D183" s="16"/>
      <c r="E183" s="16"/>
      <c r="F183" s="16"/>
      <c r="G183" s="15"/>
      <c r="H183" s="17"/>
      <c r="I183" s="16"/>
      <c r="J183" s="18"/>
    </row>
    <row r="184" spans="1:10">
      <c r="A184" s="157">
        <v>45</v>
      </c>
      <c r="B184" s="157">
        <v>3924</v>
      </c>
      <c r="C184" s="15">
        <v>267</v>
      </c>
      <c r="D184" s="16">
        <v>3.65</v>
      </c>
      <c r="E184" s="16">
        <f t="shared" si="9"/>
        <v>974.55</v>
      </c>
      <c r="F184" s="16">
        <v>445.6</v>
      </c>
      <c r="G184" s="15">
        <v>3941</v>
      </c>
      <c r="H184" s="180">
        <v>39274</v>
      </c>
      <c r="I184" s="16">
        <f t="shared" si="7"/>
        <v>528.94999999999993</v>
      </c>
      <c r="J184" s="18">
        <f t="shared" si="8"/>
        <v>0.45723667333641171</v>
      </c>
    </row>
    <row r="185" spans="1:10">
      <c r="A185" s="14">
        <v>45</v>
      </c>
      <c r="B185" s="14">
        <v>4549</v>
      </c>
      <c r="C185" s="15">
        <v>160</v>
      </c>
      <c r="D185" s="16">
        <v>3.65</v>
      </c>
      <c r="E185" s="16">
        <f t="shared" si="9"/>
        <v>584</v>
      </c>
      <c r="F185" s="16">
        <v>328.06</v>
      </c>
      <c r="G185" s="15">
        <v>4496</v>
      </c>
      <c r="H185" s="17">
        <v>39121</v>
      </c>
      <c r="I185" s="16">
        <f t="shared" si="7"/>
        <v>255.94</v>
      </c>
      <c r="J185" s="18">
        <f t="shared" si="8"/>
        <v>0.56174657534246575</v>
      </c>
    </row>
    <row r="186" spans="1:10" ht="15.75">
      <c r="A186" s="179">
        <v>45</v>
      </c>
      <c r="B186" s="179">
        <v>6371</v>
      </c>
      <c r="C186" s="145">
        <v>308</v>
      </c>
      <c r="D186" s="146">
        <v>3.65</v>
      </c>
      <c r="E186" s="146">
        <f t="shared" si="9"/>
        <v>1124.2</v>
      </c>
      <c r="F186" s="146">
        <v>1153.4000000000001</v>
      </c>
      <c r="G186" s="145">
        <v>3962</v>
      </c>
      <c r="H186" s="178">
        <v>39238</v>
      </c>
      <c r="I186" s="146">
        <f t="shared" si="7"/>
        <v>-29.200000000000045</v>
      </c>
      <c r="J186" s="163">
        <f t="shared" si="8"/>
        <v>1.025974025974026</v>
      </c>
    </row>
    <row r="187" spans="1:10" ht="15.75">
      <c r="A187" s="179">
        <v>45</v>
      </c>
      <c r="B187" s="179">
        <v>11155</v>
      </c>
      <c r="C187" s="145">
        <v>92</v>
      </c>
      <c r="D187" s="146">
        <v>3.65</v>
      </c>
      <c r="E187" s="146">
        <f t="shared" si="9"/>
        <v>335.8</v>
      </c>
      <c r="F187" s="146">
        <v>558.9</v>
      </c>
      <c r="G187" s="145">
        <v>1772</v>
      </c>
      <c r="H187" s="178">
        <v>39248</v>
      </c>
      <c r="I187" s="146">
        <f t="shared" si="7"/>
        <v>-223.09999999999997</v>
      </c>
      <c r="J187" s="163">
        <f t="shared" si="8"/>
        <v>1.6643835616438354</v>
      </c>
    </row>
    <row r="188" spans="1:10">
      <c r="A188" s="14">
        <v>45</v>
      </c>
      <c r="B188" s="14">
        <v>13480</v>
      </c>
      <c r="C188" s="15">
        <v>56</v>
      </c>
      <c r="D188" s="16">
        <v>3.65</v>
      </c>
      <c r="E188" s="16">
        <f t="shared" si="9"/>
        <v>204.4</v>
      </c>
      <c r="F188" s="16">
        <v>0</v>
      </c>
      <c r="G188" s="15"/>
      <c r="H188" s="15"/>
      <c r="I188" s="16">
        <f t="shared" si="7"/>
        <v>204.4</v>
      </c>
      <c r="J188" s="18">
        <f t="shared" si="8"/>
        <v>0</v>
      </c>
    </row>
    <row r="189" spans="1:10">
      <c r="A189" s="14" t="s">
        <v>644</v>
      </c>
      <c r="B189" s="14"/>
      <c r="C189" s="15"/>
      <c r="D189" s="16"/>
      <c r="E189" s="16"/>
      <c r="F189" s="16"/>
      <c r="G189" s="15"/>
      <c r="H189" s="15"/>
      <c r="I189" s="16"/>
      <c r="J189" s="18"/>
    </row>
    <row r="190" spans="1:10">
      <c r="A190" s="157">
        <v>46</v>
      </c>
      <c r="B190" s="157">
        <v>746</v>
      </c>
      <c r="C190" s="15">
        <v>187</v>
      </c>
      <c r="D190" s="16">
        <v>3.65</v>
      </c>
      <c r="E190" s="16">
        <f t="shared" si="9"/>
        <v>682.55</v>
      </c>
      <c r="F190" s="16">
        <v>403.45</v>
      </c>
      <c r="G190" s="15" t="s">
        <v>645</v>
      </c>
      <c r="H190" s="180">
        <v>39223</v>
      </c>
      <c r="I190" s="16">
        <f t="shared" si="7"/>
        <v>279.09999999999997</v>
      </c>
      <c r="J190" s="18">
        <f t="shared" si="8"/>
        <v>0.59109222767562819</v>
      </c>
    </row>
    <row r="191" spans="1:10">
      <c r="A191" s="14">
        <v>46</v>
      </c>
      <c r="B191" s="14">
        <v>3805</v>
      </c>
      <c r="C191" s="15">
        <v>260</v>
      </c>
      <c r="D191" s="16">
        <v>3.65</v>
      </c>
      <c r="E191" s="16">
        <f t="shared" si="9"/>
        <v>949</v>
      </c>
      <c r="F191" s="16">
        <v>0</v>
      </c>
      <c r="G191" s="15"/>
      <c r="H191" s="17"/>
      <c r="I191" s="16">
        <f t="shared" si="7"/>
        <v>949</v>
      </c>
      <c r="J191" s="18">
        <f t="shared" si="8"/>
        <v>0</v>
      </c>
    </row>
    <row r="192" spans="1:10">
      <c r="A192" s="14">
        <v>46</v>
      </c>
      <c r="B192" s="14">
        <v>4392</v>
      </c>
      <c r="C192" s="15">
        <v>54</v>
      </c>
      <c r="D192" s="16">
        <v>3.65</v>
      </c>
      <c r="E192" s="16">
        <f t="shared" si="9"/>
        <v>197.1</v>
      </c>
      <c r="F192" s="16">
        <v>0</v>
      </c>
      <c r="G192" s="15"/>
      <c r="H192" s="15"/>
      <c r="I192" s="16">
        <f t="shared" si="7"/>
        <v>197.1</v>
      </c>
      <c r="J192" s="18">
        <f t="shared" si="8"/>
        <v>0</v>
      </c>
    </row>
    <row r="193" spans="1:10">
      <c r="A193" s="14" t="s">
        <v>646</v>
      </c>
      <c r="B193" s="14"/>
      <c r="C193" s="15"/>
      <c r="D193" s="16"/>
      <c r="E193" s="16"/>
      <c r="F193" s="16"/>
      <c r="G193" s="15"/>
      <c r="H193" s="15"/>
      <c r="I193" s="16"/>
      <c r="J193" s="18"/>
    </row>
    <row r="194" spans="1:10">
      <c r="A194" s="14">
        <v>47</v>
      </c>
      <c r="B194" s="14">
        <v>531</v>
      </c>
      <c r="C194" s="15">
        <v>183</v>
      </c>
      <c r="D194" s="16">
        <v>3.65</v>
      </c>
      <c r="E194" s="16">
        <f t="shared" si="9"/>
        <v>667.94999999999993</v>
      </c>
      <c r="F194" s="16">
        <v>0</v>
      </c>
      <c r="G194" s="15"/>
      <c r="H194" s="15"/>
      <c r="I194" s="16">
        <f t="shared" si="7"/>
        <v>667.94999999999993</v>
      </c>
      <c r="J194" s="18">
        <f t="shared" si="8"/>
        <v>0</v>
      </c>
    </row>
    <row r="195" spans="1:10">
      <c r="A195" s="14">
        <v>47</v>
      </c>
      <c r="B195" s="14">
        <v>4527</v>
      </c>
      <c r="C195" s="15">
        <v>323</v>
      </c>
      <c r="D195" s="16">
        <v>3.65</v>
      </c>
      <c r="E195" s="16">
        <f t="shared" si="9"/>
        <v>1178.95</v>
      </c>
      <c r="F195" s="16">
        <v>587.85</v>
      </c>
      <c r="G195" s="15">
        <v>1900</v>
      </c>
      <c r="H195" s="180">
        <v>39245</v>
      </c>
      <c r="I195" s="16">
        <f t="shared" si="7"/>
        <v>591.1</v>
      </c>
      <c r="J195" s="18">
        <f t="shared" si="8"/>
        <v>0.49862165486237753</v>
      </c>
    </row>
    <row r="196" spans="1:10" ht="15.75">
      <c r="A196" s="179">
        <v>47</v>
      </c>
      <c r="B196" s="179">
        <v>4586</v>
      </c>
      <c r="C196" s="145">
        <v>158</v>
      </c>
      <c r="D196" s="146">
        <v>3.65</v>
      </c>
      <c r="E196" s="146">
        <f t="shared" si="9"/>
        <v>576.69999999999993</v>
      </c>
      <c r="F196" s="146">
        <v>576.70000000000005</v>
      </c>
      <c r="G196" s="145">
        <v>3929</v>
      </c>
      <c r="H196" s="178">
        <v>39237</v>
      </c>
      <c r="I196" s="146">
        <f t="shared" si="7"/>
        <v>0</v>
      </c>
      <c r="J196" s="163">
        <f t="shared" si="8"/>
        <v>1.0000000000000002</v>
      </c>
    </row>
    <row r="197" spans="1:10">
      <c r="A197" s="14">
        <v>47</v>
      </c>
      <c r="B197" s="14">
        <v>6568</v>
      </c>
      <c r="C197" s="15">
        <v>172</v>
      </c>
      <c r="D197" s="16">
        <v>3.65</v>
      </c>
      <c r="E197" s="16">
        <f t="shared" si="9"/>
        <v>627.79999999999995</v>
      </c>
      <c r="F197" s="16">
        <v>0</v>
      </c>
      <c r="G197" s="15"/>
      <c r="H197" s="17"/>
      <c r="I197" s="16">
        <f t="shared" si="7"/>
        <v>627.79999999999995</v>
      </c>
      <c r="J197" s="18">
        <f t="shared" si="8"/>
        <v>0</v>
      </c>
    </row>
    <row r="198" spans="1:10">
      <c r="A198" s="14">
        <v>47</v>
      </c>
      <c r="B198" s="14">
        <v>9082</v>
      </c>
      <c r="C198" s="15">
        <v>100</v>
      </c>
      <c r="D198" s="16">
        <v>3.65</v>
      </c>
      <c r="E198" s="16">
        <f t="shared" si="9"/>
        <v>365</v>
      </c>
      <c r="F198" s="16">
        <v>0</v>
      </c>
      <c r="G198" s="15"/>
      <c r="H198" s="17"/>
      <c r="I198" s="16">
        <f t="shared" si="7"/>
        <v>365</v>
      </c>
      <c r="J198" s="18">
        <f t="shared" si="8"/>
        <v>0</v>
      </c>
    </row>
    <row r="199" spans="1:10">
      <c r="A199" s="14"/>
      <c r="B199" s="14"/>
      <c r="C199" s="15"/>
      <c r="D199" s="16"/>
      <c r="E199" s="16"/>
      <c r="F199" s="16"/>
      <c r="G199" s="15"/>
      <c r="H199" s="17"/>
      <c r="I199" s="16"/>
      <c r="J199" s="18"/>
    </row>
    <row r="200" spans="1:10">
      <c r="A200" s="14" t="s">
        <v>647</v>
      </c>
      <c r="B200" s="14"/>
      <c r="C200" s="15"/>
      <c r="D200" s="16"/>
      <c r="E200" s="16"/>
      <c r="F200" s="16"/>
      <c r="G200" s="15"/>
      <c r="H200" s="17"/>
      <c r="I200" s="16"/>
      <c r="J200" s="18"/>
    </row>
    <row r="201" spans="1:10">
      <c r="A201" s="157">
        <v>48</v>
      </c>
      <c r="B201" s="157">
        <v>1478</v>
      </c>
      <c r="C201" s="15">
        <v>165</v>
      </c>
      <c r="D201" s="16">
        <v>3.65</v>
      </c>
      <c r="E201" s="16">
        <f>C201*D201</f>
        <v>602.25</v>
      </c>
      <c r="F201" s="16">
        <v>158.80000000000001</v>
      </c>
      <c r="G201" s="15">
        <v>5682</v>
      </c>
      <c r="H201" s="180">
        <v>39247</v>
      </c>
      <c r="I201" s="16">
        <f t="shared" ref="I201:I264" si="10">E201-F201</f>
        <v>443.45</v>
      </c>
      <c r="J201" s="18">
        <f t="shared" ref="J201:J262" si="11">F201/E201</f>
        <v>0.26367787463677878</v>
      </c>
    </row>
    <row r="202" spans="1:10">
      <c r="A202" s="157">
        <v>48</v>
      </c>
      <c r="B202" s="157">
        <v>1609</v>
      </c>
      <c r="C202" s="15">
        <v>173</v>
      </c>
      <c r="D202" s="16">
        <v>3.65</v>
      </c>
      <c r="E202" s="16">
        <f>C202*D202</f>
        <v>631.44999999999993</v>
      </c>
      <c r="F202" s="16">
        <v>254.15</v>
      </c>
      <c r="G202" s="15">
        <v>5635</v>
      </c>
      <c r="H202" s="180">
        <v>39248</v>
      </c>
      <c r="I202" s="16">
        <f t="shared" si="10"/>
        <v>377.29999999999995</v>
      </c>
      <c r="J202" s="18">
        <f t="shared" si="11"/>
        <v>0.40248634096127966</v>
      </c>
    </row>
    <row r="203" spans="1:10">
      <c r="A203" s="14">
        <v>48</v>
      </c>
      <c r="B203" s="14">
        <v>1669</v>
      </c>
      <c r="C203" s="15">
        <v>119</v>
      </c>
      <c r="D203" s="16">
        <v>3.65</v>
      </c>
      <c r="E203" s="16">
        <f>C203*D203</f>
        <v>434.34999999999997</v>
      </c>
      <c r="F203" s="16">
        <v>0</v>
      </c>
      <c r="G203" s="15"/>
      <c r="H203" s="17"/>
      <c r="I203" s="16">
        <f t="shared" si="10"/>
        <v>434.34999999999997</v>
      </c>
      <c r="J203" s="18">
        <f t="shared" si="11"/>
        <v>0</v>
      </c>
    </row>
    <row r="204" spans="1:10" ht="15.75">
      <c r="A204" s="179">
        <v>48</v>
      </c>
      <c r="B204" s="179">
        <v>6690</v>
      </c>
      <c r="C204" s="145">
        <v>65</v>
      </c>
      <c r="D204" s="146">
        <v>3.65</v>
      </c>
      <c r="E204" s="146">
        <f>C204*D204</f>
        <v>237.25</v>
      </c>
      <c r="F204" s="146">
        <v>237.25</v>
      </c>
      <c r="G204" s="145">
        <v>1704</v>
      </c>
      <c r="H204" s="178">
        <v>39241</v>
      </c>
      <c r="I204" s="146">
        <f t="shared" si="10"/>
        <v>0</v>
      </c>
      <c r="J204" s="163">
        <f t="shared" si="11"/>
        <v>1</v>
      </c>
    </row>
    <row r="205" spans="1:10">
      <c r="A205" s="14" t="s">
        <v>648</v>
      </c>
      <c r="B205" s="14"/>
      <c r="C205" s="15"/>
      <c r="D205" s="16"/>
      <c r="E205" s="16"/>
      <c r="F205" s="16"/>
      <c r="G205" s="15"/>
      <c r="H205" s="17"/>
      <c r="I205" s="16"/>
      <c r="J205" s="18"/>
    </row>
    <row r="206" spans="1:10">
      <c r="A206" s="14">
        <v>49</v>
      </c>
      <c r="B206" s="14">
        <v>596</v>
      </c>
      <c r="C206" s="15">
        <v>80</v>
      </c>
      <c r="D206" s="16">
        <v>3.65</v>
      </c>
      <c r="E206" s="16">
        <f t="shared" ref="E206:E211" si="12">C206*D206</f>
        <v>292</v>
      </c>
      <c r="F206" s="16">
        <v>0</v>
      </c>
      <c r="G206" s="15"/>
      <c r="H206" s="17"/>
      <c r="I206" s="16">
        <f t="shared" si="10"/>
        <v>292</v>
      </c>
      <c r="J206" s="18">
        <f t="shared" si="11"/>
        <v>0</v>
      </c>
    </row>
    <row r="207" spans="1:10" ht="15.75">
      <c r="A207" s="144">
        <v>49</v>
      </c>
      <c r="B207" s="144">
        <v>9230</v>
      </c>
      <c r="C207" s="145">
        <v>83</v>
      </c>
      <c r="D207" s="146">
        <v>3.65</v>
      </c>
      <c r="E207" s="146">
        <f t="shared" si="12"/>
        <v>302.95</v>
      </c>
      <c r="F207" s="146">
        <v>321.2</v>
      </c>
      <c r="G207" s="145">
        <v>1926</v>
      </c>
      <c r="H207" s="162">
        <v>39176</v>
      </c>
      <c r="I207" s="146">
        <f t="shared" si="10"/>
        <v>-18.25</v>
      </c>
      <c r="J207" s="163">
        <f t="shared" si="11"/>
        <v>1.0602409638554218</v>
      </c>
    </row>
    <row r="208" spans="1:10">
      <c r="A208" s="14">
        <v>49</v>
      </c>
      <c r="B208" s="14">
        <v>9360</v>
      </c>
      <c r="C208" s="15">
        <v>110</v>
      </c>
      <c r="D208" s="16">
        <v>3.65</v>
      </c>
      <c r="E208" s="16">
        <f t="shared" si="12"/>
        <v>401.5</v>
      </c>
      <c r="F208" s="16">
        <v>0</v>
      </c>
      <c r="G208" s="15"/>
      <c r="H208" s="17"/>
      <c r="I208" s="16">
        <f t="shared" si="10"/>
        <v>401.5</v>
      </c>
      <c r="J208" s="18">
        <f t="shared" si="11"/>
        <v>0</v>
      </c>
    </row>
    <row r="209" spans="1:10">
      <c r="A209" s="14">
        <v>49</v>
      </c>
      <c r="B209" s="14">
        <v>10363</v>
      </c>
      <c r="C209" s="15">
        <v>62</v>
      </c>
      <c r="D209" s="16">
        <v>3.65</v>
      </c>
      <c r="E209" s="16">
        <f t="shared" si="12"/>
        <v>226.29999999999998</v>
      </c>
      <c r="F209" s="16">
        <v>0</v>
      </c>
      <c r="G209" s="15"/>
      <c r="H209" s="17"/>
      <c r="I209" s="16">
        <f t="shared" si="10"/>
        <v>226.29999999999998</v>
      </c>
      <c r="J209" s="18">
        <f t="shared" si="11"/>
        <v>0</v>
      </c>
    </row>
    <row r="210" spans="1:10">
      <c r="A210" s="14">
        <v>49</v>
      </c>
      <c r="B210" s="14">
        <v>10920</v>
      </c>
      <c r="C210" s="15">
        <v>76</v>
      </c>
      <c r="D210" s="16">
        <v>3.65</v>
      </c>
      <c r="E210" s="16">
        <f t="shared" si="12"/>
        <v>277.39999999999998</v>
      </c>
      <c r="F210" s="16">
        <v>273.75</v>
      </c>
      <c r="G210" s="15">
        <v>1616</v>
      </c>
      <c r="H210" s="17">
        <v>39176</v>
      </c>
      <c r="I210" s="16">
        <f t="shared" si="10"/>
        <v>3.6499999999999773</v>
      </c>
      <c r="J210" s="18">
        <f t="shared" si="11"/>
        <v>0.98684210526315796</v>
      </c>
    </row>
    <row r="211" spans="1:10">
      <c r="A211" s="14">
        <v>49</v>
      </c>
      <c r="B211" s="14">
        <v>12491</v>
      </c>
      <c r="C211" s="15">
        <v>55</v>
      </c>
      <c r="D211" s="16">
        <v>3.65</v>
      </c>
      <c r="E211" s="16">
        <f t="shared" si="12"/>
        <v>200.75</v>
      </c>
      <c r="F211" s="16">
        <v>0</v>
      </c>
      <c r="G211" s="15"/>
      <c r="H211" s="15"/>
      <c r="I211" s="16">
        <f t="shared" si="10"/>
        <v>200.75</v>
      </c>
      <c r="J211" s="18">
        <f t="shared" si="11"/>
        <v>0</v>
      </c>
    </row>
    <row r="212" spans="1:10">
      <c r="A212" s="14" t="s">
        <v>649</v>
      </c>
      <c r="B212" s="14"/>
      <c r="C212" s="15"/>
      <c r="D212" s="16"/>
      <c r="E212" s="16"/>
      <c r="F212" s="16"/>
      <c r="G212" s="15"/>
      <c r="H212" s="15"/>
      <c r="I212" s="16"/>
      <c r="J212" s="18"/>
    </row>
    <row r="213" spans="1:10">
      <c r="A213" s="14">
        <v>50</v>
      </c>
      <c r="B213" s="14">
        <v>1864</v>
      </c>
      <c r="C213" s="15">
        <v>144</v>
      </c>
      <c r="D213" s="16">
        <v>3.65</v>
      </c>
      <c r="E213" s="16">
        <f>C213*D213</f>
        <v>525.6</v>
      </c>
      <c r="F213" s="16">
        <v>0</v>
      </c>
      <c r="G213" s="15"/>
      <c r="H213" s="15"/>
      <c r="I213" s="16">
        <f t="shared" si="10"/>
        <v>525.6</v>
      </c>
      <c r="J213" s="18">
        <f t="shared" si="11"/>
        <v>0</v>
      </c>
    </row>
    <row r="214" spans="1:10">
      <c r="A214" s="157">
        <v>50</v>
      </c>
      <c r="B214" s="157">
        <v>3396</v>
      </c>
      <c r="C214" s="15">
        <v>195</v>
      </c>
      <c r="D214" s="16">
        <v>3.65</v>
      </c>
      <c r="E214" s="16">
        <f>C214*D214</f>
        <v>711.75</v>
      </c>
      <c r="F214" s="16">
        <v>569.75</v>
      </c>
      <c r="G214" s="15">
        <v>3507</v>
      </c>
      <c r="H214" s="180">
        <v>39224</v>
      </c>
      <c r="I214" s="16">
        <f t="shared" si="10"/>
        <v>142</v>
      </c>
      <c r="J214" s="18">
        <f t="shared" si="11"/>
        <v>0.80049174569722514</v>
      </c>
    </row>
    <row r="215" spans="1:10">
      <c r="A215" s="14">
        <v>50</v>
      </c>
      <c r="B215" s="14">
        <v>6508</v>
      </c>
      <c r="C215" s="15">
        <v>79</v>
      </c>
      <c r="D215" s="16">
        <v>3.65</v>
      </c>
      <c r="E215" s="16">
        <f>C215*D215</f>
        <v>288.34999999999997</v>
      </c>
      <c r="F215" s="16">
        <v>0</v>
      </c>
      <c r="G215" s="15"/>
      <c r="H215" s="17"/>
      <c r="I215" s="16">
        <f t="shared" si="10"/>
        <v>288.34999999999997</v>
      </c>
      <c r="J215" s="18">
        <f t="shared" si="11"/>
        <v>0</v>
      </c>
    </row>
    <row r="216" spans="1:10">
      <c r="A216" s="14">
        <v>50</v>
      </c>
      <c r="B216" s="14">
        <v>6547</v>
      </c>
      <c r="C216" s="15">
        <v>178</v>
      </c>
      <c r="D216" s="16">
        <v>3.65</v>
      </c>
      <c r="E216" s="16">
        <f>C216*D216</f>
        <v>649.69999999999993</v>
      </c>
      <c r="F216" s="16">
        <v>0</v>
      </c>
      <c r="G216" s="15"/>
      <c r="H216" s="17"/>
      <c r="I216" s="16">
        <f t="shared" si="10"/>
        <v>649.69999999999993</v>
      </c>
      <c r="J216" s="18">
        <f t="shared" si="11"/>
        <v>0</v>
      </c>
    </row>
    <row r="217" spans="1:10">
      <c r="A217" s="14">
        <v>50</v>
      </c>
      <c r="B217" s="14">
        <v>12709</v>
      </c>
      <c r="C217" s="15">
        <v>39</v>
      </c>
      <c r="D217" s="16">
        <v>3.65</v>
      </c>
      <c r="E217" s="16">
        <f>C217*D217</f>
        <v>142.35</v>
      </c>
      <c r="F217" s="16">
        <v>0</v>
      </c>
      <c r="G217" s="189"/>
      <c r="H217" s="190"/>
      <c r="I217" s="16">
        <f t="shared" si="10"/>
        <v>142.35</v>
      </c>
      <c r="J217" s="18">
        <f t="shared" si="11"/>
        <v>0</v>
      </c>
    </row>
    <row r="218" spans="1:10">
      <c r="A218" s="14" t="s">
        <v>650</v>
      </c>
      <c r="B218" s="14"/>
      <c r="C218" s="15"/>
      <c r="D218" s="16"/>
      <c r="E218" s="16"/>
      <c r="F218" s="16"/>
      <c r="G218" s="189"/>
      <c r="H218" s="190"/>
      <c r="I218" s="16"/>
      <c r="J218" s="18"/>
    </row>
    <row r="219" spans="1:10" ht="15.75">
      <c r="A219" s="179">
        <v>51</v>
      </c>
      <c r="B219" s="179">
        <v>4879</v>
      </c>
      <c r="C219" s="145">
        <v>236</v>
      </c>
      <c r="D219" s="146">
        <v>3.65</v>
      </c>
      <c r="E219" s="146">
        <f>C219*D219</f>
        <v>861.4</v>
      </c>
      <c r="F219" s="146">
        <v>861.4</v>
      </c>
      <c r="G219" s="145">
        <v>596</v>
      </c>
      <c r="H219" s="178">
        <v>39233</v>
      </c>
      <c r="I219" s="146">
        <f t="shared" si="10"/>
        <v>0</v>
      </c>
      <c r="J219" s="163">
        <f t="shared" si="11"/>
        <v>1</v>
      </c>
    </row>
    <row r="220" spans="1:10" ht="15.75">
      <c r="A220" s="179">
        <v>51</v>
      </c>
      <c r="B220" s="179">
        <v>6460</v>
      </c>
      <c r="C220" s="145">
        <v>147</v>
      </c>
      <c r="D220" s="146">
        <v>3.65</v>
      </c>
      <c r="E220" s="146">
        <f>C220*D220</f>
        <v>536.54999999999995</v>
      </c>
      <c r="F220" s="146">
        <v>536.54999999999995</v>
      </c>
      <c r="G220" s="145">
        <v>3856</v>
      </c>
      <c r="H220" s="178">
        <v>39251</v>
      </c>
      <c r="I220" s="146">
        <f t="shared" si="10"/>
        <v>0</v>
      </c>
      <c r="J220" s="163">
        <f t="shared" si="11"/>
        <v>1</v>
      </c>
    </row>
    <row r="221" spans="1:10">
      <c r="A221" s="14">
        <v>51</v>
      </c>
      <c r="B221" s="14">
        <v>6997</v>
      </c>
      <c r="C221" s="15">
        <v>37</v>
      </c>
      <c r="D221" s="16">
        <v>3.65</v>
      </c>
      <c r="E221" s="16">
        <f>C221*D221</f>
        <v>135.04999999999998</v>
      </c>
      <c r="F221" s="16">
        <v>0</v>
      </c>
      <c r="G221" s="15"/>
      <c r="H221" s="17"/>
      <c r="I221" s="16">
        <f t="shared" si="10"/>
        <v>135.04999999999998</v>
      </c>
      <c r="J221" s="18">
        <f t="shared" si="11"/>
        <v>0</v>
      </c>
    </row>
    <row r="222" spans="1:10">
      <c r="A222" s="14">
        <v>51</v>
      </c>
      <c r="B222" s="14">
        <v>7775</v>
      </c>
      <c r="C222" s="15">
        <v>86</v>
      </c>
      <c r="D222" s="16">
        <v>3.65</v>
      </c>
      <c r="E222" s="16">
        <f>C222*D222</f>
        <v>313.89999999999998</v>
      </c>
      <c r="F222" s="16">
        <v>307</v>
      </c>
      <c r="G222" s="15">
        <v>1887</v>
      </c>
      <c r="H222" s="17">
        <v>39121</v>
      </c>
      <c r="I222" s="16">
        <f t="shared" si="10"/>
        <v>6.8999999999999773</v>
      </c>
      <c r="J222" s="18">
        <f t="shared" si="11"/>
        <v>0.97801847722204527</v>
      </c>
    </row>
    <row r="223" spans="1:10" ht="15.75">
      <c r="A223" s="179">
        <v>51</v>
      </c>
      <c r="B223" s="179">
        <v>10893</v>
      </c>
      <c r="C223" s="145">
        <v>87</v>
      </c>
      <c r="D223" s="146">
        <v>3.65</v>
      </c>
      <c r="E223" s="146">
        <f>C223*D223</f>
        <v>317.55</v>
      </c>
      <c r="F223" s="146">
        <v>317.55</v>
      </c>
      <c r="G223" s="145">
        <v>2292</v>
      </c>
      <c r="H223" s="178">
        <v>39261</v>
      </c>
      <c r="I223" s="146">
        <f t="shared" si="10"/>
        <v>0</v>
      </c>
      <c r="J223" s="163">
        <f t="shared" si="11"/>
        <v>1</v>
      </c>
    </row>
    <row r="224" spans="1:10">
      <c r="A224" s="14" t="s">
        <v>651</v>
      </c>
      <c r="B224" s="14"/>
      <c r="C224" s="15"/>
      <c r="D224" s="16"/>
      <c r="E224" s="16"/>
      <c r="F224" s="16"/>
      <c r="G224" s="15"/>
      <c r="H224" s="17"/>
      <c r="I224" s="16"/>
      <c r="J224" s="18"/>
    </row>
    <row r="225" spans="1:10">
      <c r="A225" s="157">
        <v>52</v>
      </c>
      <c r="B225" s="157">
        <v>1909</v>
      </c>
      <c r="C225" s="15">
        <v>136</v>
      </c>
      <c r="D225" s="16">
        <v>3.65</v>
      </c>
      <c r="E225" s="16">
        <f>C225*D225</f>
        <v>496.4</v>
      </c>
      <c r="F225" s="16">
        <v>365</v>
      </c>
      <c r="G225" s="15">
        <v>2126</v>
      </c>
      <c r="H225" s="180">
        <v>39283</v>
      </c>
      <c r="I225" s="16">
        <f t="shared" si="10"/>
        <v>131.39999999999998</v>
      </c>
      <c r="J225" s="18">
        <f t="shared" si="11"/>
        <v>0.73529411764705888</v>
      </c>
    </row>
    <row r="226" spans="1:10">
      <c r="A226" s="14">
        <v>52</v>
      </c>
      <c r="B226" s="14">
        <v>2854</v>
      </c>
      <c r="C226" s="15">
        <v>104</v>
      </c>
      <c r="D226" s="16">
        <v>3.65</v>
      </c>
      <c r="E226" s="16">
        <f>C226*D226</f>
        <v>379.59999999999997</v>
      </c>
      <c r="F226" s="16">
        <v>0</v>
      </c>
      <c r="G226" s="15"/>
      <c r="H226" s="17"/>
      <c r="I226" s="16">
        <f t="shared" si="10"/>
        <v>379.59999999999997</v>
      </c>
      <c r="J226" s="18">
        <f t="shared" si="11"/>
        <v>0</v>
      </c>
    </row>
    <row r="227" spans="1:10">
      <c r="A227" s="14">
        <v>52</v>
      </c>
      <c r="B227" s="14">
        <v>4871</v>
      </c>
      <c r="C227" s="15">
        <v>144</v>
      </c>
      <c r="D227" s="16">
        <v>3.65</v>
      </c>
      <c r="E227" s="16">
        <f>C227*D227</f>
        <v>525.6</v>
      </c>
      <c r="F227" s="16">
        <v>0</v>
      </c>
      <c r="G227" s="15"/>
      <c r="H227" s="15"/>
      <c r="I227" s="16">
        <f t="shared" si="10"/>
        <v>525.6</v>
      </c>
      <c r="J227" s="18">
        <f t="shared" si="11"/>
        <v>0</v>
      </c>
    </row>
    <row r="228" spans="1:10">
      <c r="A228" s="14">
        <v>52</v>
      </c>
      <c r="B228" s="14">
        <v>7489</v>
      </c>
      <c r="C228" s="15">
        <v>64</v>
      </c>
      <c r="D228" s="16">
        <v>3.65</v>
      </c>
      <c r="E228" s="16">
        <f>C228*D228</f>
        <v>233.6</v>
      </c>
      <c r="F228" s="16">
        <v>0</v>
      </c>
      <c r="G228" s="15"/>
      <c r="H228" s="15"/>
      <c r="I228" s="16">
        <f t="shared" si="10"/>
        <v>233.6</v>
      </c>
      <c r="J228" s="18">
        <f t="shared" si="11"/>
        <v>0</v>
      </c>
    </row>
    <row r="229" spans="1:10">
      <c r="A229" s="14">
        <v>52</v>
      </c>
      <c r="B229" s="14">
        <v>10905</v>
      </c>
      <c r="C229" s="15">
        <v>53</v>
      </c>
      <c r="D229" s="16">
        <v>3.65</v>
      </c>
      <c r="E229" s="16">
        <f>C229*D229</f>
        <v>193.45</v>
      </c>
      <c r="F229" s="16">
        <v>0</v>
      </c>
      <c r="G229" s="15"/>
      <c r="H229" s="15"/>
      <c r="I229" s="16">
        <f t="shared" si="10"/>
        <v>193.45</v>
      </c>
      <c r="J229" s="18">
        <f t="shared" si="11"/>
        <v>0</v>
      </c>
    </row>
    <row r="230" spans="1:10">
      <c r="A230" s="14"/>
      <c r="B230" s="14"/>
      <c r="C230" s="15"/>
      <c r="D230" s="16"/>
      <c r="E230" s="16"/>
      <c r="F230" s="183">
        <f>SUM(F155:F229)</f>
        <v>10392.109999999999</v>
      </c>
      <c r="G230" s="25"/>
      <c r="H230" s="184">
        <v>39283</v>
      </c>
      <c r="I230" s="16"/>
      <c r="J230" s="18"/>
    </row>
    <row r="231" spans="1:10">
      <c r="A231" s="14"/>
      <c r="B231" s="14"/>
      <c r="C231" s="15"/>
      <c r="D231" s="16"/>
      <c r="E231" s="16"/>
      <c r="F231" s="16"/>
      <c r="G231" s="15"/>
      <c r="H231" s="15"/>
      <c r="I231" s="16"/>
      <c r="J231" s="18"/>
    </row>
    <row r="232" spans="1:10">
      <c r="A232" s="14"/>
      <c r="B232" s="14"/>
      <c r="C232" s="15"/>
      <c r="D232" s="16"/>
      <c r="E232" s="16"/>
      <c r="F232" s="16"/>
      <c r="G232" s="15"/>
      <c r="H232" s="15"/>
      <c r="I232" s="16"/>
      <c r="J232" s="18"/>
    </row>
    <row r="233" spans="1:10">
      <c r="A233" s="14"/>
      <c r="B233" s="14"/>
      <c r="C233" s="15"/>
      <c r="D233" s="16"/>
      <c r="E233" s="16"/>
      <c r="F233" s="16"/>
      <c r="G233" s="15"/>
      <c r="H233" s="15"/>
      <c r="I233" s="16"/>
      <c r="J233" s="18"/>
    </row>
    <row r="234" spans="1:10">
      <c r="A234" s="14" t="s">
        <v>316</v>
      </c>
      <c r="B234" s="14"/>
      <c r="C234" s="17">
        <v>38899</v>
      </c>
      <c r="D234" s="16"/>
      <c r="E234" s="16"/>
      <c r="F234" s="16"/>
      <c r="G234" s="15"/>
      <c r="H234" s="15"/>
      <c r="I234" s="16"/>
      <c r="J234" s="18"/>
    </row>
    <row r="235" spans="1:10">
      <c r="A235" s="14" t="s">
        <v>652</v>
      </c>
      <c r="B235" s="14"/>
      <c r="C235" s="15"/>
      <c r="D235" s="16"/>
      <c r="E235" s="16"/>
      <c r="F235" s="180">
        <v>39283</v>
      </c>
      <c r="G235" s="15"/>
      <c r="H235" s="15"/>
      <c r="I235" s="16"/>
      <c r="J235" s="18"/>
    </row>
    <row r="236" spans="1:10">
      <c r="A236" s="14">
        <v>60</v>
      </c>
      <c r="B236" s="14">
        <v>664</v>
      </c>
      <c r="C236" s="15">
        <v>1058</v>
      </c>
      <c r="D236" s="16">
        <v>3.65</v>
      </c>
      <c r="E236" s="16">
        <f t="shared" ref="E236:E245" si="13">C236*D236</f>
        <v>3861.7</v>
      </c>
      <c r="F236" s="16">
        <v>695.9</v>
      </c>
      <c r="G236" s="15">
        <v>6470</v>
      </c>
      <c r="H236" s="17">
        <v>39085</v>
      </c>
      <c r="I236" s="16">
        <f t="shared" si="10"/>
        <v>3165.7999999999997</v>
      </c>
      <c r="J236" s="18">
        <f t="shared" si="11"/>
        <v>0.18020560892871015</v>
      </c>
    </row>
    <row r="237" spans="1:10">
      <c r="A237" s="14">
        <v>60</v>
      </c>
      <c r="B237" s="14">
        <v>722</v>
      </c>
      <c r="C237" s="15">
        <v>341</v>
      </c>
      <c r="D237" s="16">
        <v>3.65</v>
      </c>
      <c r="E237" s="16">
        <f t="shared" si="13"/>
        <v>1244.6499999999999</v>
      </c>
      <c r="F237" s="16">
        <v>367.45</v>
      </c>
      <c r="G237" s="15">
        <v>7922</v>
      </c>
      <c r="H237" s="17">
        <v>38987</v>
      </c>
      <c r="I237" s="16">
        <f t="shared" si="10"/>
        <v>877.19999999999982</v>
      </c>
      <c r="J237" s="18">
        <f t="shared" si="11"/>
        <v>0.29522355682320334</v>
      </c>
    </row>
    <row r="238" spans="1:10">
      <c r="A238" s="14">
        <v>60</v>
      </c>
      <c r="B238" s="14">
        <v>1789</v>
      </c>
      <c r="C238" s="15">
        <v>140</v>
      </c>
      <c r="D238" s="16">
        <v>3.65</v>
      </c>
      <c r="E238" s="16">
        <f t="shared" si="13"/>
        <v>511</v>
      </c>
      <c r="F238" s="16">
        <v>0</v>
      </c>
      <c r="G238" s="15"/>
      <c r="H238" s="17"/>
      <c r="I238" s="16">
        <f t="shared" si="10"/>
        <v>511</v>
      </c>
      <c r="J238" s="18">
        <f t="shared" si="11"/>
        <v>0</v>
      </c>
    </row>
    <row r="239" spans="1:10">
      <c r="A239" s="14">
        <v>60</v>
      </c>
      <c r="B239" s="14">
        <v>9685</v>
      </c>
      <c r="C239" s="15">
        <v>60</v>
      </c>
      <c r="D239" s="16">
        <v>3.65</v>
      </c>
      <c r="E239" s="16">
        <f t="shared" si="13"/>
        <v>219</v>
      </c>
      <c r="F239" s="16">
        <v>0</v>
      </c>
      <c r="G239" s="15"/>
      <c r="H239" s="17"/>
      <c r="I239" s="16">
        <f t="shared" si="10"/>
        <v>219</v>
      </c>
      <c r="J239" s="18">
        <f t="shared" si="11"/>
        <v>0</v>
      </c>
    </row>
    <row r="240" spans="1:10">
      <c r="A240" s="14">
        <v>60</v>
      </c>
      <c r="B240" s="14">
        <v>11129</v>
      </c>
      <c r="C240" s="15">
        <v>42</v>
      </c>
      <c r="D240" s="16">
        <v>3.65</v>
      </c>
      <c r="E240" s="16">
        <f t="shared" si="13"/>
        <v>153.29999999999998</v>
      </c>
      <c r="F240" s="16">
        <v>0</v>
      </c>
      <c r="G240" s="15"/>
      <c r="H240" s="17"/>
      <c r="I240" s="16">
        <f t="shared" si="10"/>
        <v>153.29999999999998</v>
      </c>
      <c r="J240" s="18">
        <f t="shared" si="11"/>
        <v>0</v>
      </c>
    </row>
    <row r="241" spans="1:10">
      <c r="A241" s="14" t="s">
        <v>653</v>
      </c>
      <c r="B241" s="14"/>
      <c r="C241" s="15"/>
      <c r="D241" s="16"/>
      <c r="E241" s="16"/>
      <c r="F241" s="16"/>
      <c r="G241" s="15"/>
      <c r="H241" s="17"/>
      <c r="I241" s="16"/>
      <c r="J241" s="18"/>
    </row>
    <row r="242" spans="1:10">
      <c r="A242" s="14">
        <v>61</v>
      </c>
      <c r="B242" s="14">
        <v>1964</v>
      </c>
      <c r="C242" s="15">
        <v>540</v>
      </c>
      <c r="D242" s="16">
        <v>3.65</v>
      </c>
      <c r="E242" s="16">
        <f t="shared" si="13"/>
        <v>1971</v>
      </c>
      <c r="F242" s="16">
        <v>0</v>
      </c>
      <c r="G242" s="15"/>
      <c r="H242" s="17"/>
      <c r="I242" s="16">
        <f t="shared" si="10"/>
        <v>1971</v>
      </c>
      <c r="J242" s="18">
        <f t="shared" si="11"/>
        <v>0</v>
      </c>
    </row>
    <row r="243" spans="1:10">
      <c r="A243" s="14">
        <v>61</v>
      </c>
      <c r="B243" s="14">
        <v>2035</v>
      </c>
      <c r="C243" s="15">
        <v>64</v>
      </c>
      <c r="D243" s="16">
        <v>3.65</v>
      </c>
      <c r="E243" s="16">
        <f t="shared" si="13"/>
        <v>233.6</v>
      </c>
      <c r="F243" s="16">
        <v>0</v>
      </c>
      <c r="G243" s="15"/>
      <c r="H243" s="17"/>
      <c r="I243" s="16">
        <f t="shared" si="10"/>
        <v>233.6</v>
      </c>
      <c r="J243" s="18">
        <f t="shared" si="11"/>
        <v>0</v>
      </c>
    </row>
    <row r="244" spans="1:10">
      <c r="A244" s="14">
        <v>61</v>
      </c>
      <c r="B244" s="14">
        <v>11657</v>
      </c>
      <c r="C244" s="15">
        <v>39</v>
      </c>
      <c r="D244" s="16">
        <v>3.65</v>
      </c>
      <c r="E244" s="16">
        <f t="shared" si="13"/>
        <v>142.35</v>
      </c>
      <c r="F244" s="16">
        <v>0</v>
      </c>
      <c r="G244" s="15"/>
      <c r="H244" s="15"/>
      <c r="I244" s="16">
        <f t="shared" si="10"/>
        <v>142.35</v>
      </c>
      <c r="J244" s="18">
        <f t="shared" si="11"/>
        <v>0</v>
      </c>
    </row>
    <row r="245" spans="1:10" ht="15.75">
      <c r="A245" s="179">
        <v>61</v>
      </c>
      <c r="B245" s="179">
        <v>12621</v>
      </c>
      <c r="C245" s="145">
        <v>51</v>
      </c>
      <c r="D245" s="146">
        <v>3.65</v>
      </c>
      <c r="E245" s="146">
        <f t="shared" si="13"/>
        <v>186.15</v>
      </c>
      <c r="F245" s="146">
        <v>200</v>
      </c>
      <c r="G245" s="145">
        <v>1690</v>
      </c>
      <c r="H245" s="178">
        <v>39247</v>
      </c>
      <c r="I245" s="146">
        <f t="shared" si="10"/>
        <v>-13.849999999999994</v>
      </c>
      <c r="J245" s="163">
        <f t="shared" si="11"/>
        <v>1.0744023636852</v>
      </c>
    </row>
    <row r="246" spans="1:10">
      <c r="A246" s="14" t="s">
        <v>654</v>
      </c>
      <c r="B246" s="14"/>
      <c r="C246" s="15"/>
      <c r="D246" s="16"/>
      <c r="E246" s="16"/>
      <c r="F246" s="16"/>
      <c r="G246" s="15"/>
      <c r="H246" s="15"/>
      <c r="I246" s="16"/>
      <c r="J246" s="18"/>
    </row>
    <row r="247" spans="1:10">
      <c r="A247" s="14">
        <v>62</v>
      </c>
      <c r="B247" s="14">
        <v>1690</v>
      </c>
      <c r="C247" s="15">
        <v>66</v>
      </c>
      <c r="D247" s="16">
        <v>3.65</v>
      </c>
      <c r="E247" s="16">
        <f t="shared" ref="E247:E268" si="14">C247*D247</f>
        <v>240.9</v>
      </c>
      <c r="F247" s="16">
        <v>0</v>
      </c>
      <c r="G247" s="15"/>
      <c r="H247" s="15"/>
      <c r="I247" s="16">
        <f t="shared" si="10"/>
        <v>240.9</v>
      </c>
      <c r="J247" s="18">
        <f t="shared" si="11"/>
        <v>0</v>
      </c>
    </row>
    <row r="248" spans="1:10">
      <c r="A248" s="14">
        <v>62</v>
      </c>
      <c r="B248" s="14">
        <v>2487</v>
      </c>
      <c r="C248" s="15">
        <v>199</v>
      </c>
      <c r="D248" s="16">
        <v>3.65</v>
      </c>
      <c r="E248" s="16">
        <f t="shared" si="14"/>
        <v>726.35</v>
      </c>
      <c r="F248" s="16">
        <v>0</v>
      </c>
      <c r="G248" s="15"/>
      <c r="H248" s="17"/>
      <c r="I248" s="16">
        <f t="shared" si="10"/>
        <v>726.35</v>
      </c>
      <c r="J248" s="18">
        <f t="shared" si="11"/>
        <v>0</v>
      </c>
    </row>
    <row r="249" spans="1:10" ht="15.75">
      <c r="A249" s="179">
        <v>62</v>
      </c>
      <c r="B249" s="179">
        <v>3562</v>
      </c>
      <c r="C249" s="145">
        <v>96</v>
      </c>
      <c r="D249" s="146">
        <v>3.65</v>
      </c>
      <c r="E249" s="146">
        <f t="shared" si="14"/>
        <v>350.4</v>
      </c>
      <c r="F249" s="146">
        <v>438.8</v>
      </c>
      <c r="G249" s="145">
        <v>1365</v>
      </c>
      <c r="H249" s="178">
        <v>39240</v>
      </c>
      <c r="I249" s="146">
        <f t="shared" si="10"/>
        <v>-88.400000000000034</v>
      </c>
      <c r="J249" s="163">
        <f t="shared" si="11"/>
        <v>1.2522831050228311</v>
      </c>
    </row>
    <row r="250" spans="1:10">
      <c r="A250" s="14">
        <v>62</v>
      </c>
      <c r="B250" s="14">
        <v>6436</v>
      </c>
      <c r="C250" s="15">
        <v>56</v>
      </c>
      <c r="D250" s="16">
        <v>3.65</v>
      </c>
      <c r="E250" s="16">
        <f t="shared" si="14"/>
        <v>204.4</v>
      </c>
      <c r="F250" s="16">
        <v>0</v>
      </c>
      <c r="G250" s="15"/>
      <c r="H250" s="15"/>
      <c r="I250" s="16">
        <f t="shared" si="10"/>
        <v>204.4</v>
      </c>
      <c r="J250" s="18">
        <f t="shared" si="11"/>
        <v>0</v>
      </c>
    </row>
    <row r="251" spans="1:10">
      <c r="A251" s="14">
        <v>62</v>
      </c>
      <c r="B251" s="14">
        <v>6776</v>
      </c>
      <c r="C251" s="15">
        <v>40</v>
      </c>
      <c r="D251" s="16">
        <v>3.65</v>
      </c>
      <c r="E251" s="16">
        <f t="shared" si="14"/>
        <v>146</v>
      </c>
      <c r="F251" s="16">
        <v>0</v>
      </c>
      <c r="G251" s="15"/>
      <c r="H251" s="15"/>
      <c r="I251" s="16">
        <f t="shared" si="10"/>
        <v>146</v>
      </c>
      <c r="J251" s="18">
        <f t="shared" si="11"/>
        <v>0</v>
      </c>
    </row>
    <row r="252" spans="1:10">
      <c r="A252" s="14" t="s">
        <v>655</v>
      </c>
      <c r="B252" s="14"/>
      <c r="C252" s="15"/>
      <c r="D252" s="16"/>
      <c r="E252" s="16"/>
      <c r="F252" s="16"/>
      <c r="G252" s="15"/>
      <c r="H252" s="15"/>
      <c r="I252" s="16"/>
      <c r="J252" s="18"/>
    </row>
    <row r="253" spans="1:10">
      <c r="A253" s="14">
        <v>63</v>
      </c>
      <c r="B253" s="14">
        <v>1825</v>
      </c>
      <c r="C253" s="15">
        <v>177</v>
      </c>
      <c r="D253" s="16">
        <v>3.65</v>
      </c>
      <c r="E253" s="16">
        <f t="shared" si="14"/>
        <v>646.04999999999995</v>
      </c>
      <c r="F253" s="16">
        <v>0</v>
      </c>
      <c r="G253" s="15"/>
      <c r="H253" s="17"/>
      <c r="I253" s="16">
        <f t="shared" si="10"/>
        <v>646.04999999999995</v>
      </c>
      <c r="J253" s="18">
        <f t="shared" si="11"/>
        <v>0</v>
      </c>
    </row>
    <row r="254" spans="1:10">
      <c r="A254" s="14">
        <v>63</v>
      </c>
      <c r="B254" s="14">
        <v>4240</v>
      </c>
      <c r="C254" s="15">
        <v>273</v>
      </c>
      <c r="D254" s="16">
        <v>3.65</v>
      </c>
      <c r="E254" s="16">
        <f t="shared" si="14"/>
        <v>996.44999999999993</v>
      </c>
      <c r="F254" s="16">
        <v>0</v>
      </c>
      <c r="G254" s="15"/>
      <c r="H254" s="17"/>
      <c r="I254" s="16">
        <f t="shared" si="10"/>
        <v>996.44999999999993</v>
      </c>
      <c r="J254" s="18">
        <f t="shared" si="11"/>
        <v>0</v>
      </c>
    </row>
    <row r="255" spans="1:10">
      <c r="A255" s="14">
        <v>63</v>
      </c>
      <c r="B255" s="14">
        <v>10715</v>
      </c>
      <c r="C255" s="15">
        <v>70</v>
      </c>
      <c r="D255" s="16">
        <v>3.65</v>
      </c>
      <c r="E255" s="16">
        <f t="shared" si="14"/>
        <v>255.5</v>
      </c>
      <c r="F255" s="16">
        <v>0</v>
      </c>
      <c r="G255" s="66"/>
      <c r="H255" s="66"/>
      <c r="I255" s="16">
        <f t="shared" si="10"/>
        <v>255.5</v>
      </c>
      <c r="J255" s="18">
        <f t="shared" si="11"/>
        <v>0</v>
      </c>
    </row>
    <row r="256" spans="1:10" ht="15.75">
      <c r="A256" s="179">
        <v>63</v>
      </c>
      <c r="B256" s="179">
        <v>10976</v>
      </c>
      <c r="C256" s="145">
        <v>55</v>
      </c>
      <c r="D256" s="146">
        <v>3.65</v>
      </c>
      <c r="E256" s="146">
        <f t="shared" si="14"/>
        <v>200.75</v>
      </c>
      <c r="F256" s="146">
        <v>208.05</v>
      </c>
      <c r="G256" s="145">
        <v>2112</v>
      </c>
      <c r="H256" s="191">
        <v>39231</v>
      </c>
      <c r="I256" s="146">
        <f t="shared" si="10"/>
        <v>-7.3000000000000114</v>
      </c>
      <c r="J256" s="163">
        <f t="shared" si="11"/>
        <v>1.0363636363636364</v>
      </c>
    </row>
    <row r="257" spans="1:10">
      <c r="A257" s="14" t="s">
        <v>656</v>
      </c>
      <c r="B257" s="14"/>
      <c r="C257" s="15"/>
      <c r="D257" s="16"/>
      <c r="E257" s="16"/>
      <c r="F257" s="16"/>
      <c r="G257" s="15"/>
      <c r="H257" s="192"/>
      <c r="I257" s="16"/>
      <c r="J257" s="18"/>
    </row>
    <row r="258" spans="1:10">
      <c r="A258" s="14">
        <v>64</v>
      </c>
      <c r="B258" s="14">
        <v>524</v>
      </c>
      <c r="C258" s="15">
        <v>450</v>
      </c>
      <c r="D258" s="16">
        <v>3.65</v>
      </c>
      <c r="E258" s="16">
        <f t="shared" si="14"/>
        <v>1642.5</v>
      </c>
      <c r="F258" s="16">
        <v>0</v>
      </c>
      <c r="G258" s="15"/>
      <c r="H258" s="15"/>
      <c r="I258" s="16">
        <f t="shared" si="10"/>
        <v>1642.5</v>
      </c>
      <c r="J258" s="18">
        <f t="shared" si="11"/>
        <v>0</v>
      </c>
    </row>
    <row r="259" spans="1:10">
      <c r="A259" s="14">
        <v>64</v>
      </c>
      <c r="B259" s="14">
        <v>3095</v>
      </c>
      <c r="C259" s="15">
        <v>418</v>
      </c>
      <c r="D259" s="16">
        <v>3.65</v>
      </c>
      <c r="E259" s="16">
        <f>C259*D259</f>
        <v>1525.7</v>
      </c>
      <c r="F259" s="16">
        <v>372.4</v>
      </c>
      <c r="G259" s="15">
        <v>1592</v>
      </c>
      <c r="H259" s="17">
        <v>39146</v>
      </c>
      <c r="I259" s="16">
        <f>E259-F259</f>
        <v>1153.3000000000002</v>
      </c>
      <c r="J259" s="18">
        <f>F259/E259</f>
        <v>0.2440846824408468</v>
      </c>
    </row>
    <row r="260" spans="1:10">
      <c r="A260" s="14">
        <v>64</v>
      </c>
      <c r="B260" s="14">
        <v>3702</v>
      </c>
      <c r="C260" s="15">
        <v>328</v>
      </c>
      <c r="D260" s="16">
        <v>3.65</v>
      </c>
      <c r="E260" s="16">
        <f t="shared" si="14"/>
        <v>1197.2</v>
      </c>
      <c r="F260" s="16">
        <v>603.75</v>
      </c>
      <c r="G260" s="15">
        <v>7913</v>
      </c>
      <c r="H260" s="180">
        <v>39261</v>
      </c>
      <c r="I260" s="16">
        <f t="shared" si="10"/>
        <v>593.45000000000005</v>
      </c>
      <c r="J260" s="18">
        <f t="shared" si="11"/>
        <v>0.50430170397594387</v>
      </c>
    </row>
    <row r="261" spans="1:10">
      <c r="A261" s="14">
        <v>64</v>
      </c>
      <c r="B261" s="14">
        <v>4648</v>
      </c>
      <c r="C261" s="15">
        <v>81</v>
      </c>
      <c r="D261" s="16">
        <v>3.65</v>
      </c>
      <c r="E261" s="16">
        <f t="shared" si="14"/>
        <v>295.64999999999998</v>
      </c>
      <c r="F261" s="16">
        <v>0</v>
      </c>
      <c r="G261" s="15"/>
      <c r="H261" s="17"/>
      <c r="I261" s="16">
        <f t="shared" si="10"/>
        <v>295.64999999999998</v>
      </c>
      <c r="J261" s="18">
        <f t="shared" si="11"/>
        <v>0</v>
      </c>
    </row>
    <row r="262" spans="1:10">
      <c r="A262" s="14">
        <v>64</v>
      </c>
      <c r="B262" s="14">
        <v>6883</v>
      </c>
      <c r="C262" s="15">
        <v>80</v>
      </c>
      <c r="D262" s="16">
        <v>3.65</v>
      </c>
      <c r="E262" s="16">
        <f t="shared" si="14"/>
        <v>292</v>
      </c>
      <c r="F262" s="16">
        <v>0</v>
      </c>
      <c r="G262" s="15"/>
      <c r="H262" s="15"/>
      <c r="I262" s="16">
        <f t="shared" si="10"/>
        <v>292</v>
      </c>
      <c r="J262" s="18">
        <f t="shared" si="11"/>
        <v>0</v>
      </c>
    </row>
    <row r="263" spans="1:10">
      <c r="A263" s="14" t="s">
        <v>657</v>
      </c>
      <c r="B263" s="14"/>
      <c r="C263" s="15"/>
      <c r="D263" s="16"/>
      <c r="E263" s="16"/>
      <c r="F263" s="16"/>
      <c r="G263" s="15"/>
      <c r="H263" s="15"/>
      <c r="I263" s="16">
        <f t="shared" si="10"/>
        <v>0</v>
      </c>
      <c r="J263" s="18"/>
    </row>
    <row r="264" spans="1:10">
      <c r="A264" s="14">
        <v>65</v>
      </c>
      <c r="B264" s="14">
        <v>1709</v>
      </c>
      <c r="C264" s="15">
        <v>299</v>
      </c>
      <c r="D264" s="16">
        <v>3.65</v>
      </c>
      <c r="E264" s="16">
        <f t="shared" si="14"/>
        <v>1091.3499999999999</v>
      </c>
      <c r="F264" s="16">
        <v>0</v>
      </c>
      <c r="G264" s="15"/>
      <c r="H264" s="15"/>
      <c r="I264" s="16">
        <f t="shared" si="10"/>
        <v>1091.3499999999999</v>
      </c>
      <c r="J264" s="18">
        <f t="shared" ref="J264:J328" si="15">F264/E264</f>
        <v>0</v>
      </c>
    </row>
    <row r="265" spans="1:10" ht="15.75">
      <c r="A265" s="179">
        <v>65</v>
      </c>
      <c r="B265" s="179">
        <v>4614</v>
      </c>
      <c r="C265" s="145">
        <v>108</v>
      </c>
      <c r="D265" s="146">
        <v>3.65</v>
      </c>
      <c r="E265" s="146">
        <f t="shared" si="14"/>
        <v>394.2</v>
      </c>
      <c r="F265" s="146">
        <v>433.15</v>
      </c>
      <c r="G265" s="145">
        <v>1348</v>
      </c>
      <c r="H265" s="178">
        <v>39248</v>
      </c>
      <c r="I265" s="146">
        <f t="shared" ref="I265:I328" si="16">E265-F265</f>
        <v>-38.949999999999989</v>
      </c>
      <c r="J265" s="163">
        <f t="shared" si="15"/>
        <v>1.0988077118214103</v>
      </c>
    </row>
    <row r="266" spans="1:10">
      <c r="A266" s="14">
        <v>65</v>
      </c>
      <c r="B266" s="14">
        <v>4700</v>
      </c>
      <c r="C266" s="15">
        <v>34</v>
      </c>
      <c r="D266" s="16">
        <v>3.65</v>
      </c>
      <c r="E266" s="16">
        <f t="shared" si="14"/>
        <v>124.1</v>
      </c>
      <c r="F266" s="16">
        <v>0</v>
      </c>
      <c r="G266" s="15"/>
      <c r="H266" s="15"/>
      <c r="I266" s="16">
        <f t="shared" si="16"/>
        <v>124.1</v>
      </c>
      <c r="J266" s="18">
        <f t="shared" si="15"/>
        <v>0</v>
      </c>
    </row>
    <row r="267" spans="1:10">
      <c r="A267" s="14">
        <v>65</v>
      </c>
      <c r="B267" s="14">
        <v>6719</v>
      </c>
      <c r="C267" s="15">
        <v>48</v>
      </c>
      <c r="D267" s="16">
        <v>3.65</v>
      </c>
      <c r="E267" s="16">
        <f t="shared" si="14"/>
        <v>175.2</v>
      </c>
      <c r="F267" s="16">
        <v>171.55</v>
      </c>
      <c r="G267" s="15">
        <v>1846</v>
      </c>
      <c r="H267" s="17">
        <v>39084</v>
      </c>
      <c r="I267" s="16">
        <f t="shared" si="16"/>
        <v>3.6499999999999773</v>
      </c>
      <c r="J267" s="18">
        <f t="shared" si="15"/>
        <v>0.97916666666666674</v>
      </c>
    </row>
    <row r="268" spans="1:10">
      <c r="A268" s="14">
        <v>65</v>
      </c>
      <c r="B268" s="14">
        <v>13583</v>
      </c>
      <c r="C268" s="15">
        <v>48</v>
      </c>
      <c r="D268" s="16">
        <v>3.65</v>
      </c>
      <c r="E268" s="16">
        <f t="shared" si="14"/>
        <v>175.2</v>
      </c>
      <c r="F268" s="16">
        <v>0</v>
      </c>
      <c r="G268" s="15"/>
      <c r="H268" s="15"/>
      <c r="I268" s="16">
        <f t="shared" si="16"/>
        <v>175.2</v>
      </c>
      <c r="J268" s="18">
        <f t="shared" si="15"/>
        <v>0</v>
      </c>
    </row>
    <row r="269" spans="1:10">
      <c r="A269" s="14" t="s">
        <v>658</v>
      </c>
      <c r="B269" s="14"/>
      <c r="C269" s="15"/>
      <c r="D269" s="16"/>
      <c r="E269" s="16"/>
      <c r="F269" s="16"/>
      <c r="G269" s="15"/>
      <c r="H269" s="15"/>
      <c r="I269" s="16"/>
      <c r="J269" s="18"/>
    </row>
    <row r="270" spans="1:10" ht="15.75">
      <c r="A270" s="179">
        <v>66</v>
      </c>
      <c r="B270" s="179">
        <v>2689</v>
      </c>
      <c r="C270" s="145">
        <v>106</v>
      </c>
      <c r="D270" s="146">
        <v>3.65</v>
      </c>
      <c r="E270" s="146">
        <f>C270*D270</f>
        <v>386.9</v>
      </c>
      <c r="F270" s="146">
        <v>390</v>
      </c>
      <c r="G270" s="145">
        <v>1909</v>
      </c>
      <c r="H270" s="178">
        <v>39261</v>
      </c>
      <c r="I270" s="146">
        <f t="shared" si="16"/>
        <v>-3.1000000000000227</v>
      </c>
      <c r="J270" s="163">
        <f t="shared" si="15"/>
        <v>1.0080124063065392</v>
      </c>
    </row>
    <row r="271" spans="1:10">
      <c r="A271" s="14">
        <v>66</v>
      </c>
      <c r="B271" s="14">
        <v>7798</v>
      </c>
      <c r="C271" s="15">
        <v>70</v>
      </c>
      <c r="D271" s="16">
        <v>3.65</v>
      </c>
      <c r="E271" s="16">
        <f>C271*D271</f>
        <v>255.5</v>
      </c>
      <c r="F271" s="16">
        <v>0</v>
      </c>
      <c r="G271" s="15"/>
      <c r="H271" s="17"/>
      <c r="I271" s="16">
        <f t="shared" si="16"/>
        <v>255.5</v>
      </c>
      <c r="J271" s="18">
        <f t="shared" si="15"/>
        <v>0</v>
      </c>
    </row>
    <row r="272" spans="1:10" ht="15.75">
      <c r="A272" s="144">
        <v>66</v>
      </c>
      <c r="B272" s="144">
        <v>8817</v>
      </c>
      <c r="C272" s="145">
        <v>83</v>
      </c>
      <c r="D272" s="146">
        <v>3.65</v>
      </c>
      <c r="E272" s="146">
        <f>C272*D272</f>
        <v>302.95</v>
      </c>
      <c r="F272" s="146">
        <v>302.95</v>
      </c>
      <c r="G272" s="145">
        <v>1593</v>
      </c>
      <c r="H272" s="178">
        <v>39232</v>
      </c>
      <c r="I272" s="146">
        <f t="shared" si="16"/>
        <v>0</v>
      </c>
      <c r="J272" s="163">
        <f t="shared" si="15"/>
        <v>1</v>
      </c>
    </row>
    <row r="273" spans="1:10">
      <c r="A273" s="157">
        <v>66</v>
      </c>
      <c r="B273" s="157">
        <v>12588</v>
      </c>
      <c r="C273" s="15">
        <v>53</v>
      </c>
      <c r="D273" s="16">
        <v>3.65</v>
      </c>
      <c r="E273" s="16">
        <f>C273*D273</f>
        <v>193.45</v>
      </c>
      <c r="F273" s="16">
        <v>160.44999999999999</v>
      </c>
      <c r="G273" s="15">
        <v>400</v>
      </c>
      <c r="H273" s="180">
        <v>39283</v>
      </c>
      <c r="I273" s="16">
        <f t="shared" si="16"/>
        <v>33</v>
      </c>
      <c r="J273" s="18">
        <f t="shared" si="15"/>
        <v>0.82941328508658563</v>
      </c>
    </row>
    <row r="274" spans="1:10">
      <c r="A274" s="14">
        <v>66</v>
      </c>
      <c r="B274" s="14">
        <v>12743</v>
      </c>
      <c r="C274" s="15">
        <v>41</v>
      </c>
      <c r="D274" s="16">
        <v>3.65</v>
      </c>
      <c r="E274" s="16">
        <f>C274*D274</f>
        <v>149.65</v>
      </c>
      <c r="F274" s="16">
        <v>81.599999999999994</v>
      </c>
      <c r="G274" s="15">
        <v>343</v>
      </c>
      <c r="H274" s="17">
        <v>39195</v>
      </c>
      <c r="I274" s="16">
        <f t="shared" si="16"/>
        <v>68.050000000000011</v>
      </c>
      <c r="J274" s="18">
        <f t="shared" si="15"/>
        <v>0.54527230203808885</v>
      </c>
    </row>
    <row r="275" spans="1:10">
      <c r="A275" s="14" t="s">
        <v>659</v>
      </c>
      <c r="B275" s="14"/>
      <c r="C275" s="15"/>
      <c r="D275" s="16"/>
      <c r="E275" s="16"/>
      <c r="F275" s="16"/>
      <c r="G275" s="15"/>
      <c r="H275" s="15"/>
      <c r="I275" s="16"/>
      <c r="J275" s="18"/>
    </row>
    <row r="276" spans="1:10">
      <c r="A276" s="157">
        <v>67</v>
      </c>
      <c r="B276" s="157">
        <v>697</v>
      </c>
      <c r="C276" s="15">
        <v>228</v>
      </c>
      <c r="D276" s="16">
        <v>3.65</v>
      </c>
      <c r="E276" s="16">
        <f>C276*D276</f>
        <v>832.19999999999993</v>
      </c>
      <c r="F276" s="16">
        <v>416</v>
      </c>
      <c r="G276" s="15">
        <v>7387</v>
      </c>
      <c r="H276" s="180">
        <v>39226</v>
      </c>
      <c r="I276" s="16">
        <f t="shared" si="16"/>
        <v>416.19999999999993</v>
      </c>
      <c r="J276" s="18">
        <f t="shared" si="15"/>
        <v>0.49987983657774576</v>
      </c>
    </row>
    <row r="277" spans="1:10">
      <c r="A277" s="14">
        <v>67</v>
      </c>
      <c r="B277" s="14">
        <v>973</v>
      </c>
      <c r="C277" s="15">
        <v>288</v>
      </c>
      <c r="D277" s="16">
        <v>3.65</v>
      </c>
      <c r="E277" s="16">
        <f>C277*D277</f>
        <v>1051.2</v>
      </c>
      <c r="F277" s="16">
        <v>0</v>
      </c>
      <c r="G277" s="15"/>
      <c r="H277" s="17"/>
      <c r="I277" s="16">
        <f t="shared" si="16"/>
        <v>1051.2</v>
      </c>
      <c r="J277" s="18">
        <f t="shared" si="15"/>
        <v>0</v>
      </c>
    </row>
    <row r="278" spans="1:10">
      <c r="A278" s="14">
        <v>67</v>
      </c>
      <c r="B278" s="14">
        <v>4831</v>
      </c>
      <c r="C278" s="15">
        <v>57</v>
      </c>
      <c r="D278" s="16">
        <v>3.65</v>
      </c>
      <c r="E278" s="16">
        <f>C278*D278</f>
        <v>208.04999999999998</v>
      </c>
      <c r="F278" s="16">
        <v>0</v>
      </c>
      <c r="G278" s="15"/>
      <c r="H278" s="15"/>
      <c r="I278" s="16">
        <f t="shared" si="16"/>
        <v>208.04999999999998</v>
      </c>
      <c r="J278" s="18">
        <f t="shared" si="15"/>
        <v>0</v>
      </c>
    </row>
    <row r="279" spans="1:10">
      <c r="A279" s="14">
        <v>67</v>
      </c>
      <c r="B279" s="14">
        <v>6554</v>
      </c>
      <c r="C279" s="15">
        <v>61</v>
      </c>
      <c r="D279" s="16">
        <v>3.65</v>
      </c>
      <c r="E279" s="16">
        <f>C279*D279</f>
        <v>222.65</v>
      </c>
      <c r="F279" s="16">
        <v>0</v>
      </c>
      <c r="G279" s="15"/>
      <c r="H279" s="17"/>
      <c r="I279" s="16">
        <f t="shared" si="16"/>
        <v>222.65</v>
      </c>
      <c r="J279" s="18">
        <f t="shared" si="15"/>
        <v>0</v>
      </c>
    </row>
    <row r="280" spans="1:10">
      <c r="A280" s="122">
        <v>67</v>
      </c>
      <c r="B280" s="122">
        <v>8108</v>
      </c>
      <c r="C280" s="62">
        <v>70</v>
      </c>
      <c r="D280" s="16">
        <v>3.65</v>
      </c>
      <c r="E280" s="16">
        <f>C280*D280</f>
        <v>255.5</v>
      </c>
      <c r="F280" s="16">
        <v>0</v>
      </c>
      <c r="G280" s="15"/>
      <c r="H280" s="17"/>
      <c r="I280" s="16">
        <f t="shared" si="16"/>
        <v>255.5</v>
      </c>
      <c r="J280" s="18">
        <f t="shared" si="15"/>
        <v>0</v>
      </c>
    </row>
    <row r="281" spans="1:10">
      <c r="A281" s="122" t="s">
        <v>660</v>
      </c>
      <c r="B281" s="122"/>
      <c r="C281" s="62"/>
      <c r="D281" s="16"/>
      <c r="E281" s="16"/>
      <c r="F281" s="16"/>
      <c r="G281" s="15"/>
      <c r="H281" s="17"/>
      <c r="I281" s="16"/>
      <c r="J281" s="18"/>
    </row>
    <row r="282" spans="1:10">
      <c r="A282" s="14">
        <v>68</v>
      </c>
      <c r="B282" s="14">
        <v>4106</v>
      </c>
      <c r="C282" s="15">
        <v>118</v>
      </c>
      <c r="D282" s="16">
        <v>3.65</v>
      </c>
      <c r="E282" s="16">
        <f t="shared" ref="E282:E287" si="17">C282*D282</f>
        <v>430.7</v>
      </c>
      <c r="F282" s="16">
        <v>0</v>
      </c>
      <c r="G282" s="15"/>
      <c r="H282" s="15"/>
      <c r="I282" s="16">
        <f t="shared" si="16"/>
        <v>430.7</v>
      </c>
      <c r="J282" s="18">
        <f t="shared" si="15"/>
        <v>0</v>
      </c>
    </row>
    <row r="283" spans="1:10">
      <c r="A283" s="14">
        <v>68</v>
      </c>
      <c r="B283" s="14">
        <v>4580</v>
      </c>
      <c r="C283" s="15">
        <v>252</v>
      </c>
      <c r="D283" s="16">
        <v>3.65</v>
      </c>
      <c r="E283" s="16">
        <f t="shared" si="17"/>
        <v>919.8</v>
      </c>
      <c r="F283" s="16">
        <v>0</v>
      </c>
      <c r="G283" s="15"/>
      <c r="H283" s="15"/>
      <c r="I283" s="16">
        <f t="shared" si="16"/>
        <v>919.8</v>
      </c>
      <c r="J283" s="18">
        <f t="shared" si="15"/>
        <v>0</v>
      </c>
    </row>
    <row r="284" spans="1:10">
      <c r="A284" s="14">
        <v>68</v>
      </c>
      <c r="B284" s="14">
        <v>6448</v>
      </c>
      <c r="C284" s="15">
        <v>91</v>
      </c>
      <c r="D284" s="16">
        <v>3.65</v>
      </c>
      <c r="E284" s="16">
        <f t="shared" si="17"/>
        <v>332.15</v>
      </c>
      <c r="F284" s="16">
        <v>0</v>
      </c>
      <c r="G284" s="15"/>
      <c r="H284" s="17"/>
      <c r="I284" s="16">
        <f t="shared" si="16"/>
        <v>332.15</v>
      </c>
      <c r="J284" s="18">
        <f t="shared" si="15"/>
        <v>0</v>
      </c>
    </row>
    <row r="285" spans="1:10" ht="15.75">
      <c r="A285" s="144">
        <v>68</v>
      </c>
      <c r="B285" s="144">
        <v>7048</v>
      </c>
      <c r="C285" s="145">
        <v>171</v>
      </c>
      <c r="D285" s="146">
        <v>3.65</v>
      </c>
      <c r="E285" s="146">
        <f t="shared" si="17"/>
        <v>624.15</v>
      </c>
      <c r="F285" s="146">
        <v>627.79999999999995</v>
      </c>
      <c r="G285" s="145">
        <v>4348</v>
      </c>
      <c r="H285" s="162">
        <v>39036</v>
      </c>
      <c r="I285" s="146">
        <f t="shared" si="16"/>
        <v>-3.6499999999999773</v>
      </c>
      <c r="J285" s="163">
        <f t="shared" si="15"/>
        <v>1.0058479532163742</v>
      </c>
    </row>
    <row r="286" spans="1:10">
      <c r="A286" s="14">
        <v>68</v>
      </c>
      <c r="B286" s="14">
        <v>8172</v>
      </c>
      <c r="C286" s="15">
        <v>102</v>
      </c>
      <c r="D286" s="16">
        <v>3.65</v>
      </c>
      <c r="E286" s="16">
        <f t="shared" si="17"/>
        <v>372.3</v>
      </c>
      <c r="F286" s="16">
        <v>0</v>
      </c>
      <c r="G286" s="15"/>
      <c r="H286" s="15"/>
      <c r="I286" s="16">
        <f t="shared" si="16"/>
        <v>372.3</v>
      </c>
      <c r="J286" s="18">
        <f t="shared" si="15"/>
        <v>0</v>
      </c>
    </row>
    <row r="287" spans="1:10">
      <c r="A287" s="14">
        <v>68</v>
      </c>
      <c r="B287" s="14">
        <v>13733</v>
      </c>
      <c r="C287" s="15">
        <v>52</v>
      </c>
      <c r="D287" s="16">
        <v>3.65</v>
      </c>
      <c r="E287" s="16">
        <f t="shared" si="17"/>
        <v>189.79999999999998</v>
      </c>
      <c r="F287" s="16">
        <v>0</v>
      </c>
      <c r="G287" s="15"/>
      <c r="H287" s="17"/>
      <c r="I287" s="16">
        <f t="shared" si="16"/>
        <v>189.79999999999998</v>
      </c>
      <c r="J287" s="18">
        <f t="shared" si="15"/>
        <v>0</v>
      </c>
    </row>
    <row r="288" spans="1:10">
      <c r="A288" s="14" t="s">
        <v>661</v>
      </c>
      <c r="B288" s="14"/>
      <c r="C288" s="15"/>
      <c r="D288" s="16"/>
      <c r="E288" s="16"/>
      <c r="F288" s="16"/>
      <c r="G288" s="15"/>
      <c r="H288" s="17"/>
      <c r="I288" s="16"/>
      <c r="J288" s="18"/>
    </row>
    <row r="289" spans="1:10">
      <c r="A289" s="157">
        <v>69</v>
      </c>
      <c r="B289" s="157">
        <v>4520</v>
      </c>
      <c r="C289" s="15">
        <v>135</v>
      </c>
      <c r="D289" s="16">
        <v>3.65</v>
      </c>
      <c r="E289" s="16">
        <f t="shared" ref="E289:E308" si="18">C289*D289</f>
        <v>492.75</v>
      </c>
      <c r="F289" s="16">
        <v>230.3</v>
      </c>
      <c r="G289" s="15">
        <v>5246</v>
      </c>
      <c r="H289" s="180">
        <v>39247</v>
      </c>
      <c r="I289" s="16">
        <f t="shared" si="16"/>
        <v>262.45</v>
      </c>
      <c r="J289" s="18">
        <f t="shared" si="15"/>
        <v>0.46737696600710299</v>
      </c>
    </row>
    <row r="290" spans="1:10">
      <c r="A290" s="14">
        <v>69</v>
      </c>
      <c r="B290" s="14">
        <v>4645</v>
      </c>
      <c r="C290" s="15">
        <v>50</v>
      </c>
      <c r="D290" s="16">
        <v>3.65</v>
      </c>
      <c r="E290" s="16">
        <f t="shared" si="18"/>
        <v>182.5</v>
      </c>
      <c r="F290" s="16">
        <v>0</v>
      </c>
      <c r="G290" s="15"/>
      <c r="H290" s="188"/>
      <c r="I290" s="16">
        <f t="shared" si="16"/>
        <v>182.5</v>
      </c>
      <c r="J290" s="18">
        <f t="shared" si="15"/>
        <v>0</v>
      </c>
    </row>
    <row r="291" spans="1:10">
      <c r="A291" s="157">
        <v>69</v>
      </c>
      <c r="B291" s="157">
        <v>4706</v>
      </c>
      <c r="C291" s="15">
        <v>94</v>
      </c>
      <c r="D291" s="16">
        <v>3.65</v>
      </c>
      <c r="E291" s="16">
        <f t="shared" si="18"/>
        <v>343.09999999999997</v>
      </c>
      <c r="F291" s="16">
        <v>179.8</v>
      </c>
      <c r="G291" s="15">
        <v>3210</v>
      </c>
      <c r="H291" s="180">
        <v>39227</v>
      </c>
      <c r="I291" s="16">
        <f t="shared" si="16"/>
        <v>163.29999999999995</v>
      </c>
      <c r="J291" s="18">
        <f t="shared" si="15"/>
        <v>0.52404546779364625</v>
      </c>
    </row>
    <row r="292" spans="1:10">
      <c r="A292" s="14">
        <v>69</v>
      </c>
      <c r="B292" s="14">
        <v>5438</v>
      </c>
      <c r="C292" s="15">
        <v>62</v>
      </c>
      <c r="D292" s="16">
        <v>3.65</v>
      </c>
      <c r="E292" s="16">
        <f t="shared" si="18"/>
        <v>226.29999999999998</v>
      </c>
      <c r="F292" s="16">
        <v>0</v>
      </c>
      <c r="G292" s="15"/>
      <c r="H292" s="17"/>
      <c r="I292" s="16">
        <f t="shared" si="16"/>
        <v>226.29999999999998</v>
      </c>
      <c r="J292" s="18">
        <f t="shared" si="15"/>
        <v>0</v>
      </c>
    </row>
    <row r="293" spans="1:10" ht="15.75">
      <c r="A293" s="144">
        <v>69</v>
      </c>
      <c r="B293" s="144">
        <v>6646</v>
      </c>
      <c r="C293" s="145">
        <v>162</v>
      </c>
      <c r="D293" s="146">
        <v>3.65</v>
      </c>
      <c r="E293" s="146">
        <f t="shared" si="18"/>
        <v>591.29999999999995</v>
      </c>
      <c r="F293" s="146">
        <v>635</v>
      </c>
      <c r="G293" s="145">
        <v>2996</v>
      </c>
      <c r="H293" s="162">
        <v>39176</v>
      </c>
      <c r="I293" s="146">
        <f t="shared" si="16"/>
        <v>-43.700000000000045</v>
      </c>
      <c r="J293" s="163">
        <f t="shared" si="15"/>
        <v>1.073904955183494</v>
      </c>
    </row>
    <row r="294" spans="1:10">
      <c r="A294" s="14" t="s">
        <v>662</v>
      </c>
      <c r="B294" s="14"/>
      <c r="C294" s="15"/>
      <c r="D294" s="16"/>
      <c r="E294" s="16"/>
      <c r="F294" s="16"/>
      <c r="G294" s="15"/>
      <c r="H294" s="17"/>
      <c r="I294" s="16"/>
      <c r="J294" s="18"/>
    </row>
    <row r="295" spans="1:10">
      <c r="A295" s="14">
        <v>70</v>
      </c>
      <c r="B295" s="14">
        <v>1578</v>
      </c>
      <c r="C295" s="15">
        <v>219</v>
      </c>
      <c r="D295" s="16">
        <v>3.65</v>
      </c>
      <c r="E295" s="16">
        <f t="shared" si="18"/>
        <v>799.35</v>
      </c>
      <c r="F295" s="16">
        <v>0</v>
      </c>
      <c r="G295" s="15"/>
      <c r="H295" s="17"/>
      <c r="I295" s="16">
        <f t="shared" si="16"/>
        <v>799.35</v>
      </c>
      <c r="J295" s="18">
        <f t="shared" si="15"/>
        <v>0</v>
      </c>
    </row>
    <row r="296" spans="1:10">
      <c r="A296" s="14">
        <v>70</v>
      </c>
      <c r="B296" s="14">
        <v>1612</v>
      </c>
      <c r="C296" s="15">
        <v>35</v>
      </c>
      <c r="D296" s="16">
        <v>3.65</v>
      </c>
      <c r="E296" s="16">
        <f t="shared" si="18"/>
        <v>127.75</v>
      </c>
      <c r="F296" s="16">
        <v>0</v>
      </c>
      <c r="G296" s="15"/>
      <c r="H296" s="17"/>
      <c r="I296" s="16">
        <f t="shared" si="16"/>
        <v>127.75</v>
      </c>
      <c r="J296" s="18">
        <f t="shared" si="15"/>
        <v>0</v>
      </c>
    </row>
    <row r="297" spans="1:10" ht="15.75">
      <c r="A297" s="179">
        <v>70</v>
      </c>
      <c r="B297" s="179">
        <v>1647</v>
      </c>
      <c r="C297" s="145">
        <v>77</v>
      </c>
      <c r="D297" s="146">
        <v>3.65</v>
      </c>
      <c r="E297" s="146">
        <f t="shared" si="18"/>
        <v>281.05</v>
      </c>
      <c r="F297" s="146">
        <v>281.05</v>
      </c>
      <c r="G297" s="145">
        <v>1010</v>
      </c>
      <c r="H297" s="178">
        <v>39246</v>
      </c>
      <c r="I297" s="146">
        <f t="shared" si="16"/>
        <v>0</v>
      </c>
      <c r="J297" s="163">
        <f t="shared" si="15"/>
        <v>1</v>
      </c>
    </row>
    <row r="298" spans="1:10">
      <c r="A298" s="14">
        <v>70</v>
      </c>
      <c r="B298" s="14">
        <v>3464</v>
      </c>
      <c r="C298" s="15">
        <v>134</v>
      </c>
      <c r="D298" s="16">
        <v>3.65</v>
      </c>
      <c r="E298" s="16">
        <f t="shared" si="18"/>
        <v>489.09999999999997</v>
      </c>
      <c r="F298" s="16">
        <v>0</v>
      </c>
      <c r="G298" s="15"/>
      <c r="H298" s="17"/>
      <c r="I298" s="16">
        <f t="shared" si="16"/>
        <v>489.09999999999997</v>
      </c>
      <c r="J298" s="18">
        <f t="shared" si="15"/>
        <v>0</v>
      </c>
    </row>
    <row r="299" spans="1:10">
      <c r="A299" s="14">
        <v>70</v>
      </c>
      <c r="B299" s="14">
        <v>4579</v>
      </c>
      <c r="C299" s="15">
        <v>123</v>
      </c>
      <c r="D299" s="16">
        <v>3.65</v>
      </c>
      <c r="E299" s="16">
        <f t="shared" si="18"/>
        <v>448.95</v>
      </c>
      <c r="F299" s="16">
        <v>0</v>
      </c>
      <c r="G299" s="15"/>
      <c r="H299" s="17"/>
      <c r="I299" s="16">
        <f t="shared" si="16"/>
        <v>448.95</v>
      </c>
      <c r="J299" s="18">
        <f t="shared" si="15"/>
        <v>0</v>
      </c>
    </row>
    <row r="300" spans="1:10">
      <c r="A300" s="14"/>
      <c r="B300" s="14"/>
      <c r="C300" s="15"/>
      <c r="D300" s="16"/>
      <c r="E300" s="16"/>
      <c r="F300" s="16"/>
      <c r="G300" s="15"/>
      <c r="H300" s="17"/>
      <c r="I300" s="16"/>
      <c r="J300" s="18"/>
    </row>
    <row r="301" spans="1:10">
      <c r="A301" s="14"/>
      <c r="B301" s="14"/>
      <c r="C301" s="15"/>
      <c r="D301" s="16"/>
      <c r="E301" s="16"/>
      <c r="F301" s="16"/>
      <c r="G301" s="15"/>
      <c r="H301" s="17"/>
      <c r="I301" s="16"/>
      <c r="J301" s="18"/>
    </row>
    <row r="302" spans="1:10">
      <c r="A302" s="14"/>
      <c r="B302" s="14"/>
      <c r="C302" s="15"/>
      <c r="D302" s="16"/>
      <c r="E302" s="16"/>
      <c r="F302" s="16"/>
      <c r="G302" s="15"/>
      <c r="H302" s="17"/>
      <c r="I302" s="16"/>
      <c r="J302" s="18"/>
    </row>
    <row r="303" spans="1:10">
      <c r="A303" s="14" t="s">
        <v>663</v>
      </c>
      <c r="B303" s="14"/>
      <c r="C303" s="15"/>
      <c r="D303" s="16"/>
      <c r="E303" s="16"/>
      <c r="F303" s="16"/>
      <c r="G303" s="15"/>
      <c r="H303" s="17"/>
      <c r="I303" s="16"/>
      <c r="J303" s="18"/>
    </row>
    <row r="304" spans="1:10" ht="15.75">
      <c r="A304" s="179">
        <v>71</v>
      </c>
      <c r="B304" s="179">
        <v>1837</v>
      </c>
      <c r="C304" s="145">
        <v>262</v>
      </c>
      <c r="D304" s="146">
        <v>3.65</v>
      </c>
      <c r="E304" s="146">
        <f t="shared" si="18"/>
        <v>956.3</v>
      </c>
      <c r="F304" s="146">
        <v>962</v>
      </c>
      <c r="G304" s="145">
        <v>7064</v>
      </c>
      <c r="H304" s="178">
        <v>39261</v>
      </c>
      <c r="I304" s="146">
        <f t="shared" si="16"/>
        <v>-5.7000000000000455</v>
      </c>
      <c r="J304" s="163">
        <f t="shared" si="15"/>
        <v>1.0059604726550246</v>
      </c>
    </row>
    <row r="305" spans="1:10" ht="15.75">
      <c r="A305" s="144">
        <v>71</v>
      </c>
      <c r="B305" s="144">
        <v>4877</v>
      </c>
      <c r="C305" s="145">
        <v>149</v>
      </c>
      <c r="D305" s="146">
        <v>3.65</v>
      </c>
      <c r="E305" s="146">
        <f t="shared" si="18"/>
        <v>543.85</v>
      </c>
      <c r="F305" s="146">
        <v>543.85</v>
      </c>
      <c r="G305" s="145">
        <v>843</v>
      </c>
      <c r="H305" s="162">
        <v>39121</v>
      </c>
      <c r="I305" s="146">
        <f t="shared" si="16"/>
        <v>0</v>
      </c>
      <c r="J305" s="163">
        <f t="shared" si="15"/>
        <v>1</v>
      </c>
    </row>
    <row r="306" spans="1:10">
      <c r="A306" s="14">
        <v>71</v>
      </c>
      <c r="B306" s="14">
        <v>4897</v>
      </c>
      <c r="C306" s="15">
        <v>108</v>
      </c>
      <c r="D306" s="16">
        <v>3.65</v>
      </c>
      <c r="E306" s="16">
        <f t="shared" si="18"/>
        <v>394.2</v>
      </c>
      <c r="F306" s="16">
        <v>0</v>
      </c>
      <c r="G306" s="15"/>
      <c r="H306" s="15"/>
      <c r="I306" s="16">
        <f t="shared" si="16"/>
        <v>394.2</v>
      </c>
      <c r="J306" s="18">
        <f t="shared" si="15"/>
        <v>0</v>
      </c>
    </row>
    <row r="307" spans="1:10">
      <c r="A307" s="14">
        <v>71</v>
      </c>
      <c r="B307" s="14">
        <v>11301</v>
      </c>
      <c r="C307" s="15">
        <v>66</v>
      </c>
      <c r="D307" s="16">
        <v>3.65</v>
      </c>
      <c r="E307" s="16">
        <f t="shared" si="18"/>
        <v>240.9</v>
      </c>
      <c r="F307" s="16">
        <v>0</v>
      </c>
      <c r="G307" s="15"/>
      <c r="H307" s="15"/>
      <c r="I307" s="16">
        <f t="shared" si="16"/>
        <v>240.9</v>
      </c>
      <c r="J307" s="18">
        <f t="shared" si="15"/>
        <v>0</v>
      </c>
    </row>
    <row r="308" spans="1:10">
      <c r="A308" s="14">
        <v>71</v>
      </c>
      <c r="B308" s="14">
        <v>12677</v>
      </c>
      <c r="C308" s="15">
        <v>42</v>
      </c>
      <c r="D308" s="16">
        <v>3.65</v>
      </c>
      <c r="E308" s="16">
        <f t="shared" si="18"/>
        <v>153.29999999999998</v>
      </c>
      <c r="F308" s="16">
        <v>0</v>
      </c>
      <c r="G308" s="15"/>
      <c r="H308" s="15"/>
      <c r="I308" s="16">
        <f t="shared" si="16"/>
        <v>153.29999999999998</v>
      </c>
      <c r="J308" s="18">
        <f t="shared" si="15"/>
        <v>0</v>
      </c>
    </row>
    <row r="309" spans="1:10">
      <c r="A309" s="14"/>
      <c r="B309" s="14"/>
      <c r="C309" s="15"/>
      <c r="D309" s="16"/>
      <c r="E309" s="16"/>
      <c r="F309" s="183">
        <f>SUM(F236:F308)</f>
        <v>8301.85</v>
      </c>
      <c r="G309" s="25"/>
      <c r="H309" s="184">
        <v>39283</v>
      </c>
      <c r="I309" s="16"/>
      <c r="J309" s="18"/>
    </row>
    <row r="310" spans="1:10">
      <c r="A310" s="14"/>
      <c r="B310" s="14"/>
      <c r="C310" s="15"/>
      <c r="D310" s="16"/>
      <c r="E310" s="16"/>
      <c r="F310" s="16"/>
      <c r="G310" s="15"/>
      <c r="H310" s="15"/>
      <c r="I310" s="16"/>
      <c r="J310" s="18"/>
    </row>
    <row r="311" spans="1:10">
      <c r="A311" s="14"/>
      <c r="B311" s="14"/>
      <c r="C311" s="15"/>
      <c r="D311" s="16"/>
      <c r="E311" s="16"/>
      <c r="F311" s="16"/>
      <c r="G311" s="15"/>
      <c r="H311" s="15"/>
      <c r="I311" s="16"/>
      <c r="J311" s="18"/>
    </row>
    <row r="312" spans="1:10">
      <c r="A312" s="14"/>
      <c r="B312" s="14"/>
      <c r="C312" s="15"/>
      <c r="D312" s="16"/>
      <c r="E312" s="16"/>
      <c r="F312" s="16"/>
      <c r="G312" s="15"/>
      <c r="H312" s="15"/>
      <c r="I312" s="16"/>
      <c r="J312" s="18"/>
    </row>
    <row r="313" spans="1:10">
      <c r="A313" s="14" t="s">
        <v>317</v>
      </c>
      <c r="B313" s="14"/>
      <c r="C313" s="17">
        <v>38899</v>
      </c>
      <c r="D313" s="16"/>
      <c r="E313" s="16"/>
      <c r="F313" s="16"/>
      <c r="G313" s="15"/>
      <c r="H313" s="15"/>
      <c r="I313" s="16"/>
      <c r="J313" s="18"/>
    </row>
    <row r="314" spans="1:10">
      <c r="A314" s="14" t="s">
        <v>664</v>
      </c>
      <c r="B314" s="14"/>
      <c r="C314" s="15"/>
      <c r="D314" s="16"/>
      <c r="E314" s="16"/>
      <c r="F314" s="184">
        <v>39283</v>
      </c>
      <c r="G314" s="15"/>
      <c r="H314" s="15"/>
      <c r="I314" s="16"/>
      <c r="J314" s="18"/>
    </row>
    <row r="315" spans="1:10">
      <c r="A315" s="14">
        <v>80</v>
      </c>
      <c r="B315" s="14">
        <v>669</v>
      </c>
      <c r="C315" s="15">
        <v>79</v>
      </c>
      <c r="D315" s="16">
        <v>3.65</v>
      </c>
      <c r="E315" s="16">
        <f>C315*D315</f>
        <v>288.34999999999997</v>
      </c>
      <c r="F315" s="16">
        <v>0</v>
      </c>
      <c r="G315" s="15"/>
      <c r="H315" s="17"/>
      <c r="I315" s="16">
        <f t="shared" si="16"/>
        <v>288.34999999999997</v>
      </c>
      <c r="J315" s="18">
        <f t="shared" si="15"/>
        <v>0</v>
      </c>
    </row>
    <row r="316" spans="1:10">
      <c r="A316" s="14">
        <v>80</v>
      </c>
      <c r="B316" s="14">
        <v>832</v>
      </c>
      <c r="C316" s="15">
        <v>167</v>
      </c>
      <c r="D316" s="16">
        <v>3.65</v>
      </c>
      <c r="E316" s="16">
        <f>C316*D316</f>
        <v>609.54999999999995</v>
      </c>
      <c r="F316" s="16">
        <v>0</v>
      </c>
      <c r="G316" s="15"/>
      <c r="H316" s="17"/>
      <c r="I316" s="16">
        <f t="shared" si="16"/>
        <v>609.54999999999995</v>
      </c>
      <c r="J316" s="18">
        <f t="shared" si="15"/>
        <v>0</v>
      </c>
    </row>
    <row r="317" spans="1:10">
      <c r="A317" s="14">
        <v>80</v>
      </c>
      <c r="B317" s="14">
        <v>6702</v>
      </c>
      <c r="C317" s="15">
        <v>39</v>
      </c>
      <c r="D317" s="16">
        <v>3.65</v>
      </c>
      <c r="E317" s="16">
        <f>C317*D317</f>
        <v>142.35</v>
      </c>
      <c r="F317" s="16">
        <v>0</v>
      </c>
      <c r="G317" s="15"/>
      <c r="H317" s="17"/>
      <c r="I317" s="16">
        <f t="shared" si="16"/>
        <v>142.35</v>
      </c>
      <c r="J317" s="18">
        <f t="shared" si="15"/>
        <v>0</v>
      </c>
    </row>
    <row r="318" spans="1:10" ht="15.75">
      <c r="A318" s="179">
        <v>80</v>
      </c>
      <c r="B318" s="179">
        <v>6786</v>
      </c>
      <c r="C318" s="145">
        <v>34</v>
      </c>
      <c r="D318" s="146">
        <v>3.65</v>
      </c>
      <c r="E318" s="146">
        <f>C318*D318</f>
        <v>124.1</v>
      </c>
      <c r="F318" s="146">
        <v>124.1</v>
      </c>
      <c r="G318" s="145">
        <v>1032</v>
      </c>
      <c r="H318" s="178">
        <v>39241</v>
      </c>
      <c r="I318" s="146">
        <f t="shared" si="16"/>
        <v>0</v>
      </c>
      <c r="J318" s="163">
        <f t="shared" si="15"/>
        <v>1</v>
      </c>
    </row>
    <row r="319" spans="1:10">
      <c r="A319" s="14" t="s">
        <v>665</v>
      </c>
      <c r="B319" s="14"/>
      <c r="C319" s="15"/>
      <c r="D319" s="16"/>
      <c r="E319" s="16"/>
      <c r="F319" s="16"/>
      <c r="G319" s="15"/>
      <c r="H319" s="17"/>
      <c r="I319" s="16"/>
      <c r="J319" s="18"/>
    </row>
    <row r="320" spans="1:10" ht="15.75">
      <c r="A320" s="185">
        <v>81</v>
      </c>
      <c r="B320" s="185">
        <v>1762</v>
      </c>
      <c r="C320" s="145">
        <v>317</v>
      </c>
      <c r="D320" s="146">
        <v>3.65</v>
      </c>
      <c r="E320" s="146">
        <f>C320*D320</f>
        <v>1157.05</v>
      </c>
      <c r="F320" s="146">
        <v>1157.05</v>
      </c>
      <c r="G320" s="145">
        <v>5928</v>
      </c>
      <c r="H320" s="186">
        <v>39283</v>
      </c>
      <c r="I320" s="146">
        <f t="shared" si="16"/>
        <v>0</v>
      </c>
      <c r="J320" s="163">
        <f t="shared" si="15"/>
        <v>1</v>
      </c>
    </row>
    <row r="321" spans="1:10">
      <c r="A321" s="14">
        <v>81</v>
      </c>
      <c r="B321" s="14">
        <v>4902</v>
      </c>
      <c r="C321" s="15">
        <v>182</v>
      </c>
      <c r="D321" s="16">
        <v>3.65</v>
      </c>
      <c r="E321" s="16">
        <f>C321*D321</f>
        <v>664.3</v>
      </c>
      <c r="F321" s="16">
        <v>0</v>
      </c>
      <c r="G321" s="15"/>
      <c r="H321" s="17"/>
      <c r="I321" s="16">
        <f t="shared" si="16"/>
        <v>664.3</v>
      </c>
      <c r="J321" s="18">
        <f t="shared" si="15"/>
        <v>0</v>
      </c>
    </row>
    <row r="322" spans="1:10">
      <c r="A322" s="14">
        <v>81</v>
      </c>
      <c r="B322" s="14">
        <v>4954</v>
      </c>
      <c r="C322" s="15">
        <v>121</v>
      </c>
      <c r="D322" s="16">
        <v>3.65</v>
      </c>
      <c r="E322" s="16">
        <f>C322*D322</f>
        <v>441.65</v>
      </c>
      <c r="F322" s="16">
        <v>0</v>
      </c>
      <c r="G322" s="15"/>
      <c r="H322" s="17"/>
      <c r="I322" s="16">
        <f t="shared" si="16"/>
        <v>441.65</v>
      </c>
      <c r="J322" s="18">
        <f t="shared" si="15"/>
        <v>0</v>
      </c>
    </row>
    <row r="323" spans="1:10" ht="15.75">
      <c r="A323" s="179">
        <v>81</v>
      </c>
      <c r="B323" s="179">
        <v>7030</v>
      </c>
      <c r="C323" s="145">
        <v>89</v>
      </c>
      <c r="D323" s="146">
        <v>3.65</v>
      </c>
      <c r="E323" s="146">
        <f>C323*D323</f>
        <v>324.84999999999997</v>
      </c>
      <c r="F323" s="146">
        <v>324.85000000000002</v>
      </c>
      <c r="G323" s="145">
        <v>1697</v>
      </c>
      <c r="H323" s="178">
        <v>39245</v>
      </c>
      <c r="I323" s="146">
        <f t="shared" si="16"/>
        <v>0</v>
      </c>
      <c r="J323" s="163">
        <f t="shared" si="15"/>
        <v>1.0000000000000002</v>
      </c>
    </row>
    <row r="324" spans="1:10">
      <c r="A324" s="14" t="s">
        <v>666</v>
      </c>
      <c r="B324" s="14"/>
      <c r="C324" s="15"/>
      <c r="D324" s="16"/>
      <c r="E324" s="16"/>
      <c r="F324" s="16"/>
      <c r="G324" s="15"/>
      <c r="H324" s="17"/>
      <c r="I324" s="16"/>
      <c r="J324" s="18"/>
    </row>
    <row r="325" spans="1:10">
      <c r="A325" s="14">
        <v>83</v>
      </c>
      <c r="B325" s="14">
        <v>2137</v>
      </c>
      <c r="C325" s="15">
        <v>175</v>
      </c>
      <c r="D325" s="16">
        <v>3.65</v>
      </c>
      <c r="E325" s="16">
        <f>C325*D325</f>
        <v>638.75</v>
      </c>
      <c r="F325" s="16">
        <v>0</v>
      </c>
      <c r="G325" s="15"/>
      <c r="H325" s="15"/>
      <c r="I325" s="16">
        <f t="shared" si="16"/>
        <v>638.75</v>
      </c>
      <c r="J325" s="18">
        <f t="shared" si="15"/>
        <v>0</v>
      </c>
    </row>
    <row r="326" spans="1:10">
      <c r="A326" s="14">
        <v>83</v>
      </c>
      <c r="B326" s="14">
        <v>2481</v>
      </c>
      <c r="C326" s="15">
        <v>204</v>
      </c>
      <c r="D326" s="16">
        <v>3.65</v>
      </c>
      <c r="E326" s="16">
        <f>C326*D326</f>
        <v>744.6</v>
      </c>
      <c r="F326" s="16">
        <v>0</v>
      </c>
      <c r="G326" s="15"/>
      <c r="H326" s="17"/>
      <c r="I326" s="16">
        <f t="shared" si="16"/>
        <v>744.6</v>
      </c>
      <c r="J326" s="18">
        <f t="shared" si="15"/>
        <v>0</v>
      </c>
    </row>
    <row r="327" spans="1:10">
      <c r="A327" s="14">
        <v>83</v>
      </c>
      <c r="B327" s="14">
        <v>7319</v>
      </c>
      <c r="C327" s="15">
        <v>78</v>
      </c>
      <c r="D327" s="16">
        <v>3.65</v>
      </c>
      <c r="E327" s="16">
        <f>C327*D327</f>
        <v>284.7</v>
      </c>
      <c r="F327" s="16">
        <v>200</v>
      </c>
      <c r="G327" s="15">
        <v>1195</v>
      </c>
      <c r="H327" s="17">
        <v>39191</v>
      </c>
      <c r="I327" s="16">
        <f t="shared" si="16"/>
        <v>84.699999999999989</v>
      </c>
      <c r="J327" s="18">
        <f t="shared" si="15"/>
        <v>0.70249385317878477</v>
      </c>
    </row>
    <row r="328" spans="1:10">
      <c r="A328" s="14">
        <v>83</v>
      </c>
      <c r="B328" s="14">
        <v>9546</v>
      </c>
      <c r="C328" s="15">
        <v>44</v>
      </c>
      <c r="D328" s="16">
        <v>3.65</v>
      </c>
      <c r="E328" s="16">
        <f>C328*D328</f>
        <v>160.6</v>
      </c>
      <c r="F328" s="16">
        <v>0</v>
      </c>
      <c r="G328" s="15"/>
      <c r="H328" s="15"/>
      <c r="I328" s="16">
        <f t="shared" si="16"/>
        <v>160.6</v>
      </c>
      <c r="J328" s="18">
        <f t="shared" si="15"/>
        <v>0</v>
      </c>
    </row>
    <row r="329" spans="1:10">
      <c r="A329" s="14" t="s">
        <v>667</v>
      </c>
      <c r="B329" s="14"/>
      <c r="C329" s="15"/>
      <c r="D329" s="16"/>
      <c r="E329" s="16"/>
      <c r="F329" s="16"/>
      <c r="G329" s="15"/>
      <c r="H329" s="15"/>
      <c r="I329" s="16"/>
      <c r="J329" s="18"/>
    </row>
    <row r="330" spans="1:10">
      <c r="A330" s="14">
        <v>85</v>
      </c>
      <c r="B330" s="14">
        <v>2032</v>
      </c>
      <c r="C330" s="15">
        <v>200</v>
      </c>
      <c r="D330" s="16">
        <v>3.65</v>
      </c>
      <c r="E330" s="16">
        <f t="shared" ref="E330:E335" si="19">C330*D330</f>
        <v>730</v>
      </c>
      <c r="F330" s="16">
        <v>0</v>
      </c>
      <c r="G330" s="15"/>
      <c r="H330" s="15"/>
      <c r="I330" s="16">
        <f t="shared" ref="I330:I368" si="20">E330-F330</f>
        <v>730</v>
      </c>
      <c r="J330" s="18">
        <f t="shared" ref="J330:J368" si="21">F330/E330</f>
        <v>0</v>
      </c>
    </row>
    <row r="331" spans="1:10">
      <c r="A331" s="14">
        <v>85</v>
      </c>
      <c r="B331" s="14">
        <v>2066</v>
      </c>
      <c r="C331" s="15">
        <v>108</v>
      </c>
      <c r="D331" s="16">
        <v>3.65</v>
      </c>
      <c r="E331" s="16">
        <f t="shared" si="19"/>
        <v>394.2</v>
      </c>
      <c r="F331" s="16">
        <v>0</v>
      </c>
      <c r="G331" s="15"/>
      <c r="H331" s="15"/>
      <c r="I331" s="16">
        <f t="shared" si="20"/>
        <v>394.2</v>
      </c>
      <c r="J331" s="18">
        <f t="shared" si="21"/>
        <v>0</v>
      </c>
    </row>
    <row r="332" spans="1:10">
      <c r="A332" s="14">
        <v>85</v>
      </c>
      <c r="B332" s="14">
        <v>3557</v>
      </c>
      <c r="C332" s="15">
        <v>37</v>
      </c>
      <c r="D332" s="16">
        <v>3.65</v>
      </c>
      <c r="E332" s="16">
        <f t="shared" si="19"/>
        <v>135.04999999999998</v>
      </c>
      <c r="F332" s="16">
        <v>81.05</v>
      </c>
      <c r="G332" s="15">
        <v>1727</v>
      </c>
      <c r="H332" s="17">
        <v>39021</v>
      </c>
      <c r="I332" s="16">
        <f t="shared" si="20"/>
        <v>53.999999999999986</v>
      </c>
      <c r="J332" s="18">
        <f t="shared" si="21"/>
        <v>0.60014809329877827</v>
      </c>
    </row>
    <row r="333" spans="1:10">
      <c r="A333" s="14">
        <v>85</v>
      </c>
      <c r="B333" s="14">
        <v>5415</v>
      </c>
      <c r="C333" s="15">
        <v>81</v>
      </c>
      <c r="D333" s="16">
        <v>3.65</v>
      </c>
      <c r="E333" s="16">
        <f t="shared" si="19"/>
        <v>295.64999999999998</v>
      </c>
      <c r="F333" s="16">
        <v>0</v>
      </c>
      <c r="G333" s="15"/>
      <c r="H333" s="17"/>
      <c r="I333" s="16">
        <f t="shared" si="20"/>
        <v>295.64999999999998</v>
      </c>
      <c r="J333" s="18">
        <f t="shared" si="21"/>
        <v>0</v>
      </c>
    </row>
    <row r="334" spans="1:10">
      <c r="A334" s="14">
        <v>85</v>
      </c>
      <c r="B334" s="14">
        <v>7228</v>
      </c>
      <c r="C334" s="15">
        <v>34</v>
      </c>
      <c r="D334" s="16">
        <v>3.65</v>
      </c>
      <c r="E334" s="16">
        <f t="shared" si="19"/>
        <v>124.1</v>
      </c>
      <c r="F334" s="16">
        <v>0</v>
      </c>
      <c r="G334" s="15"/>
      <c r="H334" s="17"/>
      <c r="I334" s="16">
        <f t="shared" si="20"/>
        <v>124.1</v>
      </c>
      <c r="J334" s="18">
        <f t="shared" si="21"/>
        <v>0</v>
      </c>
    </row>
    <row r="335" spans="1:10">
      <c r="A335" s="14">
        <v>85</v>
      </c>
      <c r="B335" s="14">
        <v>7827</v>
      </c>
      <c r="C335" s="15">
        <v>99</v>
      </c>
      <c r="D335" s="16">
        <v>3.65</v>
      </c>
      <c r="E335" s="16">
        <f t="shared" si="19"/>
        <v>361.34999999999997</v>
      </c>
      <c r="F335" s="16">
        <v>0</v>
      </c>
      <c r="G335" s="15"/>
      <c r="H335" s="15"/>
      <c r="I335" s="16">
        <f t="shared" si="20"/>
        <v>361.34999999999997</v>
      </c>
      <c r="J335" s="18">
        <f t="shared" si="21"/>
        <v>0</v>
      </c>
    </row>
    <row r="336" spans="1:10">
      <c r="A336" s="14" t="s">
        <v>668</v>
      </c>
      <c r="B336" s="14"/>
      <c r="C336" s="15"/>
      <c r="D336" s="16"/>
      <c r="E336" s="16"/>
      <c r="F336" s="16"/>
      <c r="G336" s="15"/>
      <c r="H336" s="15"/>
      <c r="I336" s="16"/>
      <c r="J336" s="18"/>
    </row>
    <row r="337" spans="1:10" ht="15.75">
      <c r="A337" s="144">
        <v>86</v>
      </c>
      <c r="B337" s="144">
        <v>2639</v>
      </c>
      <c r="C337" s="145">
        <v>159</v>
      </c>
      <c r="D337" s="146">
        <v>3.65</v>
      </c>
      <c r="E337" s="146">
        <f>C337*D337</f>
        <v>580.35</v>
      </c>
      <c r="F337" s="146">
        <v>845.05</v>
      </c>
      <c r="G337" s="145">
        <v>2509</v>
      </c>
      <c r="H337" s="162">
        <v>39195</v>
      </c>
      <c r="I337" s="146">
        <f t="shared" si="20"/>
        <v>-264.69999999999993</v>
      </c>
      <c r="J337" s="163">
        <f t="shared" si="21"/>
        <v>1.4561040751270784</v>
      </c>
    </row>
    <row r="338" spans="1:10" ht="15.75">
      <c r="A338" s="144">
        <v>86</v>
      </c>
      <c r="B338" s="144">
        <v>2963</v>
      </c>
      <c r="C338" s="145">
        <v>123</v>
      </c>
      <c r="D338" s="146">
        <v>3.65</v>
      </c>
      <c r="E338" s="146">
        <f>C338*D338</f>
        <v>448.95</v>
      </c>
      <c r="F338" s="146">
        <v>573.9</v>
      </c>
      <c r="G338" s="145">
        <v>1606</v>
      </c>
      <c r="H338" s="178">
        <v>39216</v>
      </c>
      <c r="I338" s="146">
        <f t="shared" si="20"/>
        <v>-124.94999999999999</v>
      </c>
      <c r="J338" s="163">
        <f t="shared" si="21"/>
        <v>1.2783160708319412</v>
      </c>
    </row>
    <row r="339" spans="1:10">
      <c r="A339" s="14">
        <v>86</v>
      </c>
      <c r="B339" s="14">
        <v>7132</v>
      </c>
      <c r="C339" s="15">
        <v>95</v>
      </c>
      <c r="D339" s="16">
        <v>3.65</v>
      </c>
      <c r="E339" s="16">
        <f>C339*D339</f>
        <v>346.75</v>
      </c>
      <c r="F339" s="16">
        <v>0</v>
      </c>
      <c r="G339" s="15"/>
      <c r="H339" s="17"/>
      <c r="I339" s="16">
        <f t="shared" si="20"/>
        <v>346.75</v>
      </c>
      <c r="J339" s="18">
        <f t="shared" si="21"/>
        <v>0</v>
      </c>
    </row>
    <row r="340" spans="1:10">
      <c r="A340" s="14" t="s">
        <v>669</v>
      </c>
      <c r="B340" s="14"/>
      <c r="C340" s="15"/>
      <c r="D340" s="16"/>
      <c r="E340" s="16"/>
      <c r="F340" s="16"/>
      <c r="G340" s="15"/>
      <c r="H340" s="17"/>
      <c r="I340" s="16"/>
      <c r="J340" s="18"/>
    </row>
    <row r="341" spans="1:10" ht="15.75">
      <c r="A341" s="179">
        <v>87</v>
      </c>
      <c r="B341" s="179">
        <v>5397</v>
      </c>
      <c r="C341" s="145">
        <v>133</v>
      </c>
      <c r="D341" s="146">
        <v>3.65</v>
      </c>
      <c r="E341" s="146">
        <f>C341*D341</f>
        <v>485.45</v>
      </c>
      <c r="F341" s="146">
        <v>485.45</v>
      </c>
      <c r="G341" s="145">
        <v>9042</v>
      </c>
      <c r="H341" s="178">
        <v>39265</v>
      </c>
      <c r="I341" s="146">
        <f t="shared" si="20"/>
        <v>0</v>
      </c>
      <c r="J341" s="163">
        <f t="shared" si="21"/>
        <v>1</v>
      </c>
    </row>
    <row r="342" spans="1:10" ht="15.75">
      <c r="A342" s="144">
        <v>87</v>
      </c>
      <c r="B342" s="144">
        <v>6370</v>
      </c>
      <c r="C342" s="145">
        <v>74</v>
      </c>
      <c r="D342" s="146">
        <v>3.65</v>
      </c>
      <c r="E342" s="146">
        <f>C342*D342</f>
        <v>270.09999999999997</v>
      </c>
      <c r="F342" s="146">
        <v>273.75</v>
      </c>
      <c r="G342" s="145">
        <v>1655</v>
      </c>
      <c r="H342" s="162">
        <v>39176</v>
      </c>
      <c r="I342" s="146">
        <f t="shared" si="20"/>
        <v>-3.6500000000000341</v>
      </c>
      <c r="J342" s="163">
        <f t="shared" si="21"/>
        <v>1.0135135135135136</v>
      </c>
    </row>
    <row r="343" spans="1:10">
      <c r="A343" s="14">
        <v>87</v>
      </c>
      <c r="B343" s="14">
        <v>7277</v>
      </c>
      <c r="C343" s="15">
        <v>31</v>
      </c>
      <c r="D343" s="16">
        <v>3.65</v>
      </c>
      <c r="E343" s="16">
        <f>C343*D343</f>
        <v>113.14999999999999</v>
      </c>
      <c r="F343" s="16">
        <v>0</v>
      </c>
      <c r="G343" s="15"/>
      <c r="H343" s="15"/>
      <c r="I343" s="16">
        <f t="shared" si="20"/>
        <v>113.14999999999999</v>
      </c>
      <c r="J343" s="18">
        <f t="shared" si="21"/>
        <v>0</v>
      </c>
    </row>
    <row r="344" spans="1:10">
      <c r="A344" s="14">
        <v>87</v>
      </c>
      <c r="B344" s="14">
        <v>8985</v>
      </c>
      <c r="C344" s="15">
        <v>66</v>
      </c>
      <c r="D344" s="16">
        <v>3.65</v>
      </c>
      <c r="E344" s="16">
        <f>C344*D344</f>
        <v>240.9</v>
      </c>
      <c r="F344" s="16">
        <v>0</v>
      </c>
      <c r="G344" s="15"/>
      <c r="H344" s="17"/>
      <c r="I344" s="16">
        <f t="shared" si="20"/>
        <v>240.9</v>
      </c>
      <c r="J344" s="18">
        <f t="shared" si="21"/>
        <v>0</v>
      </c>
    </row>
    <row r="345" spans="1:10" ht="15.75">
      <c r="A345" s="144">
        <v>87</v>
      </c>
      <c r="B345" s="144">
        <v>12609</v>
      </c>
      <c r="C345" s="145">
        <v>60</v>
      </c>
      <c r="D345" s="146">
        <v>3.65</v>
      </c>
      <c r="E345" s="146">
        <f>C345*D345</f>
        <v>219</v>
      </c>
      <c r="F345" s="146">
        <v>241</v>
      </c>
      <c r="G345" s="145">
        <v>1281</v>
      </c>
      <c r="H345" s="162">
        <v>39023</v>
      </c>
      <c r="I345" s="146">
        <f t="shared" si="20"/>
        <v>-22</v>
      </c>
      <c r="J345" s="163">
        <f t="shared" si="21"/>
        <v>1.1004566210045663</v>
      </c>
    </row>
    <row r="346" spans="1:10">
      <c r="A346" s="14" t="s">
        <v>670</v>
      </c>
      <c r="B346" s="14"/>
      <c r="C346" s="15"/>
      <c r="D346" s="16"/>
      <c r="E346" s="16"/>
      <c r="F346" s="16"/>
      <c r="G346" s="15"/>
      <c r="H346" s="17"/>
      <c r="I346" s="16"/>
      <c r="J346" s="18"/>
    </row>
    <row r="347" spans="1:10">
      <c r="A347" s="14">
        <v>88</v>
      </c>
      <c r="B347" s="14">
        <v>2845</v>
      </c>
      <c r="C347" s="15">
        <v>345</v>
      </c>
      <c r="D347" s="16">
        <v>3.65</v>
      </c>
      <c r="E347" s="16">
        <f>C347*D347</f>
        <v>1259.25</v>
      </c>
      <c r="F347" s="16">
        <v>427.3</v>
      </c>
      <c r="G347" s="15">
        <v>6071</v>
      </c>
      <c r="H347" s="17">
        <v>39191</v>
      </c>
      <c r="I347" s="16">
        <f t="shared" si="20"/>
        <v>831.95</v>
      </c>
      <c r="J347" s="18">
        <f t="shared" si="21"/>
        <v>0.33932896565415921</v>
      </c>
    </row>
    <row r="348" spans="1:10">
      <c r="A348" s="14">
        <v>88</v>
      </c>
      <c r="B348" s="14">
        <v>6450</v>
      </c>
      <c r="C348" s="15">
        <v>42</v>
      </c>
      <c r="D348" s="143">
        <v>3.65</v>
      </c>
      <c r="E348" s="16">
        <f>C348*D348</f>
        <v>153.29999999999998</v>
      </c>
      <c r="F348" s="16">
        <v>0</v>
      </c>
      <c r="G348" s="15"/>
      <c r="H348" s="17"/>
      <c r="I348" s="16">
        <f t="shared" si="20"/>
        <v>153.29999999999998</v>
      </c>
      <c r="J348" s="18">
        <f t="shared" si="21"/>
        <v>0</v>
      </c>
    </row>
    <row r="349" spans="1:10">
      <c r="A349" s="14">
        <v>88</v>
      </c>
      <c r="B349" s="14">
        <v>6567</v>
      </c>
      <c r="C349" s="15">
        <v>98</v>
      </c>
      <c r="D349" s="16">
        <v>3.65</v>
      </c>
      <c r="E349" s="16">
        <f>C349*D349</f>
        <v>357.7</v>
      </c>
      <c r="F349" s="16">
        <v>197.21</v>
      </c>
      <c r="G349" s="15">
        <v>2308</v>
      </c>
      <c r="H349" s="17">
        <v>39191</v>
      </c>
      <c r="I349" s="16">
        <f t="shared" si="20"/>
        <v>160.48999999999998</v>
      </c>
      <c r="J349" s="18">
        <f t="shared" si="21"/>
        <v>0.55132792843164669</v>
      </c>
    </row>
    <row r="350" spans="1:10">
      <c r="A350" s="14">
        <v>88</v>
      </c>
      <c r="B350" s="14">
        <v>6759</v>
      </c>
      <c r="C350" s="15">
        <v>145</v>
      </c>
      <c r="D350" s="16">
        <v>3.65</v>
      </c>
      <c r="E350" s="16">
        <f>C350*D350</f>
        <v>529.25</v>
      </c>
      <c r="F350" s="16">
        <v>0</v>
      </c>
      <c r="G350" s="15"/>
      <c r="H350" s="15"/>
      <c r="I350" s="16">
        <f t="shared" si="20"/>
        <v>529.25</v>
      </c>
      <c r="J350" s="18">
        <f t="shared" si="21"/>
        <v>0</v>
      </c>
    </row>
    <row r="351" spans="1:10">
      <c r="A351" s="14" t="s">
        <v>671</v>
      </c>
      <c r="B351" s="14"/>
      <c r="C351" s="15"/>
      <c r="D351" s="16"/>
      <c r="E351" s="16"/>
      <c r="F351" s="16"/>
      <c r="G351" s="15"/>
      <c r="H351" s="15"/>
      <c r="I351" s="16"/>
      <c r="J351" s="18"/>
    </row>
    <row r="352" spans="1:10">
      <c r="A352" s="14">
        <v>89</v>
      </c>
      <c r="B352" s="14">
        <v>6051</v>
      </c>
      <c r="C352" s="15">
        <v>149</v>
      </c>
      <c r="D352" s="16">
        <v>3.65</v>
      </c>
      <c r="E352" s="16">
        <f>C352*D352</f>
        <v>543.85</v>
      </c>
      <c r="F352" s="16">
        <v>0</v>
      </c>
      <c r="G352" s="15"/>
      <c r="H352" s="17"/>
      <c r="I352" s="16">
        <f t="shared" si="20"/>
        <v>543.85</v>
      </c>
      <c r="J352" s="18">
        <f t="shared" si="21"/>
        <v>0</v>
      </c>
    </row>
    <row r="353" spans="1:10">
      <c r="A353" s="14">
        <v>89</v>
      </c>
      <c r="B353" s="14">
        <v>6754</v>
      </c>
      <c r="C353" s="15">
        <v>55</v>
      </c>
      <c r="D353" s="16">
        <v>3.65</v>
      </c>
      <c r="E353" s="16">
        <f>C353*D353</f>
        <v>200.75</v>
      </c>
      <c r="F353" s="16">
        <v>0</v>
      </c>
      <c r="G353" s="15"/>
      <c r="H353" s="17"/>
      <c r="I353" s="16">
        <f t="shared" si="20"/>
        <v>200.75</v>
      </c>
      <c r="J353" s="18">
        <f t="shared" si="21"/>
        <v>0</v>
      </c>
    </row>
    <row r="354" spans="1:10">
      <c r="A354" s="14">
        <v>89</v>
      </c>
      <c r="B354" s="14">
        <v>7022</v>
      </c>
      <c r="C354" s="15">
        <v>50</v>
      </c>
      <c r="D354" s="16">
        <v>3.65</v>
      </c>
      <c r="E354" s="16">
        <f>C354*D354</f>
        <v>182.5</v>
      </c>
      <c r="F354" s="16">
        <v>0</v>
      </c>
      <c r="G354" s="15"/>
      <c r="H354" s="17"/>
      <c r="I354" s="16">
        <f t="shared" si="20"/>
        <v>182.5</v>
      </c>
      <c r="J354" s="18">
        <f t="shared" si="21"/>
        <v>0</v>
      </c>
    </row>
    <row r="355" spans="1:10" ht="15.75">
      <c r="A355" s="144">
        <v>89</v>
      </c>
      <c r="B355" s="144">
        <v>7848</v>
      </c>
      <c r="C355" s="145">
        <v>57</v>
      </c>
      <c r="D355" s="146">
        <v>3.65</v>
      </c>
      <c r="E355" s="146">
        <f>C355*D355</f>
        <v>208.04999999999998</v>
      </c>
      <c r="F355" s="146">
        <v>570.5</v>
      </c>
      <c r="G355" s="145">
        <v>1979</v>
      </c>
      <c r="H355" s="162">
        <v>39213</v>
      </c>
      <c r="I355" s="146">
        <f t="shared" si="20"/>
        <v>-362.45000000000005</v>
      </c>
      <c r="J355" s="163">
        <f t="shared" si="21"/>
        <v>2.742129295842346</v>
      </c>
    </row>
    <row r="356" spans="1:10">
      <c r="A356" s="14">
        <v>89</v>
      </c>
      <c r="B356" s="14">
        <v>9371</v>
      </c>
      <c r="C356" s="15">
        <v>37</v>
      </c>
      <c r="D356" s="16">
        <v>3.65</v>
      </c>
      <c r="E356" s="16">
        <f>C356*D356</f>
        <v>135.04999999999998</v>
      </c>
      <c r="F356" s="16">
        <v>0</v>
      </c>
      <c r="G356" s="15"/>
      <c r="H356" s="15"/>
      <c r="I356" s="16">
        <f t="shared" si="20"/>
        <v>135.04999999999998</v>
      </c>
      <c r="J356" s="18">
        <f t="shared" si="21"/>
        <v>0</v>
      </c>
    </row>
    <row r="357" spans="1:10">
      <c r="A357" s="14" t="s">
        <v>672</v>
      </c>
      <c r="B357" s="14"/>
      <c r="C357" s="15"/>
      <c r="D357" s="16"/>
      <c r="E357" s="16"/>
      <c r="F357" s="16"/>
      <c r="G357" s="15"/>
      <c r="H357" s="15"/>
      <c r="I357" s="16"/>
      <c r="J357" s="18"/>
    </row>
    <row r="358" spans="1:10">
      <c r="A358" s="14">
        <v>90</v>
      </c>
      <c r="B358" s="14">
        <v>1133</v>
      </c>
      <c r="C358" s="15">
        <v>165</v>
      </c>
      <c r="D358" s="16">
        <v>3.65</v>
      </c>
      <c r="E358" s="16">
        <f>C358*D358</f>
        <v>602.25</v>
      </c>
      <c r="F358" s="16">
        <v>0</v>
      </c>
      <c r="G358" s="15"/>
      <c r="H358" s="15"/>
      <c r="I358" s="16">
        <f t="shared" si="20"/>
        <v>602.25</v>
      </c>
      <c r="J358" s="18">
        <f t="shared" si="21"/>
        <v>0</v>
      </c>
    </row>
    <row r="359" spans="1:10">
      <c r="A359" s="14">
        <v>90</v>
      </c>
      <c r="B359" s="14">
        <v>1744</v>
      </c>
      <c r="C359" s="15">
        <v>179</v>
      </c>
      <c r="D359" s="16">
        <v>3.65</v>
      </c>
      <c r="E359" s="16">
        <f>C359*D359</f>
        <v>653.35</v>
      </c>
      <c r="F359" s="16">
        <v>0</v>
      </c>
      <c r="G359" s="15"/>
      <c r="H359" s="17"/>
      <c r="I359" s="16">
        <f t="shared" si="20"/>
        <v>653.35</v>
      </c>
      <c r="J359" s="18">
        <f t="shared" si="21"/>
        <v>0</v>
      </c>
    </row>
    <row r="360" spans="1:10">
      <c r="A360" s="14">
        <v>90</v>
      </c>
      <c r="B360" s="14">
        <v>6560</v>
      </c>
      <c r="C360" s="15">
        <v>86</v>
      </c>
      <c r="D360" s="16">
        <v>3.65</v>
      </c>
      <c r="E360" s="16">
        <f>C360*D360</f>
        <v>313.89999999999998</v>
      </c>
      <c r="F360" s="16">
        <v>0</v>
      </c>
      <c r="G360" s="15"/>
      <c r="H360" s="15"/>
      <c r="I360" s="16">
        <f t="shared" si="20"/>
        <v>313.89999999999998</v>
      </c>
      <c r="J360" s="18">
        <f t="shared" si="21"/>
        <v>0</v>
      </c>
    </row>
    <row r="361" spans="1:10">
      <c r="A361" s="14">
        <v>90</v>
      </c>
      <c r="B361" s="14">
        <v>9608</v>
      </c>
      <c r="C361" s="15">
        <v>76</v>
      </c>
      <c r="D361" s="16">
        <v>3.65</v>
      </c>
      <c r="E361" s="16">
        <f>C361*D361</f>
        <v>277.39999999999998</v>
      </c>
      <c r="F361" s="16">
        <v>0</v>
      </c>
      <c r="G361" s="15"/>
      <c r="H361" s="15"/>
      <c r="I361" s="16">
        <f t="shared" si="20"/>
        <v>277.39999999999998</v>
      </c>
      <c r="J361" s="18">
        <f t="shared" si="21"/>
        <v>0</v>
      </c>
    </row>
    <row r="362" spans="1:10">
      <c r="A362" s="14">
        <v>90</v>
      </c>
      <c r="B362" s="14">
        <v>10675</v>
      </c>
      <c r="C362" s="15">
        <v>39</v>
      </c>
      <c r="D362" s="16">
        <v>3.65</v>
      </c>
      <c r="E362" s="16">
        <f>C362*D362</f>
        <v>142.35</v>
      </c>
      <c r="F362" s="16">
        <v>0</v>
      </c>
      <c r="G362" s="15"/>
      <c r="H362" s="15"/>
      <c r="I362" s="16">
        <f t="shared" si="20"/>
        <v>142.35</v>
      </c>
      <c r="J362" s="18">
        <f t="shared" si="21"/>
        <v>0</v>
      </c>
    </row>
    <row r="363" spans="1:10">
      <c r="A363" s="14" t="s">
        <v>673</v>
      </c>
      <c r="B363" s="14"/>
      <c r="C363" s="15"/>
      <c r="D363" s="16"/>
      <c r="E363" s="16"/>
      <c r="F363" s="16"/>
      <c r="G363" s="15"/>
      <c r="H363" s="15"/>
      <c r="I363" s="16"/>
      <c r="J363" s="18"/>
    </row>
    <row r="364" spans="1:10">
      <c r="A364" s="14">
        <v>91</v>
      </c>
      <c r="B364" s="14">
        <v>499</v>
      </c>
      <c r="C364" s="15">
        <v>154</v>
      </c>
      <c r="D364" s="16">
        <v>3.65</v>
      </c>
      <c r="E364" s="16">
        <f>C364*D364</f>
        <v>562.1</v>
      </c>
      <c r="F364" s="16">
        <v>364.2</v>
      </c>
      <c r="G364" s="15">
        <v>1400</v>
      </c>
      <c r="H364" s="17">
        <v>39191</v>
      </c>
      <c r="I364" s="16">
        <f t="shared" si="20"/>
        <v>197.90000000000003</v>
      </c>
      <c r="J364" s="18">
        <f t="shared" si="21"/>
        <v>0.64792741505070273</v>
      </c>
    </row>
    <row r="365" spans="1:10">
      <c r="A365" s="14">
        <v>91</v>
      </c>
      <c r="B365" s="14">
        <v>6586</v>
      </c>
      <c r="C365" s="15">
        <v>27</v>
      </c>
      <c r="D365" s="16">
        <v>3.65</v>
      </c>
      <c r="E365" s="16">
        <f>C365*D365</f>
        <v>98.55</v>
      </c>
      <c r="F365" s="16">
        <v>0</v>
      </c>
      <c r="G365" s="15"/>
      <c r="H365" s="15"/>
      <c r="I365" s="16">
        <f t="shared" si="20"/>
        <v>98.55</v>
      </c>
      <c r="J365" s="18">
        <f t="shared" si="21"/>
        <v>0</v>
      </c>
    </row>
    <row r="366" spans="1:10">
      <c r="A366" s="14">
        <v>91</v>
      </c>
      <c r="B366" s="14">
        <v>6587</v>
      </c>
      <c r="C366" s="15">
        <v>81</v>
      </c>
      <c r="D366" s="16">
        <v>3.65</v>
      </c>
      <c r="E366" s="16">
        <f>C366*D366</f>
        <v>295.64999999999998</v>
      </c>
      <c r="F366" s="16">
        <v>171</v>
      </c>
      <c r="G366" s="15">
        <v>1229</v>
      </c>
      <c r="H366" s="180">
        <v>39265</v>
      </c>
      <c r="I366" s="16">
        <f t="shared" si="20"/>
        <v>124.64999999999998</v>
      </c>
      <c r="J366" s="18">
        <f t="shared" si="21"/>
        <v>0.57838660578386614</v>
      </c>
    </row>
    <row r="367" spans="1:10">
      <c r="A367" s="14">
        <v>91</v>
      </c>
      <c r="B367" s="14">
        <v>7106</v>
      </c>
      <c r="C367" s="15">
        <v>61</v>
      </c>
      <c r="D367" s="16">
        <v>3.65</v>
      </c>
      <c r="E367" s="16">
        <f>C367*D367</f>
        <v>222.65</v>
      </c>
      <c r="F367" s="16">
        <v>0</v>
      </c>
      <c r="G367" s="15"/>
      <c r="H367" s="17"/>
      <c r="I367" s="16">
        <f t="shared" si="20"/>
        <v>222.65</v>
      </c>
      <c r="J367" s="18">
        <f t="shared" si="21"/>
        <v>0</v>
      </c>
    </row>
    <row r="368" spans="1:10" ht="15.75">
      <c r="A368" s="185">
        <v>91</v>
      </c>
      <c r="B368" s="185">
        <v>12738</v>
      </c>
      <c r="C368" s="145">
        <v>33</v>
      </c>
      <c r="D368" s="146">
        <v>3.65</v>
      </c>
      <c r="E368" s="146">
        <f>C368*D368</f>
        <v>120.45</v>
      </c>
      <c r="F368" s="146">
        <v>140.80000000000001</v>
      </c>
      <c r="G368" s="145">
        <v>1293</v>
      </c>
      <c r="H368" s="162">
        <v>39283</v>
      </c>
      <c r="I368" s="193">
        <f t="shared" si="20"/>
        <v>-20.350000000000009</v>
      </c>
      <c r="J368" s="163">
        <f t="shared" si="21"/>
        <v>1.1689497716894979</v>
      </c>
    </row>
    <row r="369" spans="1:10">
      <c r="A369" s="14"/>
      <c r="B369" s="14"/>
      <c r="C369" s="12"/>
      <c r="D369" s="16"/>
      <c r="E369" s="16"/>
      <c r="F369" s="183">
        <f>SUM(F315:F368)</f>
        <v>6177.21</v>
      </c>
      <c r="G369" s="25"/>
      <c r="H369" s="184">
        <v>39283</v>
      </c>
      <c r="I369" s="16"/>
      <c r="J369" s="18"/>
    </row>
  </sheetData>
  <mergeCells count="1">
    <mergeCell ref="A1:J1"/>
  </mergeCell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57"/>
  <sheetViews>
    <sheetView workbookViewId="0">
      <pane ySplit="5" topLeftCell="A6" activePane="bottomLeft" state="frozen"/>
      <selection pane="bottomLeft" sqref="A1:J1"/>
    </sheetView>
  </sheetViews>
  <sheetFormatPr defaultRowHeight="15"/>
  <cols>
    <col min="2" max="2" width="10.5703125" customWidth="1"/>
    <col min="3" max="5" width="12.140625" customWidth="1"/>
    <col min="6" max="6" width="15.28515625" customWidth="1"/>
    <col min="7" max="7" width="11.42578125" customWidth="1"/>
    <col min="8" max="8" width="11.28515625" customWidth="1"/>
    <col min="9" max="9" width="12.42578125" customWidth="1"/>
    <col min="10" max="10" width="11.140625" customWidth="1"/>
  </cols>
  <sheetData>
    <row r="1" spans="1:10" ht="18.75">
      <c r="A1" s="481" t="s">
        <v>674</v>
      </c>
      <c r="B1" s="481"/>
      <c r="C1" s="481"/>
      <c r="D1" s="481"/>
      <c r="E1" s="481"/>
      <c r="F1" s="481"/>
      <c r="G1" s="481"/>
      <c r="H1" s="481"/>
      <c r="I1" s="481"/>
      <c r="J1" s="481"/>
    </row>
    <row r="3" spans="1:10">
      <c r="A3" s="195" t="s">
        <v>3</v>
      </c>
      <c r="B3" s="195" t="s">
        <v>675</v>
      </c>
      <c r="C3" s="196" t="s">
        <v>676</v>
      </c>
      <c r="D3" s="197" t="s">
        <v>306</v>
      </c>
      <c r="E3" s="198">
        <v>1</v>
      </c>
      <c r="F3" s="196" t="s">
        <v>308</v>
      </c>
      <c r="G3" s="196" t="s">
        <v>569</v>
      </c>
      <c r="H3" s="196" t="s">
        <v>310</v>
      </c>
      <c r="I3" s="196" t="s">
        <v>311</v>
      </c>
      <c r="J3" s="198" t="s">
        <v>312</v>
      </c>
    </row>
    <row r="4" spans="1:10">
      <c r="A4" s="195"/>
      <c r="B4" s="195"/>
      <c r="C4" s="196" t="s">
        <v>677</v>
      </c>
      <c r="D4" s="199">
        <v>3.65</v>
      </c>
      <c r="E4" s="197"/>
      <c r="F4" s="196"/>
      <c r="G4" s="196"/>
      <c r="H4" s="196"/>
      <c r="I4" s="196"/>
      <c r="J4" s="198"/>
    </row>
    <row r="5" spans="1:10" ht="15.75">
      <c r="A5" s="200"/>
      <c r="B5" s="200"/>
      <c r="C5" s="201"/>
      <c r="D5" s="202"/>
      <c r="E5" s="202"/>
      <c r="F5" s="203"/>
      <c r="G5" s="204">
        <v>38911</v>
      </c>
      <c r="H5" s="205"/>
      <c r="I5" s="206"/>
      <c r="J5" s="207"/>
    </row>
    <row r="6" spans="1:10">
      <c r="A6" s="200"/>
      <c r="B6" s="195" t="s">
        <v>16</v>
      </c>
      <c r="C6" s="201"/>
      <c r="D6" s="208"/>
      <c r="E6" s="208"/>
      <c r="F6" s="201"/>
      <c r="G6" s="201"/>
      <c r="H6" s="201"/>
      <c r="I6" s="201"/>
      <c r="J6" s="209"/>
    </row>
    <row r="7" spans="1:10">
      <c r="A7" s="200"/>
      <c r="B7" s="195" t="s">
        <v>589</v>
      </c>
      <c r="C7" s="201"/>
      <c r="D7" s="208"/>
      <c r="E7" s="208"/>
      <c r="F7" s="201"/>
      <c r="G7" s="201"/>
      <c r="H7" s="201"/>
      <c r="I7" s="201"/>
      <c r="J7" s="209"/>
    </row>
    <row r="8" spans="1:10">
      <c r="A8" s="200">
        <v>2847</v>
      </c>
      <c r="B8" s="200">
        <v>1</v>
      </c>
      <c r="C8" s="201">
        <v>68</v>
      </c>
      <c r="D8" s="202">
        <v>3.65</v>
      </c>
      <c r="E8" s="202">
        <f>C8*D8</f>
        <v>248.2</v>
      </c>
      <c r="F8" s="202">
        <v>0</v>
      </c>
      <c r="G8" s="201"/>
      <c r="H8" s="201"/>
      <c r="I8" s="202">
        <f>E8-F8</f>
        <v>248.2</v>
      </c>
      <c r="J8" s="209">
        <f>F8/E8</f>
        <v>0</v>
      </c>
    </row>
    <row r="9" spans="1:10">
      <c r="A9" s="200">
        <v>4932</v>
      </c>
      <c r="B9" s="200">
        <v>1</v>
      </c>
      <c r="C9" s="201">
        <v>50</v>
      </c>
      <c r="D9" s="202">
        <v>3.65</v>
      </c>
      <c r="E9" s="202">
        <f>C9*D9</f>
        <v>182.5</v>
      </c>
      <c r="F9" s="202">
        <v>0</v>
      </c>
      <c r="G9" s="201"/>
      <c r="H9" s="210"/>
      <c r="I9" s="202">
        <f>E9-F9</f>
        <v>182.5</v>
      </c>
      <c r="J9" s="209">
        <f>F9/E9</f>
        <v>0</v>
      </c>
    </row>
    <row r="10" spans="1:10">
      <c r="A10" s="211">
        <v>9406</v>
      </c>
      <c r="B10" s="211">
        <v>1</v>
      </c>
      <c r="C10" s="212">
        <v>44</v>
      </c>
      <c r="D10" s="213">
        <v>3.65</v>
      </c>
      <c r="E10" s="213">
        <f>C10*D10</f>
        <v>160.6</v>
      </c>
      <c r="F10" s="213">
        <v>160.6</v>
      </c>
      <c r="G10" s="212">
        <v>1821</v>
      </c>
      <c r="H10" s="214">
        <v>38789</v>
      </c>
      <c r="I10" s="213">
        <f>E10-F10</f>
        <v>0</v>
      </c>
      <c r="J10" s="215">
        <f>F10/E10</f>
        <v>1</v>
      </c>
    </row>
    <row r="11" spans="1:10">
      <c r="A11" s="200"/>
      <c r="B11" s="200" t="s">
        <v>590</v>
      </c>
      <c r="C11" s="201"/>
      <c r="D11" s="202"/>
      <c r="E11" s="202"/>
      <c r="F11" s="202"/>
      <c r="G11" s="201"/>
      <c r="H11" s="210"/>
      <c r="I11" s="202"/>
      <c r="J11" s="209"/>
    </row>
    <row r="12" spans="1:10">
      <c r="A12" s="211">
        <v>719</v>
      </c>
      <c r="B12" s="211">
        <v>2</v>
      </c>
      <c r="C12" s="212">
        <v>171</v>
      </c>
      <c r="D12" s="213">
        <v>3.65</v>
      </c>
      <c r="E12" s="213">
        <f>C12*D12</f>
        <v>624.15</v>
      </c>
      <c r="F12" s="216">
        <v>732.99</v>
      </c>
      <c r="G12" s="217">
        <v>4260</v>
      </c>
      <c r="H12" s="218">
        <v>38854</v>
      </c>
      <c r="I12" s="213">
        <f>E12-F12</f>
        <v>-108.84000000000003</v>
      </c>
      <c r="J12" s="215">
        <f>F12/E12</f>
        <v>1.1743811583753907</v>
      </c>
    </row>
    <row r="13" spans="1:10">
      <c r="A13" s="200">
        <v>1475</v>
      </c>
      <c r="B13" s="200">
        <v>2</v>
      </c>
      <c r="C13" s="201">
        <v>114</v>
      </c>
      <c r="D13" s="202">
        <v>3.65</v>
      </c>
      <c r="E13" s="202">
        <f>C13*D13</f>
        <v>416.09999999999997</v>
      </c>
      <c r="F13" s="219">
        <v>309.5</v>
      </c>
      <c r="G13" s="220">
        <v>2646</v>
      </c>
      <c r="H13" s="221">
        <v>38880</v>
      </c>
      <c r="I13" s="202">
        <f>E13-F13</f>
        <v>106.59999999999997</v>
      </c>
      <c r="J13" s="209">
        <f>F13/E13</f>
        <v>0.74381158375390533</v>
      </c>
    </row>
    <row r="14" spans="1:10">
      <c r="A14" s="200">
        <v>4671</v>
      </c>
      <c r="B14" s="200">
        <v>2</v>
      </c>
      <c r="C14" s="201">
        <v>98</v>
      </c>
      <c r="D14" s="202">
        <v>3.65</v>
      </c>
      <c r="E14" s="202">
        <f>C14*D14</f>
        <v>357.7</v>
      </c>
      <c r="F14" s="202">
        <v>0</v>
      </c>
      <c r="G14" s="201"/>
      <c r="H14" s="210"/>
      <c r="I14" s="202">
        <f>E14-F14</f>
        <v>357.7</v>
      </c>
      <c r="J14" s="209">
        <f>F14/E14</f>
        <v>0</v>
      </c>
    </row>
    <row r="15" spans="1:10">
      <c r="A15" s="200">
        <v>6689</v>
      </c>
      <c r="B15" s="200">
        <v>2</v>
      </c>
      <c r="C15" s="201">
        <v>82</v>
      </c>
      <c r="D15" s="202">
        <v>3.65</v>
      </c>
      <c r="E15" s="202">
        <f>C15*D15</f>
        <v>299.3</v>
      </c>
      <c r="F15" s="222">
        <v>136.85</v>
      </c>
      <c r="G15" s="223">
        <v>1483</v>
      </c>
      <c r="H15" s="224">
        <v>38852</v>
      </c>
      <c r="I15" s="202">
        <f>E15-F15</f>
        <v>162.45000000000002</v>
      </c>
      <c r="J15" s="209">
        <f>F15/E15</f>
        <v>0.45723354493818907</v>
      </c>
    </row>
    <row r="16" spans="1:10">
      <c r="A16" s="200">
        <v>6926</v>
      </c>
      <c r="B16" s="200">
        <v>2</v>
      </c>
      <c r="C16" s="201">
        <v>75</v>
      </c>
      <c r="D16" s="202">
        <v>3.65</v>
      </c>
      <c r="E16" s="202">
        <f>C16*D16</f>
        <v>273.75</v>
      </c>
      <c r="F16" s="202">
        <v>0</v>
      </c>
      <c r="G16" s="201"/>
      <c r="H16" s="210"/>
      <c r="I16" s="202">
        <f>E16-F16</f>
        <v>273.75</v>
      </c>
      <c r="J16" s="209">
        <f>F16/E16</f>
        <v>0</v>
      </c>
    </row>
    <row r="17" spans="1:10">
      <c r="A17" s="200"/>
      <c r="B17" s="200" t="s">
        <v>678</v>
      </c>
      <c r="C17" s="201"/>
      <c r="D17" s="202"/>
      <c r="E17" s="202"/>
      <c r="F17" s="202"/>
      <c r="G17" s="201"/>
      <c r="H17" s="210"/>
      <c r="I17" s="202"/>
      <c r="J17" s="209"/>
    </row>
    <row r="18" spans="1:10">
      <c r="A18" s="200">
        <v>1002</v>
      </c>
      <c r="B18" s="200">
        <v>3</v>
      </c>
      <c r="C18" s="201">
        <v>238</v>
      </c>
      <c r="D18" s="202">
        <v>3.65</v>
      </c>
      <c r="E18" s="202">
        <f>C18*D18</f>
        <v>868.69999999999993</v>
      </c>
      <c r="F18" s="202">
        <v>0</v>
      </c>
      <c r="G18" s="201"/>
      <c r="H18" s="210"/>
      <c r="I18" s="202">
        <f>E18-F18</f>
        <v>868.69999999999993</v>
      </c>
      <c r="J18" s="209">
        <f>F18/E18</f>
        <v>0</v>
      </c>
    </row>
    <row r="19" spans="1:10">
      <c r="A19" s="200">
        <v>1922</v>
      </c>
      <c r="B19" s="200">
        <v>3</v>
      </c>
      <c r="C19" s="201">
        <v>84</v>
      </c>
      <c r="D19" s="202">
        <v>3.65</v>
      </c>
      <c r="E19" s="202">
        <f>C19*D19</f>
        <v>306.59999999999997</v>
      </c>
      <c r="F19" s="202">
        <v>0</v>
      </c>
      <c r="G19" s="201"/>
      <c r="H19" s="210"/>
      <c r="I19" s="202">
        <f>E19-F19</f>
        <v>306.59999999999997</v>
      </c>
      <c r="J19" s="209">
        <f>F19/E19</f>
        <v>0</v>
      </c>
    </row>
    <row r="20" spans="1:10">
      <c r="A20" s="200">
        <v>2836</v>
      </c>
      <c r="B20" s="200">
        <v>3</v>
      </c>
      <c r="C20" s="201">
        <v>157</v>
      </c>
      <c r="D20" s="202">
        <v>3.65</v>
      </c>
      <c r="E20" s="219">
        <f>C20*D20</f>
        <v>573.04999999999995</v>
      </c>
      <c r="F20" s="219">
        <v>303.35000000000002</v>
      </c>
      <c r="G20" s="220">
        <v>5623</v>
      </c>
      <c r="H20" s="221">
        <v>38890</v>
      </c>
      <c r="I20" s="202">
        <f>E20-F20</f>
        <v>269.69999999999993</v>
      </c>
      <c r="J20" s="209">
        <f>F20/E20</f>
        <v>0.52936043975220326</v>
      </c>
    </row>
    <row r="21" spans="1:10">
      <c r="A21" s="211">
        <v>5008</v>
      </c>
      <c r="B21" s="211">
        <v>3</v>
      </c>
      <c r="C21" s="212">
        <v>89</v>
      </c>
      <c r="D21" s="213">
        <v>3.65</v>
      </c>
      <c r="E21" s="216">
        <f>C21*D21</f>
        <v>324.84999999999997</v>
      </c>
      <c r="F21" s="216">
        <v>324.85000000000002</v>
      </c>
      <c r="G21" s="217">
        <v>345</v>
      </c>
      <c r="H21" s="218">
        <v>38887</v>
      </c>
      <c r="I21" s="213">
        <f>E21-F21</f>
        <v>0</v>
      </c>
      <c r="J21" s="215">
        <f>F21/E21</f>
        <v>1.0000000000000002</v>
      </c>
    </row>
    <row r="22" spans="1:10">
      <c r="A22" s="200">
        <v>12185</v>
      </c>
      <c r="B22" s="200">
        <v>3</v>
      </c>
      <c r="C22" s="201">
        <v>55</v>
      </c>
      <c r="D22" s="202">
        <v>3.65</v>
      </c>
      <c r="E22" s="202">
        <f>C22*D22</f>
        <v>200.75</v>
      </c>
      <c r="F22" s="202">
        <v>0</v>
      </c>
      <c r="G22" s="201"/>
      <c r="H22" s="201"/>
      <c r="I22" s="202">
        <f>E22-F22</f>
        <v>200.75</v>
      </c>
      <c r="J22" s="209">
        <f>F22/E22</f>
        <v>0</v>
      </c>
    </row>
    <row r="23" spans="1:10">
      <c r="A23" s="200"/>
      <c r="B23" s="200" t="s">
        <v>594</v>
      </c>
      <c r="C23" s="201"/>
      <c r="D23" s="202"/>
      <c r="E23" s="202"/>
      <c r="F23" s="202"/>
      <c r="G23" s="201"/>
      <c r="H23" s="201"/>
      <c r="I23" s="202"/>
      <c r="J23" s="209"/>
    </row>
    <row r="24" spans="1:10">
      <c r="A24" s="200">
        <v>2210</v>
      </c>
      <c r="B24" s="200">
        <v>4</v>
      </c>
      <c r="C24" s="201">
        <v>92</v>
      </c>
      <c r="D24" s="202">
        <v>3.65</v>
      </c>
      <c r="E24" s="202">
        <f>C24*D24</f>
        <v>335.8</v>
      </c>
      <c r="F24" s="202">
        <v>0</v>
      </c>
      <c r="G24" s="201"/>
      <c r="H24" s="210"/>
      <c r="I24" s="202">
        <f>E24-F24</f>
        <v>335.8</v>
      </c>
      <c r="J24" s="209">
        <f>F24/E24</f>
        <v>0</v>
      </c>
    </row>
    <row r="25" spans="1:10">
      <c r="A25" s="225">
        <v>2478</v>
      </c>
      <c r="B25" s="225">
        <v>4</v>
      </c>
      <c r="C25" s="226">
        <v>159</v>
      </c>
      <c r="D25" s="227">
        <v>3.65</v>
      </c>
      <c r="E25" s="219">
        <f>C25*D25</f>
        <v>580.35</v>
      </c>
      <c r="F25" s="219">
        <v>1011.7</v>
      </c>
      <c r="G25" s="220">
        <v>3069</v>
      </c>
      <c r="H25" s="221">
        <v>38894</v>
      </c>
      <c r="I25" s="227">
        <f>E25-F25</f>
        <v>-431.35</v>
      </c>
      <c r="J25" s="228">
        <f>F25/E25</f>
        <v>1.7432583785646594</v>
      </c>
    </row>
    <row r="26" spans="1:10">
      <c r="A26" s="200">
        <v>2984</v>
      </c>
      <c r="B26" s="200">
        <v>4</v>
      </c>
      <c r="C26" s="201">
        <v>125</v>
      </c>
      <c r="D26" s="202">
        <v>3.65</v>
      </c>
      <c r="E26" s="202">
        <f>C26*D26</f>
        <v>456.25</v>
      </c>
      <c r="F26" s="202">
        <v>0</v>
      </c>
      <c r="G26" s="201"/>
      <c r="H26" s="201"/>
      <c r="I26" s="202">
        <f>E26-F26</f>
        <v>456.25</v>
      </c>
      <c r="J26" s="209">
        <f>F26/E26</f>
        <v>0</v>
      </c>
    </row>
    <row r="27" spans="1:10">
      <c r="A27" s="200">
        <v>4896</v>
      </c>
      <c r="B27" s="200">
        <v>4</v>
      </c>
      <c r="C27" s="201">
        <v>66</v>
      </c>
      <c r="D27" s="202">
        <v>3.65</v>
      </c>
      <c r="E27" s="202">
        <f>C27*D27</f>
        <v>240.9</v>
      </c>
      <c r="F27" s="202">
        <v>51.3</v>
      </c>
      <c r="G27" s="201">
        <v>2245</v>
      </c>
      <c r="H27" s="210">
        <v>38847</v>
      </c>
      <c r="I27" s="202">
        <f>E27-F27</f>
        <v>189.60000000000002</v>
      </c>
      <c r="J27" s="209">
        <f>F27/E27</f>
        <v>0.21295143212951431</v>
      </c>
    </row>
    <row r="28" spans="1:10">
      <c r="A28" s="200">
        <v>6444</v>
      </c>
      <c r="B28" s="200">
        <v>4</v>
      </c>
      <c r="C28" s="201">
        <v>51</v>
      </c>
      <c r="D28" s="202">
        <v>3.65</v>
      </c>
      <c r="E28" s="202">
        <f>C28*D28</f>
        <v>186.15</v>
      </c>
      <c r="F28" s="202">
        <v>0</v>
      </c>
      <c r="G28" s="201"/>
      <c r="H28" s="210"/>
      <c r="I28" s="202">
        <f>E28-F28</f>
        <v>186.15</v>
      </c>
      <c r="J28" s="209">
        <f>F28/E28</f>
        <v>0</v>
      </c>
    </row>
    <row r="29" spans="1:10">
      <c r="A29" s="200"/>
      <c r="B29" s="200" t="s">
        <v>629</v>
      </c>
      <c r="C29" s="201"/>
      <c r="D29" s="202"/>
      <c r="E29" s="202"/>
      <c r="F29" s="202"/>
      <c r="G29" s="201"/>
      <c r="H29" s="210"/>
      <c r="I29" s="202"/>
      <c r="J29" s="209"/>
    </row>
    <row r="30" spans="1:10">
      <c r="A30" s="200">
        <v>1797</v>
      </c>
      <c r="B30" s="200">
        <v>5</v>
      </c>
      <c r="C30" s="201">
        <v>227</v>
      </c>
      <c r="D30" s="202">
        <v>3.65</v>
      </c>
      <c r="E30" s="202">
        <f t="shared" ref="E30:E35" si="0">C30*D30</f>
        <v>828.55</v>
      </c>
      <c r="F30" s="202">
        <v>0</v>
      </c>
      <c r="G30" s="201"/>
      <c r="H30" s="210"/>
      <c r="I30" s="202">
        <f t="shared" ref="I30:I35" si="1">E30-F30</f>
        <v>828.55</v>
      </c>
      <c r="J30" s="209">
        <f t="shared" ref="J30:J35" si="2">F30/E30</f>
        <v>0</v>
      </c>
    </row>
    <row r="31" spans="1:10">
      <c r="A31" s="200">
        <v>3432</v>
      </c>
      <c r="B31" s="200">
        <v>5</v>
      </c>
      <c r="C31" s="201">
        <v>132</v>
      </c>
      <c r="D31" s="202">
        <v>3.65</v>
      </c>
      <c r="E31" s="202">
        <f t="shared" si="0"/>
        <v>481.8</v>
      </c>
      <c r="F31" s="202">
        <v>213.55</v>
      </c>
      <c r="G31" s="201">
        <v>3674</v>
      </c>
      <c r="H31" s="210">
        <v>38811</v>
      </c>
      <c r="I31" s="202">
        <f t="shared" si="1"/>
        <v>268.25</v>
      </c>
      <c r="J31" s="209">
        <f t="shared" si="2"/>
        <v>0.4432337069323371</v>
      </c>
    </row>
    <row r="32" spans="1:10">
      <c r="A32" s="200">
        <v>6228</v>
      </c>
      <c r="B32" s="200">
        <v>5</v>
      </c>
      <c r="C32" s="201">
        <v>109</v>
      </c>
      <c r="D32" s="202">
        <v>3.65</v>
      </c>
      <c r="E32" s="202">
        <f t="shared" si="0"/>
        <v>397.84999999999997</v>
      </c>
      <c r="F32" s="219">
        <v>280.45</v>
      </c>
      <c r="G32" s="220">
        <v>1705</v>
      </c>
      <c r="H32" s="221">
        <v>38894</v>
      </c>
      <c r="I32" s="202">
        <f t="shared" si="1"/>
        <v>117.39999999999998</v>
      </c>
      <c r="J32" s="209">
        <f t="shared" si="2"/>
        <v>0.70491391227849698</v>
      </c>
    </row>
    <row r="33" spans="1:10">
      <c r="A33" s="200">
        <v>7895</v>
      </c>
      <c r="B33" s="200">
        <v>5</v>
      </c>
      <c r="C33" s="201">
        <v>134</v>
      </c>
      <c r="D33" s="202">
        <v>3.65</v>
      </c>
      <c r="E33" s="202">
        <f t="shared" si="0"/>
        <v>489.09999999999997</v>
      </c>
      <c r="F33" s="202">
        <v>0</v>
      </c>
      <c r="G33" s="201"/>
      <c r="H33" s="201"/>
      <c r="I33" s="202">
        <f t="shared" si="1"/>
        <v>489.09999999999997</v>
      </c>
      <c r="J33" s="209">
        <f t="shared" si="2"/>
        <v>0</v>
      </c>
    </row>
    <row r="34" spans="1:10">
      <c r="A34" s="200">
        <v>12793</v>
      </c>
      <c r="B34" s="200">
        <v>5</v>
      </c>
      <c r="C34" s="201">
        <v>48</v>
      </c>
      <c r="D34" s="202">
        <v>3.65</v>
      </c>
      <c r="E34" s="202">
        <f t="shared" si="0"/>
        <v>175.2</v>
      </c>
      <c r="F34" s="219">
        <v>135.05000000000001</v>
      </c>
      <c r="G34" s="220">
        <v>1289</v>
      </c>
      <c r="H34" s="221">
        <v>38876</v>
      </c>
      <c r="I34" s="202">
        <f t="shared" si="1"/>
        <v>40.149999999999977</v>
      </c>
      <c r="J34" s="209">
        <f t="shared" si="2"/>
        <v>0.77083333333333348</v>
      </c>
    </row>
    <row r="35" spans="1:10">
      <c r="A35" s="200">
        <v>13702</v>
      </c>
      <c r="B35" s="200">
        <v>5</v>
      </c>
      <c r="C35" s="201">
        <v>32</v>
      </c>
      <c r="D35" s="202">
        <v>3.65</v>
      </c>
      <c r="E35" s="202">
        <f t="shared" si="0"/>
        <v>116.8</v>
      </c>
      <c r="F35" s="202">
        <v>0</v>
      </c>
      <c r="G35" s="201"/>
      <c r="H35" s="210"/>
      <c r="I35" s="202">
        <f t="shared" si="1"/>
        <v>116.8</v>
      </c>
      <c r="J35" s="209">
        <f t="shared" si="2"/>
        <v>0</v>
      </c>
    </row>
    <row r="36" spans="1:10">
      <c r="A36" s="200"/>
      <c r="B36" s="200" t="s">
        <v>598</v>
      </c>
      <c r="C36" s="201"/>
      <c r="D36" s="202"/>
      <c r="E36" s="202"/>
      <c r="F36" s="202"/>
      <c r="G36" s="201"/>
      <c r="H36" s="210"/>
      <c r="I36" s="202"/>
      <c r="J36" s="209"/>
    </row>
    <row r="37" spans="1:10">
      <c r="A37" s="200">
        <v>2990</v>
      </c>
      <c r="B37" s="200">
        <v>6</v>
      </c>
      <c r="C37" s="201">
        <v>115</v>
      </c>
      <c r="D37" s="202">
        <v>3.65</v>
      </c>
      <c r="E37" s="202">
        <f>C37*D37</f>
        <v>419.75</v>
      </c>
      <c r="F37" s="202">
        <v>0</v>
      </c>
      <c r="G37" s="201"/>
      <c r="H37" s="210"/>
      <c r="I37" s="202">
        <f>E37-F37</f>
        <v>419.75</v>
      </c>
      <c r="J37" s="209">
        <f>F37/E37</f>
        <v>0</v>
      </c>
    </row>
    <row r="38" spans="1:10">
      <c r="A38" s="200">
        <v>4439</v>
      </c>
      <c r="B38" s="200">
        <v>6</v>
      </c>
      <c r="C38" s="201">
        <v>323</v>
      </c>
      <c r="D38" s="202">
        <v>3.65</v>
      </c>
      <c r="E38" s="202">
        <f>C38*D38</f>
        <v>1178.95</v>
      </c>
      <c r="F38" s="219">
        <v>588.9</v>
      </c>
      <c r="G38" s="220">
        <v>1819</v>
      </c>
      <c r="H38" s="221">
        <v>38894</v>
      </c>
      <c r="I38" s="202">
        <f>E38-F38</f>
        <v>590.05000000000007</v>
      </c>
      <c r="J38" s="209">
        <f>F38/E38</f>
        <v>0.49951227787437968</v>
      </c>
    </row>
    <row r="39" spans="1:10">
      <c r="A39" s="200">
        <v>4869</v>
      </c>
      <c r="B39" s="200">
        <v>6</v>
      </c>
      <c r="C39" s="201">
        <v>118</v>
      </c>
      <c r="D39" s="202">
        <v>3.65</v>
      </c>
      <c r="E39" s="202">
        <f>C39*D39</f>
        <v>430.7</v>
      </c>
      <c r="F39" s="202">
        <v>0</v>
      </c>
      <c r="G39" s="201"/>
      <c r="H39" s="210"/>
      <c r="I39" s="202">
        <f>E39-F39</f>
        <v>430.7</v>
      </c>
      <c r="J39" s="209">
        <f>F39/E39</f>
        <v>0</v>
      </c>
    </row>
    <row r="40" spans="1:10">
      <c r="A40" s="200">
        <v>6764</v>
      </c>
      <c r="B40" s="200">
        <v>6</v>
      </c>
      <c r="C40" s="201">
        <v>76</v>
      </c>
      <c r="D40" s="202">
        <v>3.65</v>
      </c>
      <c r="E40" s="202">
        <f>C40*D40</f>
        <v>277.39999999999998</v>
      </c>
      <c r="F40" s="202">
        <v>0</v>
      </c>
      <c r="G40" s="201"/>
      <c r="H40" s="210"/>
      <c r="I40" s="202">
        <f>E40-F40</f>
        <v>277.39999999999998</v>
      </c>
      <c r="J40" s="209">
        <f>F40/E40</f>
        <v>0</v>
      </c>
    </row>
    <row r="41" spans="1:10">
      <c r="A41" s="200">
        <v>10260</v>
      </c>
      <c r="B41" s="200">
        <v>6</v>
      </c>
      <c r="C41" s="201">
        <v>79</v>
      </c>
      <c r="D41" s="202">
        <v>3.65</v>
      </c>
      <c r="E41" s="202">
        <f>C41*D41</f>
        <v>288.34999999999997</v>
      </c>
      <c r="F41" s="202">
        <v>0</v>
      </c>
      <c r="G41" s="201"/>
      <c r="H41" s="210"/>
      <c r="I41" s="202">
        <f>E41-F41</f>
        <v>288.34999999999997</v>
      </c>
      <c r="J41" s="209">
        <f>F41/E41</f>
        <v>0</v>
      </c>
    </row>
    <row r="42" spans="1:10">
      <c r="A42" s="200"/>
      <c r="B42" s="200" t="s">
        <v>601</v>
      </c>
      <c r="C42" s="201"/>
      <c r="D42" s="202"/>
      <c r="E42" s="202"/>
      <c r="F42" s="202"/>
      <c r="G42" s="201"/>
      <c r="H42" s="210"/>
      <c r="I42" s="202"/>
      <c r="J42" s="209"/>
    </row>
    <row r="43" spans="1:10">
      <c r="A43" s="200">
        <v>617</v>
      </c>
      <c r="B43" s="200">
        <v>7</v>
      </c>
      <c r="C43" s="201">
        <v>221</v>
      </c>
      <c r="D43" s="202">
        <v>3.65</v>
      </c>
      <c r="E43" s="202">
        <f>C43*D43</f>
        <v>806.65</v>
      </c>
      <c r="F43" s="219">
        <v>433.25</v>
      </c>
      <c r="G43" s="220">
        <v>4564</v>
      </c>
      <c r="H43" s="221">
        <v>38880</v>
      </c>
      <c r="I43" s="202">
        <f>E43-F43</f>
        <v>373.4</v>
      </c>
      <c r="J43" s="209">
        <f>F43/E43</f>
        <v>0.537097873923015</v>
      </c>
    </row>
    <row r="44" spans="1:10">
      <c r="A44" s="200">
        <v>5382</v>
      </c>
      <c r="B44" s="200">
        <v>7</v>
      </c>
      <c r="C44" s="201">
        <v>120</v>
      </c>
      <c r="D44" s="202">
        <v>3.65</v>
      </c>
      <c r="E44" s="202">
        <f>C44*D44</f>
        <v>438</v>
      </c>
      <c r="F44" s="202">
        <v>0</v>
      </c>
      <c r="G44" s="201"/>
      <c r="H44" s="210"/>
      <c r="I44" s="202">
        <f>E44-F44</f>
        <v>438</v>
      </c>
      <c r="J44" s="209">
        <f>F44/E44</f>
        <v>0</v>
      </c>
    </row>
    <row r="45" spans="1:10">
      <c r="A45" s="200">
        <v>6279</v>
      </c>
      <c r="B45" s="200">
        <v>7</v>
      </c>
      <c r="C45" s="201">
        <v>137</v>
      </c>
      <c r="D45" s="202">
        <v>3.65</v>
      </c>
      <c r="E45" s="202">
        <f>C45*D45</f>
        <v>500.05</v>
      </c>
      <c r="F45" s="202">
        <v>325.85000000000002</v>
      </c>
      <c r="G45" s="201">
        <v>3338</v>
      </c>
      <c r="H45" s="201">
        <v>371706</v>
      </c>
      <c r="I45" s="202">
        <f>E45-F45</f>
        <v>174.2</v>
      </c>
      <c r="J45" s="209">
        <f>F45/E45</f>
        <v>0.65163483651634835</v>
      </c>
    </row>
    <row r="46" spans="1:10">
      <c r="A46" s="200">
        <v>10714</v>
      </c>
      <c r="B46" s="200">
        <v>7</v>
      </c>
      <c r="C46" s="201">
        <v>67</v>
      </c>
      <c r="D46" s="202">
        <v>3.65</v>
      </c>
      <c r="E46" s="202">
        <f>C46*D46</f>
        <v>244.54999999999998</v>
      </c>
      <c r="F46" s="202">
        <v>0</v>
      </c>
      <c r="G46" s="201"/>
      <c r="H46" s="210"/>
      <c r="I46" s="202">
        <f>E46-F46</f>
        <v>244.54999999999998</v>
      </c>
      <c r="J46" s="209">
        <f>F46/E46</f>
        <v>0</v>
      </c>
    </row>
    <row r="47" spans="1:10">
      <c r="A47" s="200">
        <v>11834</v>
      </c>
      <c r="B47" s="200">
        <v>7</v>
      </c>
      <c r="C47" s="201">
        <v>80</v>
      </c>
      <c r="D47" s="202">
        <v>3.65</v>
      </c>
      <c r="E47" s="202">
        <f>C47*D47</f>
        <v>292</v>
      </c>
      <c r="F47" s="202">
        <v>0</v>
      </c>
      <c r="G47" s="201"/>
      <c r="H47" s="210"/>
      <c r="I47" s="202">
        <f>E47-F47</f>
        <v>292</v>
      </c>
      <c r="J47" s="209">
        <f>F47/E47</f>
        <v>0</v>
      </c>
    </row>
    <row r="48" spans="1:10">
      <c r="A48" s="200"/>
      <c r="B48" s="200" t="s">
        <v>602</v>
      </c>
      <c r="C48" s="201"/>
      <c r="D48" s="202"/>
      <c r="E48" s="202"/>
      <c r="F48" s="202"/>
      <c r="G48" s="201"/>
      <c r="H48" s="210"/>
      <c r="I48" s="202"/>
      <c r="J48" s="209"/>
    </row>
    <row r="49" spans="1:10">
      <c r="A49" s="229">
        <v>3955</v>
      </c>
      <c r="B49" s="229">
        <v>8</v>
      </c>
      <c r="C49" s="230">
        <v>448</v>
      </c>
      <c r="D49" s="203">
        <v>3.65</v>
      </c>
      <c r="E49" s="203">
        <f>C49*D49</f>
        <v>1635.2</v>
      </c>
      <c r="F49" s="203">
        <v>1635.2</v>
      </c>
      <c r="G49" s="230">
        <v>6657</v>
      </c>
      <c r="H49" s="204">
        <v>38847</v>
      </c>
      <c r="I49" s="203">
        <f>E49-F49</f>
        <v>0</v>
      </c>
      <c r="J49" s="231">
        <f>F49/E49</f>
        <v>1</v>
      </c>
    </row>
    <row r="50" spans="1:10">
      <c r="A50" s="200">
        <v>4692</v>
      </c>
      <c r="B50" s="200">
        <v>8</v>
      </c>
      <c r="C50" s="201">
        <v>125</v>
      </c>
      <c r="D50" s="202">
        <v>3.65</v>
      </c>
      <c r="E50" s="202">
        <f>C50*D50</f>
        <v>456.25</v>
      </c>
      <c r="F50" s="202">
        <v>0</v>
      </c>
      <c r="G50" s="201"/>
      <c r="H50" s="210"/>
      <c r="I50" s="202">
        <f>E50-F50</f>
        <v>456.25</v>
      </c>
      <c r="J50" s="209">
        <f>F50/E50</f>
        <v>0</v>
      </c>
    </row>
    <row r="51" spans="1:10">
      <c r="A51" s="200">
        <v>6464</v>
      </c>
      <c r="B51" s="200">
        <v>8</v>
      </c>
      <c r="C51" s="201">
        <v>158</v>
      </c>
      <c r="D51" s="202">
        <v>3.65</v>
      </c>
      <c r="E51" s="202">
        <f>C51*D51</f>
        <v>576.69999999999993</v>
      </c>
      <c r="F51" s="202">
        <v>0</v>
      </c>
      <c r="G51" s="201"/>
      <c r="H51" s="210"/>
      <c r="I51" s="202">
        <f>E51-F51</f>
        <v>576.69999999999993</v>
      </c>
      <c r="J51" s="209">
        <f>F51/E51</f>
        <v>0</v>
      </c>
    </row>
    <row r="52" spans="1:10">
      <c r="A52" s="200">
        <v>7498</v>
      </c>
      <c r="B52" s="200">
        <v>8</v>
      </c>
      <c r="C52" s="201">
        <v>175</v>
      </c>
      <c r="D52" s="202">
        <v>3.65</v>
      </c>
      <c r="E52" s="202">
        <f>C52*D52</f>
        <v>638.75</v>
      </c>
      <c r="F52" s="202">
        <v>0</v>
      </c>
      <c r="G52" s="201"/>
      <c r="H52" s="210"/>
      <c r="I52" s="202">
        <f>E52-F52</f>
        <v>638.75</v>
      </c>
      <c r="J52" s="209">
        <f>F52/E52</f>
        <v>0</v>
      </c>
    </row>
    <row r="53" spans="1:10">
      <c r="A53" s="200">
        <v>8061</v>
      </c>
      <c r="B53" s="200">
        <v>8</v>
      </c>
      <c r="C53" s="201">
        <v>73</v>
      </c>
      <c r="D53" s="202">
        <v>3.65</v>
      </c>
      <c r="E53" s="202">
        <f>C53*D53</f>
        <v>266.45</v>
      </c>
      <c r="F53" s="202">
        <v>0</v>
      </c>
      <c r="G53" s="201"/>
      <c r="H53" s="201"/>
      <c r="I53" s="202">
        <f>E53-F53</f>
        <v>266.45</v>
      </c>
      <c r="J53" s="209">
        <f>F53/E53</f>
        <v>0</v>
      </c>
    </row>
    <row r="54" spans="1:10">
      <c r="A54" s="200"/>
      <c r="B54" s="200" t="s">
        <v>603</v>
      </c>
      <c r="C54" s="201"/>
      <c r="D54" s="202"/>
      <c r="E54" s="202"/>
      <c r="F54" s="202"/>
      <c r="G54" s="201"/>
      <c r="H54" s="201"/>
      <c r="I54" s="202"/>
      <c r="J54" s="209"/>
    </row>
    <row r="55" spans="1:10">
      <c r="A55" s="200">
        <v>607</v>
      </c>
      <c r="B55" s="200">
        <v>9</v>
      </c>
      <c r="C55" s="201">
        <v>420</v>
      </c>
      <c r="D55" s="202">
        <v>3.65</v>
      </c>
      <c r="E55" s="202">
        <f t="shared" ref="E55:E60" si="3">C55*D55</f>
        <v>1533</v>
      </c>
      <c r="F55" s="202">
        <v>1320.65</v>
      </c>
      <c r="G55" s="201">
        <v>2069</v>
      </c>
      <c r="H55" s="210">
        <v>38623</v>
      </c>
      <c r="I55" s="202">
        <f t="shared" ref="I55:I60" si="4">E55-F55</f>
        <v>212.34999999999991</v>
      </c>
      <c r="J55" s="209">
        <f t="shared" ref="J55:J60" si="5">F55/E55</f>
        <v>0.86148075668623625</v>
      </c>
    </row>
    <row r="56" spans="1:10">
      <c r="A56" s="200">
        <v>1033</v>
      </c>
      <c r="B56" s="200">
        <v>9</v>
      </c>
      <c r="C56" s="201">
        <v>229</v>
      </c>
      <c r="D56" s="202">
        <v>3.65</v>
      </c>
      <c r="E56" s="202">
        <f t="shared" si="3"/>
        <v>835.85</v>
      </c>
      <c r="F56" s="202">
        <v>239.1</v>
      </c>
      <c r="G56" s="201">
        <v>1531</v>
      </c>
      <c r="H56" s="210">
        <v>38623</v>
      </c>
      <c r="I56" s="202">
        <f t="shared" si="4"/>
        <v>596.75</v>
      </c>
      <c r="J56" s="209">
        <f t="shared" si="5"/>
        <v>0.2860561105461506</v>
      </c>
    </row>
    <row r="57" spans="1:10">
      <c r="A57" s="200">
        <v>4489</v>
      </c>
      <c r="B57" s="200">
        <v>9</v>
      </c>
      <c r="C57" s="201">
        <v>151</v>
      </c>
      <c r="D57" s="202">
        <v>3.65</v>
      </c>
      <c r="E57" s="202">
        <f t="shared" si="3"/>
        <v>551.15</v>
      </c>
      <c r="F57" s="202">
        <v>0</v>
      </c>
      <c r="G57" s="201"/>
      <c r="H57" s="201"/>
      <c r="I57" s="202">
        <f t="shared" si="4"/>
        <v>551.15</v>
      </c>
      <c r="J57" s="209">
        <f t="shared" si="5"/>
        <v>0</v>
      </c>
    </row>
    <row r="58" spans="1:10">
      <c r="A58" s="200">
        <v>10919</v>
      </c>
      <c r="B58" s="200">
        <v>9</v>
      </c>
      <c r="C58" s="201">
        <v>81</v>
      </c>
      <c r="D58" s="202">
        <v>3.65</v>
      </c>
      <c r="E58" s="202">
        <f t="shared" si="3"/>
        <v>295.64999999999998</v>
      </c>
      <c r="F58" s="202">
        <v>0</v>
      </c>
      <c r="G58" s="201"/>
      <c r="H58" s="201"/>
      <c r="I58" s="202">
        <f t="shared" si="4"/>
        <v>295.64999999999998</v>
      </c>
      <c r="J58" s="209">
        <f t="shared" si="5"/>
        <v>0</v>
      </c>
    </row>
    <row r="59" spans="1:10">
      <c r="A59" s="200">
        <v>12269</v>
      </c>
      <c r="B59" s="200">
        <v>9</v>
      </c>
      <c r="C59" s="201">
        <v>60</v>
      </c>
      <c r="D59" s="202">
        <v>3.65</v>
      </c>
      <c r="E59" s="202">
        <f t="shared" si="3"/>
        <v>219</v>
      </c>
      <c r="F59" s="202">
        <v>0</v>
      </c>
      <c r="G59" s="201"/>
      <c r="H59" s="210"/>
      <c r="I59" s="202">
        <f t="shared" si="4"/>
        <v>219</v>
      </c>
      <c r="J59" s="209">
        <f t="shared" si="5"/>
        <v>0</v>
      </c>
    </row>
    <row r="60" spans="1:10">
      <c r="A60" s="200">
        <v>12596</v>
      </c>
      <c r="B60" s="200">
        <v>9</v>
      </c>
      <c r="C60" s="201">
        <v>36</v>
      </c>
      <c r="D60" s="202">
        <v>3.65</v>
      </c>
      <c r="E60" s="202">
        <f t="shared" si="3"/>
        <v>131.4</v>
      </c>
      <c r="F60" s="202">
        <v>0</v>
      </c>
      <c r="G60" s="201"/>
      <c r="H60" s="201"/>
      <c r="I60" s="202">
        <f t="shared" si="4"/>
        <v>131.4</v>
      </c>
      <c r="J60" s="209">
        <f t="shared" si="5"/>
        <v>0</v>
      </c>
    </row>
    <row r="61" spans="1:10">
      <c r="A61" s="200"/>
      <c r="B61" s="200" t="s">
        <v>630</v>
      </c>
      <c r="C61" s="201"/>
      <c r="D61" s="202"/>
      <c r="E61" s="202"/>
      <c r="F61" s="202"/>
      <c r="G61" s="201"/>
      <c r="H61" s="201"/>
      <c r="I61" s="202"/>
      <c r="J61" s="209"/>
    </row>
    <row r="62" spans="1:10">
      <c r="A62" s="200">
        <v>614</v>
      </c>
      <c r="B62" s="200">
        <v>10</v>
      </c>
      <c r="C62" s="201">
        <v>259</v>
      </c>
      <c r="D62" s="202">
        <v>3.65</v>
      </c>
      <c r="E62" s="202">
        <f t="shared" ref="E62:E67" si="6">C62*D62</f>
        <v>945.35</v>
      </c>
      <c r="F62" s="202">
        <v>0</v>
      </c>
      <c r="G62" s="201"/>
      <c r="H62" s="201"/>
      <c r="I62" s="202">
        <f t="shared" ref="I62:I67" si="7">E62-F62</f>
        <v>945.35</v>
      </c>
      <c r="J62" s="209">
        <f t="shared" ref="J62:J67" si="8">F62/E62</f>
        <v>0</v>
      </c>
    </row>
    <row r="63" spans="1:10">
      <c r="A63" s="211">
        <v>1838</v>
      </c>
      <c r="B63" s="211">
        <v>10</v>
      </c>
      <c r="C63" s="212">
        <v>328</v>
      </c>
      <c r="D63" s="213">
        <v>3.65</v>
      </c>
      <c r="E63" s="216">
        <f t="shared" si="6"/>
        <v>1197.2</v>
      </c>
      <c r="F63" s="216">
        <v>1226.17</v>
      </c>
      <c r="G63" s="217">
        <v>3445</v>
      </c>
      <c r="H63" s="218">
        <v>38894</v>
      </c>
      <c r="I63" s="213">
        <f t="shared" si="7"/>
        <v>-28.970000000000027</v>
      </c>
      <c r="J63" s="215">
        <f t="shared" si="8"/>
        <v>1.024198128967591</v>
      </c>
    </row>
    <row r="64" spans="1:10">
      <c r="A64" s="229">
        <v>5514</v>
      </c>
      <c r="B64" s="229">
        <v>10</v>
      </c>
      <c r="C64" s="230">
        <v>149</v>
      </c>
      <c r="D64" s="203">
        <v>3.65</v>
      </c>
      <c r="E64" s="232">
        <f t="shared" si="6"/>
        <v>543.85</v>
      </c>
      <c r="F64" s="232">
        <v>543.85</v>
      </c>
      <c r="G64" s="233">
        <v>4333</v>
      </c>
      <c r="H64" s="234">
        <v>38873</v>
      </c>
      <c r="I64" s="203">
        <f t="shared" si="7"/>
        <v>0</v>
      </c>
      <c r="J64" s="231">
        <f t="shared" si="8"/>
        <v>1</v>
      </c>
    </row>
    <row r="65" spans="1:10">
      <c r="A65" s="211">
        <v>8810</v>
      </c>
      <c r="B65" s="211">
        <v>10</v>
      </c>
      <c r="C65" s="212">
        <v>94</v>
      </c>
      <c r="D65" s="213">
        <v>3.65</v>
      </c>
      <c r="E65" s="216">
        <f t="shared" si="6"/>
        <v>343.09999999999997</v>
      </c>
      <c r="F65" s="216">
        <v>343.1</v>
      </c>
      <c r="G65" s="217">
        <v>1278</v>
      </c>
      <c r="H65" s="218">
        <v>38887</v>
      </c>
      <c r="I65" s="213">
        <f t="shared" si="7"/>
        <v>0</v>
      </c>
      <c r="J65" s="215">
        <f t="shared" si="8"/>
        <v>1.0000000000000002</v>
      </c>
    </row>
    <row r="66" spans="1:10">
      <c r="A66" s="211">
        <v>11305</v>
      </c>
      <c r="B66" s="211">
        <v>10</v>
      </c>
      <c r="C66" s="212">
        <v>133</v>
      </c>
      <c r="D66" s="213">
        <v>3.65</v>
      </c>
      <c r="E66" s="216">
        <f t="shared" si="6"/>
        <v>485.45</v>
      </c>
      <c r="F66" s="216">
        <v>485.45</v>
      </c>
      <c r="G66" s="217">
        <v>1056</v>
      </c>
      <c r="H66" s="218">
        <v>38897</v>
      </c>
      <c r="I66" s="213">
        <f t="shared" si="7"/>
        <v>0</v>
      </c>
      <c r="J66" s="215">
        <f t="shared" si="8"/>
        <v>1</v>
      </c>
    </row>
    <row r="67" spans="1:10">
      <c r="A67" s="211">
        <v>13083</v>
      </c>
      <c r="B67" s="211">
        <v>10</v>
      </c>
      <c r="C67" s="212">
        <v>32</v>
      </c>
      <c r="D67" s="213">
        <v>3.65</v>
      </c>
      <c r="E67" s="216">
        <f t="shared" si="6"/>
        <v>116.8</v>
      </c>
      <c r="F67" s="216">
        <v>116.8</v>
      </c>
      <c r="G67" s="217">
        <v>642</v>
      </c>
      <c r="H67" s="218">
        <v>38894</v>
      </c>
      <c r="I67" s="213">
        <f t="shared" si="7"/>
        <v>0</v>
      </c>
      <c r="J67" s="215">
        <f t="shared" si="8"/>
        <v>1</v>
      </c>
    </row>
    <row r="68" spans="1:10">
      <c r="A68" s="200"/>
      <c r="B68" s="200" t="s">
        <v>606</v>
      </c>
      <c r="C68" s="201"/>
      <c r="D68" s="202"/>
      <c r="E68" s="202"/>
      <c r="F68" s="202"/>
      <c r="G68" s="201"/>
      <c r="H68" s="210"/>
      <c r="I68" s="202"/>
      <c r="J68" s="209"/>
    </row>
    <row r="69" spans="1:10">
      <c r="A69" s="229">
        <v>2556</v>
      </c>
      <c r="B69" s="229">
        <v>11</v>
      </c>
      <c r="C69" s="230">
        <v>176</v>
      </c>
      <c r="D69" s="203">
        <v>3.65</v>
      </c>
      <c r="E69" s="203">
        <f>C69*D69</f>
        <v>642.4</v>
      </c>
      <c r="F69" s="203">
        <v>698.45</v>
      </c>
      <c r="G69" s="230">
        <v>8099</v>
      </c>
      <c r="H69" s="204">
        <v>38623</v>
      </c>
      <c r="I69" s="203">
        <f>E69-F69</f>
        <v>-56.050000000000068</v>
      </c>
      <c r="J69" s="231">
        <f>F69/E69</f>
        <v>1.0872509339975094</v>
      </c>
    </row>
    <row r="70" spans="1:10">
      <c r="A70" s="200">
        <v>5539</v>
      </c>
      <c r="B70" s="200">
        <v>11</v>
      </c>
      <c r="C70" s="201">
        <v>96</v>
      </c>
      <c r="D70" s="202">
        <v>3.65</v>
      </c>
      <c r="E70" s="202">
        <f>C70*D70</f>
        <v>350.4</v>
      </c>
      <c r="F70" s="202">
        <v>157.69999999999999</v>
      </c>
      <c r="G70" s="201">
        <v>3640</v>
      </c>
      <c r="H70" s="210">
        <v>38835</v>
      </c>
      <c r="I70" s="202">
        <f>E70-F70</f>
        <v>192.7</v>
      </c>
      <c r="J70" s="209">
        <f>F70/E70</f>
        <v>0.45005707762557079</v>
      </c>
    </row>
    <row r="71" spans="1:10">
      <c r="A71" s="200">
        <v>7732</v>
      </c>
      <c r="B71" s="200">
        <v>11</v>
      </c>
      <c r="C71" s="201">
        <v>90</v>
      </c>
      <c r="D71" s="202">
        <v>3.65</v>
      </c>
      <c r="E71" s="202">
        <f>C71*D71</f>
        <v>328.5</v>
      </c>
      <c r="F71" s="202">
        <v>0</v>
      </c>
      <c r="G71" s="201"/>
      <c r="H71" s="201"/>
      <c r="I71" s="202">
        <f>E71-F71</f>
        <v>328.5</v>
      </c>
      <c r="J71" s="209">
        <f>F71/E71</f>
        <v>0</v>
      </c>
    </row>
    <row r="72" spans="1:10">
      <c r="A72" s="200">
        <v>12079</v>
      </c>
      <c r="B72" s="200">
        <v>11</v>
      </c>
      <c r="C72" s="201">
        <v>46</v>
      </c>
      <c r="D72" s="202">
        <v>3.65</v>
      </c>
      <c r="E72" s="202">
        <f>C72*D72</f>
        <v>167.9</v>
      </c>
      <c r="F72" s="202">
        <v>0</v>
      </c>
      <c r="G72" s="201"/>
      <c r="H72" s="210"/>
      <c r="I72" s="202">
        <f>E72-F72</f>
        <v>167.9</v>
      </c>
      <c r="J72" s="209">
        <f>F72/E72</f>
        <v>0</v>
      </c>
    </row>
    <row r="73" spans="1:10">
      <c r="A73" s="200">
        <v>12393</v>
      </c>
      <c r="B73" s="200">
        <v>11</v>
      </c>
      <c r="C73" s="201">
        <v>52</v>
      </c>
      <c r="D73" s="202">
        <v>3.65</v>
      </c>
      <c r="E73" s="202">
        <f>C73*D73</f>
        <v>189.79999999999998</v>
      </c>
      <c r="F73" s="202">
        <v>0</v>
      </c>
      <c r="G73" s="201"/>
      <c r="H73" s="201"/>
      <c r="I73" s="202">
        <f>E73-F73</f>
        <v>189.79999999999998</v>
      </c>
      <c r="J73" s="209">
        <f>F73/E73</f>
        <v>0</v>
      </c>
    </row>
    <row r="74" spans="1:10">
      <c r="A74" s="200"/>
      <c r="B74" s="200" t="s">
        <v>607</v>
      </c>
      <c r="C74" s="201"/>
      <c r="D74" s="202"/>
      <c r="E74" s="202"/>
      <c r="F74" s="202"/>
      <c r="G74" s="201"/>
      <c r="H74" s="201"/>
      <c r="I74" s="202"/>
      <c r="J74" s="209"/>
    </row>
    <row r="75" spans="1:10">
      <c r="A75" s="200">
        <v>710</v>
      </c>
      <c r="B75" s="200">
        <v>12</v>
      </c>
      <c r="C75" s="201">
        <v>243</v>
      </c>
      <c r="D75" s="202">
        <v>3.65</v>
      </c>
      <c r="E75" s="202">
        <f>C75*D75</f>
        <v>886.94999999999993</v>
      </c>
      <c r="F75" s="202">
        <v>0</v>
      </c>
      <c r="G75" s="201"/>
      <c r="H75" s="201"/>
      <c r="I75" s="202">
        <f>E75-F75</f>
        <v>886.94999999999993</v>
      </c>
      <c r="J75" s="209">
        <f>F75/E75</f>
        <v>0</v>
      </c>
    </row>
    <row r="76" spans="1:10">
      <c r="A76" s="200">
        <v>1957</v>
      </c>
      <c r="B76" s="200">
        <v>12</v>
      </c>
      <c r="C76" s="201">
        <v>204</v>
      </c>
      <c r="D76" s="202">
        <v>3.65</v>
      </c>
      <c r="E76" s="219">
        <f>C76*D76</f>
        <v>744.6</v>
      </c>
      <c r="F76" s="219">
        <v>298.25</v>
      </c>
      <c r="G76" s="220">
        <v>1717</v>
      </c>
      <c r="H76" s="210">
        <v>38910</v>
      </c>
      <c r="I76" s="202">
        <f>E76-F76</f>
        <v>446.35</v>
      </c>
      <c r="J76" s="209">
        <f>F76/E76</f>
        <v>0.40055063121138867</v>
      </c>
    </row>
    <row r="77" spans="1:10">
      <c r="A77" s="200">
        <v>4807</v>
      </c>
      <c r="B77" s="200">
        <v>12</v>
      </c>
      <c r="C77" s="201">
        <v>124</v>
      </c>
      <c r="D77" s="202">
        <v>3.65</v>
      </c>
      <c r="E77" s="202">
        <f>C77*D77</f>
        <v>452.59999999999997</v>
      </c>
      <c r="F77" s="202">
        <v>0</v>
      </c>
      <c r="G77" s="201"/>
      <c r="H77" s="210"/>
      <c r="I77" s="202">
        <f>E77-F77</f>
        <v>452.59999999999997</v>
      </c>
      <c r="J77" s="209">
        <f>F77/E77</f>
        <v>0</v>
      </c>
    </row>
    <row r="78" spans="1:10">
      <c r="A78" s="200">
        <v>5798</v>
      </c>
      <c r="B78" s="200">
        <v>12</v>
      </c>
      <c r="C78" s="201">
        <v>140</v>
      </c>
      <c r="D78" s="202">
        <v>3.65</v>
      </c>
      <c r="E78" s="202">
        <f>C78*D78</f>
        <v>511</v>
      </c>
      <c r="F78" s="202">
        <v>353.4</v>
      </c>
      <c r="G78" s="201">
        <v>3315</v>
      </c>
      <c r="H78" s="210">
        <v>38623</v>
      </c>
      <c r="I78" s="202">
        <f>E78-F78</f>
        <v>157.60000000000002</v>
      </c>
      <c r="J78" s="209">
        <f>F78/E78</f>
        <v>0.69158512720156551</v>
      </c>
    </row>
    <row r="79" spans="1:10">
      <c r="A79" s="200"/>
      <c r="B79" s="200" t="s">
        <v>608</v>
      </c>
      <c r="C79" s="201"/>
      <c r="D79" s="202"/>
      <c r="E79" s="202"/>
      <c r="F79" s="202"/>
      <c r="G79" s="201"/>
      <c r="H79" s="210"/>
      <c r="I79" s="202"/>
      <c r="J79" s="209"/>
    </row>
    <row r="80" spans="1:10">
      <c r="A80" s="229">
        <v>4505</v>
      </c>
      <c r="B80" s="229">
        <v>13</v>
      </c>
      <c r="C80" s="230">
        <v>128</v>
      </c>
      <c r="D80" s="203">
        <v>3.65</v>
      </c>
      <c r="E80" s="203">
        <f>C80*D80</f>
        <v>467.2</v>
      </c>
      <c r="F80" s="203">
        <v>467.2</v>
      </c>
      <c r="G80" s="230">
        <v>1103</v>
      </c>
      <c r="H80" s="204">
        <v>38847</v>
      </c>
      <c r="I80" s="203">
        <f>E80-F80</f>
        <v>0</v>
      </c>
      <c r="J80" s="231">
        <f>F80/E80</f>
        <v>1</v>
      </c>
    </row>
    <row r="81" spans="1:10">
      <c r="A81" s="200">
        <v>4735</v>
      </c>
      <c r="B81" s="200">
        <v>13</v>
      </c>
      <c r="C81" s="201">
        <v>195</v>
      </c>
      <c r="D81" s="202">
        <v>3.65</v>
      </c>
      <c r="E81" s="202">
        <f>C81*D81</f>
        <v>711.75</v>
      </c>
      <c r="F81" s="202">
        <v>98.4</v>
      </c>
      <c r="G81" s="201">
        <v>1528</v>
      </c>
      <c r="H81" s="210">
        <v>38727</v>
      </c>
      <c r="I81" s="202">
        <f>E81-F81</f>
        <v>613.35</v>
      </c>
      <c r="J81" s="209">
        <f>F81/E81</f>
        <v>0.13825079030558485</v>
      </c>
    </row>
    <row r="82" spans="1:10">
      <c r="A82" s="200">
        <v>5844</v>
      </c>
      <c r="B82" s="200">
        <v>13</v>
      </c>
      <c r="C82" s="201">
        <v>126</v>
      </c>
      <c r="D82" s="202">
        <v>3.65</v>
      </c>
      <c r="E82" s="202">
        <f>C82*D82</f>
        <v>459.9</v>
      </c>
      <c r="F82" s="202">
        <v>0</v>
      </c>
      <c r="G82" s="201"/>
      <c r="H82" s="210"/>
      <c r="I82" s="202">
        <f>E82-F82</f>
        <v>459.9</v>
      </c>
      <c r="J82" s="209">
        <f>F82/E82</f>
        <v>0</v>
      </c>
    </row>
    <row r="83" spans="1:10">
      <c r="A83" s="200">
        <v>10243</v>
      </c>
      <c r="B83" s="200">
        <v>13</v>
      </c>
      <c r="C83" s="201">
        <v>140</v>
      </c>
      <c r="D83" s="202">
        <v>3.65</v>
      </c>
      <c r="E83" s="202">
        <f>C83*D83</f>
        <v>511</v>
      </c>
      <c r="F83" s="202">
        <v>471</v>
      </c>
      <c r="G83" s="201">
        <v>242</v>
      </c>
      <c r="H83" s="210">
        <v>38832</v>
      </c>
      <c r="I83" s="202">
        <f>E83-F83</f>
        <v>40</v>
      </c>
      <c r="J83" s="209">
        <f>F83/E83</f>
        <v>0.92172211350293543</v>
      </c>
    </row>
    <row r="84" spans="1:10">
      <c r="A84" s="200">
        <v>10552</v>
      </c>
      <c r="B84" s="200">
        <v>13</v>
      </c>
      <c r="C84" s="201">
        <v>94</v>
      </c>
      <c r="D84" s="202">
        <v>3.65</v>
      </c>
      <c r="E84" s="202">
        <f>C84*D84</f>
        <v>343.09999999999997</v>
      </c>
      <c r="F84" s="202">
        <v>0</v>
      </c>
      <c r="G84" s="201"/>
      <c r="H84" s="210"/>
      <c r="I84" s="202">
        <f>E84-F84</f>
        <v>343.09999999999997</v>
      </c>
      <c r="J84" s="209">
        <f>F84/E84</f>
        <v>0</v>
      </c>
    </row>
    <row r="85" spans="1:10">
      <c r="A85" s="235"/>
      <c r="B85" s="235"/>
      <c r="C85" s="236"/>
      <c r="D85" s="237"/>
      <c r="E85" s="237"/>
      <c r="F85" s="237">
        <f>SUM(F5:F84)</f>
        <v>13462.910000000003</v>
      </c>
      <c r="G85" s="236"/>
      <c r="H85" s="238">
        <v>38910</v>
      </c>
      <c r="I85" s="237"/>
      <c r="J85" s="239"/>
    </row>
    <row r="86" spans="1:10">
      <c r="A86" s="200"/>
      <c r="B86" s="195" t="s">
        <v>27</v>
      </c>
      <c r="C86" s="201"/>
      <c r="D86" s="202"/>
      <c r="E86" s="202"/>
      <c r="F86" s="202"/>
      <c r="G86" s="201"/>
      <c r="H86" s="210"/>
      <c r="I86" s="202"/>
      <c r="J86" s="209"/>
    </row>
    <row r="87" spans="1:10">
      <c r="A87" s="200"/>
      <c r="B87" s="195" t="s">
        <v>610</v>
      </c>
      <c r="C87" s="201"/>
      <c r="D87" s="202"/>
      <c r="E87" s="202"/>
      <c r="F87" s="202"/>
      <c r="G87" s="201"/>
      <c r="H87" s="210"/>
      <c r="I87" s="202"/>
      <c r="J87" s="209"/>
    </row>
    <row r="88" spans="1:10">
      <c r="A88" s="240">
        <v>2770</v>
      </c>
      <c r="B88" s="240">
        <v>20</v>
      </c>
      <c r="C88" s="241">
        <v>134</v>
      </c>
      <c r="D88" s="202">
        <v>3.65</v>
      </c>
      <c r="E88" s="202">
        <f>C88*D88</f>
        <v>489.09999999999997</v>
      </c>
      <c r="F88" s="219">
        <v>166.6</v>
      </c>
      <c r="G88" s="220">
        <v>2077</v>
      </c>
      <c r="H88" s="221">
        <v>38890</v>
      </c>
      <c r="I88" s="202">
        <f>E88-F88</f>
        <v>322.5</v>
      </c>
      <c r="J88" s="209">
        <f>F88/E88</f>
        <v>0.34062563892864445</v>
      </c>
    </row>
    <row r="89" spans="1:10">
      <c r="A89" s="200">
        <v>4295</v>
      </c>
      <c r="B89" s="200">
        <v>20</v>
      </c>
      <c r="C89" s="201">
        <v>106</v>
      </c>
      <c r="D89" s="202">
        <v>3.65</v>
      </c>
      <c r="E89" s="202">
        <f>C89*D89</f>
        <v>386.9</v>
      </c>
      <c r="F89" s="219">
        <v>344.3</v>
      </c>
      <c r="G89" s="220">
        <v>5982</v>
      </c>
      <c r="H89" s="221">
        <v>38905</v>
      </c>
      <c r="I89" s="202">
        <f>E89-F89</f>
        <v>42.599999999999966</v>
      </c>
      <c r="J89" s="209">
        <f>F89/E89</f>
        <v>0.88989402946497809</v>
      </c>
    </row>
    <row r="90" spans="1:10">
      <c r="A90" s="200">
        <v>8946</v>
      </c>
      <c r="B90" s="200">
        <v>20</v>
      </c>
      <c r="C90" s="201">
        <v>79</v>
      </c>
      <c r="D90" s="202">
        <v>3.65</v>
      </c>
      <c r="E90" s="202">
        <f>C90*D90</f>
        <v>288.34999999999997</v>
      </c>
      <c r="F90" s="202">
        <v>0</v>
      </c>
      <c r="G90" s="201"/>
      <c r="H90" s="210"/>
      <c r="I90" s="202">
        <f>E90-F90</f>
        <v>288.34999999999997</v>
      </c>
      <c r="J90" s="209">
        <f>F90/E90</f>
        <v>0</v>
      </c>
    </row>
    <row r="91" spans="1:10">
      <c r="A91" s="200">
        <v>9070</v>
      </c>
      <c r="B91" s="200">
        <v>20</v>
      </c>
      <c r="C91" s="201">
        <v>83</v>
      </c>
      <c r="D91" s="202">
        <v>3.65</v>
      </c>
      <c r="E91" s="202">
        <f>C91*D91</f>
        <v>302.95</v>
      </c>
      <c r="F91" s="202">
        <v>0</v>
      </c>
      <c r="G91" s="201"/>
      <c r="H91" s="210"/>
      <c r="I91" s="202">
        <f>E91-F91</f>
        <v>302.95</v>
      </c>
      <c r="J91" s="209">
        <f>F91/E91</f>
        <v>0</v>
      </c>
    </row>
    <row r="92" spans="1:10">
      <c r="A92" s="200">
        <v>10158</v>
      </c>
      <c r="B92" s="200">
        <v>20</v>
      </c>
      <c r="C92" s="201">
        <v>47</v>
      </c>
      <c r="D92" s="202">
        <v>3.65</v>
      </c>
      <c r="E92" s="202">
        <f>C92*D92</f>
        <v>171.54999999999998</v>
      </c>
      <c r="F92" s="202">
        <v>0</v>
      </c>
      <c r="G92" s="201"/>
      <c r="H92" s="201"/>
      <c r="I92" s="202">
        <f>E92-F92</f>
        <v>171.54999999999998</v>
      </c>
      <c r="J92" s="209">
        <f>F92/E92</f>
        <v>0</v>
      </c>
    </row>
    <row r="93" spans="1:10">
      <c r="A93" s="200"/>
      <c r="B93" s="200" t="s">
        <v>611</v>
      </c>
      <c r="C93" s="201"/>
      <c r="D93" s="202"/>
      <c r="E93" s="202"/>
      <c r="F93" s="202"/>
      <c r="G93" s="201"/>
      <c r="H93" s="201"/>
      <c r="I93" s="202"/>
      <c r="J93" s="209"/>
    </row>
    <row r="94" spans="1:10">
      <c r="A94" s="200">
        <v>2055</v>
      </c>
      <c r="B94" s="200">
        <v>21</v>
      </c>
      <c r="C94" s="201">
        <v>209</v>
      </c>
      <c r="D94" s="202">
        <v>3.65</v>
      </c>
      <c r="E94" s="202">
        <f t="shared" ref="E94:E99" si="9">C94*D94</f>
        <v>762.85</v>
      </c>
      <c r="F94" s="202">
        <v>0</v>
      </c>
      <c r="G94" s="201"/>
      <c r="H94" s="210"/>
      <c r="I94" s="202">
        <f t="shared" ref="I94:I99" si="10">E94-F94</f>
        <v>762.85</v>
      </c>
      <c r="J94" s="209">
        <f t="shared" ref="J94:J99" si="11">F94/E94</f>
        <v>0</v>
      </c>
    </row>
    <row r="95" spans="1:10">
      <c r="A95" s="200">
        <v>2422</v>
      </c>
      <c r="B95" s="200">
        <v>21</v>
      </c>
      <c r="C95" s="201">
        <v>271</v>
      </c>
      <c r="D95" s="202">
        <v>3.65</v>
      </c>
      <c r="E95" s="202">
        <f t="shared" si="9"/>
        <v>989.15</v>
      </c>
      <c r="F95" s="219">
        <v>700.54</v>
      </c>
      <c r="G95" s="220">
        <v>106603</v>
      </c>
      <c r="H95" s="221">
        <v>38905</v>
      </c>
      <c r="I95" s="202">
        <f t="shared" si="10"/>
        <v>288.61</v>
      </c>
      <c r="J95" s="209">
        <f t="shared" si="11"/>
        <v>0.70822423292726078</v>
      </c>
    </row>
    <row r="96" spans="1:10">
      <c r="A96" s="200">
        <v>5193</v>
      </c>
      <c r="B96" s="200">
        <v>21</v>
      </c>
      <c r="C96" s="201">
        <v>60</v>
      </c>
      <c r="D96" s="202">
        <v>3.65</v>
      </c>
      <c r="E96" s="202">
        <f t="shared" si="9"/>
        <v>219</v>
      </c>
      <c r="F96" s="202">
        <v>0</v>
      </c>
      <c r="G96" s="201"/>
      <c r="H96" s="210"/>
      <c r="I96" s="202">
        <f t="shared" si="10"/>
        <v>219</v>
      </c>
      <c r="J96" s="209">
        <f t="shared" si="11"/>
        <v>0</v>
      </c>
    </row>
    <row r="97" spans="1:10">
      <c r="A97" s="200">
        <v>5456</v>
      </c>
      <c r="B97" s="200">
        <v>21</v>
      </c>
      <c r="C97" s="201">
        <v>71</v>
      </c>
      <c r="D97" s="202">
        <v>3.65</v>
      </c>
      <c r="E97" s="202">
        <f t="shared" si="9"/>
        <v>259.14999999999998</v>
      </c>
      <c r="F97" s="202">
        <v>0</v>
      </c>
      <c r="G97" s="201"/>
      <c r="H97" s="210"/>
      <c r="I97" s="202">
        <f t="shared" si="10"/>
        <v>259.14999999999998</v>
      </c>
      <c r="J97" s="209">
        <f t="shared" si="11"/>
        <v>0</v>
      </c>
    </row>
    <row r="98" spans="1:10">
      <c r="A98" s="200">
        <v>6599</v>
      </c>
      <c r="B98" s="200">
        <v>21</v>
      </c>
      <c r="C98" s="201">
        <v>62</v>
      </c>
      <c r="D98" s="202">
        <v>3.65</v>
      </c>
      <c r="E98" s="202">
        <f t="shared" si="9"/>
        <v>226.29999999999998</v>
      </c>
      <c r="F98" s="202">
        <v>0</v>
      </c>
      <c r="G98" s="201"/>
      <c r="H98" s="210"/>
      <c r="I98" s="202">
        <f t="shared" si="10"/>
        <v>226.29999999999998</v>
      </c>
      <c r="J98" s="209">
        <f t="shared" si="11"/>
        <v>0</v>
      </c>
    </row>
    <row r="99" spans="1:10">
      <c r="A99" s="200">
        <v>7342</v>
      </c>
      <c r="B99" s="200">
        <v>21</v>
      </c>
      <c r="C99" s="201">
        <v>80</v>
      </c>
      <c r="D99" s="202">
        <v>3.65</v>
      </c>
      <c r="E99" s="202">
        <f t="shared" si="9"/>
        <v>292</v>
      </c>
      <c r="F99" s="202">
        <v>0</v>
      </c>
      <c r="G99" s="201"/>
      <c r="H99" s="210"/>
      <c r="I99" s="202">
        <f t="shared" si="10"/>
        <v>292</v>
      </c>
      <c r="J99" s="209">
        <f t="shared" si="11"/>
        <v>0</v>
      </c>
    </row>
    <row r="100" spans="1:10">
      <c r="A100" s="200"/>
      <c r="B100" s="200" t="s">
        <v>612</v>
      </c>
      <c r="C100" s="201"/>
      <c r="D100" s="202"/>
      <c r="E100" s="202"/>
      <c r="F100" s="202"/>
      <c r="G100" s="201"/>
      <c r="H100" s="210"/>
      <c r="I100" s="202"/>
      <c r="J100" s="209"/>
    </row>
    <row r="101" spans="1:10">
      <c r="A101" s="200">
        <v>974</v>
      </c>
      <c r="B101" s="200">
        <v>22</v>
      </c>
      <c r="C101" s="201">
        <v>496</v>
      </c>
      <c r="D101" s="202">
        <v>3.65</v>
      </c>
      <c r="E101" s="202">
        <f t="shared" ref="E101:E106" si="12">C101*D101</f>
        <v>1810.3999999999999</v>
      </c>
      <c r="F101" s="202">
        <v>0</v>
      </c>
      <c r="G101" s="201"/>
      <c r="H101" s="201"/>
      <c r="I101" s="202">
        <f t="shared" ref="I101:I106" si="13">E101-F101</f>
        <v>1810.3999999999999</v>
      </c>
      <c r="J101" s="209">
        <f t="shared" ref="J101:J106" si="14">F101/E101</f>
        <v>0</v>
      </c>
    </row>
    <row r="102" spans="1:10">
      <c r="A102" s="200">
        <v>1257</v>
      </c>
      <c r="B102" s="200">
        <v>22</v>
      </c>
      <c r="C102" s="201">
        <v>292</v>
      </c>
      <c r="D102" s="202">
        <v>3.65</v>
      </c>
      <c r="E102" s="202">
        <f t="shared" si="12"/>
        <v>1065.8</v>
      </c>
      <c r="F102" s="202">
        <v>0</v>
      </c>
      <c r="G102" s="201"/>
      <c r="H102" s="210"/>
      <c r="I102" s="202">
        <f t="shared" si="13"/>
        <v>1065.8</v>
      </c>
      <c r="J102" s="209">
        <f t="shared" si="14"/>
        <v>0</v>
      </c>
    </row>
    <row r="103" spans="1:10">
      <c r="A103" s="200">
        <v>4948</v>
      </c>
      <c r="B103" s="200">
        <v>22</v>
      </c>
      <c r="C103" s="201">
        <v>72</v>
      </c>
      <c r="D103" s="202">
        <v>3.65</v>
      </c>
      <c r="E103" s="202">
        <f t="shared" si="12"/>
        <v>262.8</v>
      </c>
      <c r="F103" s="202">
        <v>0</v>
      </c>
      <c r="G103" s="201"/>
      <c r="H103" s="210"/>
      <c r="I103" s="202">
        <f t="shared" si="13"/>
        <v>262.8</v>
      </c>
      <c r="J103" s="209">
        <f t="shared" si="14"/>
        <v>0</v>
      </c>
    </row>
    <row r="104" spans="1:10">
      <c r="A104" s="200">
        <v>6585</v>
      </c>
      <c r="B104" s="200">
        <v>22</v>
      </c>
      <c r="C104" s="201">
        <v>103</v>
      </c>
      <c r="D104" s="202">
        <v>3.65</v>
      </c>
      <c r="E104" s="202">
        <f t="shared" si="12"/>
        <v>375.95</v>
      </c>
      <c r="F104" s="202">
        <v>0</v>
      </c>
      <c r="G104" s="201"/>
      <c r="H104" s="210"/>
      <c r="I104" s="202">
        <f t="shared" si="13"/>
        <v>375.95</v>
      </c>
      <c r="J104" s="209">
        <f t="shared" si="14"/>
        <v>0</v>
      </c>
    </row>
    <row r="105" spans="1:10">
      <c r="A105" s="229">
        <v>10774</v>
      </c>
      <c r="B105" s="229">
        <v>22</v>
      </c>
      <c r="C105" s="230">
        <v>70</v>
      </c>
      <c r="D105" s="203">
        <v>3.65</v>
      </c>
      <c r="E105" s="203">
        <f t="shared" si="12"/>
        <v>255.5</v>
      </c>
      <c r="F105" s="203">
        <v>313.8</v>
      </c>
      <c r="G105" s="230">
        <v>1271</v>
      </c>
      <c r="H105" s="204">
        <v>38847</v>
      </c>
      <c r="I105" s="203">
        <f t="shared" si="13"/>
        <v>-58.300000000000011</v>
      </c>
      <c r="J105" s="231">
        <f t="shared" si="14"/>
        <v>1.2281800391389432</v>
      </c>
    </row>
    <row r="106" spans="1:10">
      <c r="A106" s="200">
        <v>12468</v>
      </c>
      <c r="B106" s="200">
        <v>22</v>
      </c>
      <c r="C106" s="201">
        <v>94</v>
      </c>
      <c r="D106" s="202">
        <v>3.65</v>
      </c>
      <c r="E106" s="202">
        <f t="shared" si="12"/>
        <v>343.09999999999997</v>
      </c>
      <c r="F106" s="202">
        <v>0</v>
      </c>
      <c r="G106" s="201"/>
      <c r="H106" s="210"/>
      <c r="I106" s="202">
        <f t="shared" si="13"/>
        <v>343.09999999999997</v>
      </c>
      <c r="J106" s="209">
        <f t="shared" si="14"/>
        <v>0</v>
      </c>
    </row>
    <row r="107" spans="1:10">
      <c r="A107" s="200"/>
      <c r="B107" s="200" t="s">
        <v>613</v>
      </c>
      <c r="C107" s="201"/>
      <c r="D107" s="202"/>
      <c r="E107" s="202"/>
      <c r="F107" s="202">
        <v>0</v>
      </c>
      <c r="G107" s="201"/>
      <c r="H107" s="210"/>
      <c r="I107" s="202"/>
      <c r="J107" s="209"/>
    </row>
    <row r="108" spans="1:10">
      <c r="A108" s="200">
        <v>4125</v>
      </c>
      <c r="B108" s="200">
        <v>23</v>
      </c>
      <c r="C108" s="201">
        <v>346</v>
      </c>
      <c r="D108" s="202">
        <v>3.65</v>
      </c>
      <c r="E108" s="202">
        <f>C108*D108</f>
        <v>1262.8999999999999</v>
      </c>
      <c r="F108" s="202">
        <v>0</v>
      </c>
      <c r="G108" s="201"/>
      <c r="H108" s="242"/>
      <c r="I108" s="202">
        <f>E108-F108</f>
        <v>1262.8999999999999</v>
      </c>
      <c r="J108" s="209">
        <f>F108/E108</f>
        <v>0</v>
      </c>
    </row>
    <row r="109" spans="1:10">
      <c r="A109" s="200">
        <v>4592</v>
      </c>
      <c r="B109" s="200">
        <v>23</v>
      </c>
      <c r="C109" s="201">
        <v>142</v>
      </c>
      <c r="D109" s="202">
        <v>3.65</v>
      </c>
      <c r="E109" s="202">
        <f>C109*D109</f>
        <v>518.29999999999995</v>
      </c>
      <c r="F109" s="219">
        <v>394.8</v>
      </c>
      <c r="G109" s="220">
        <v>1955</v>
      </c>
      <c r="H109" s="221">
        <v>38848</v>
      </c>
      <c r="I109" s="202">
        <f>E109-F109</f>
        <v>123.49999999999994</v>
      </c>
      <c r="J109" s="209">
        <f>F109/E109</f>
        <v>0.7617210109974919</v>
      </c>
    </row>
    <row r="110" spans="1:10">
      <c r="A110" s="200">
        <v>4697</v>
      </c>
      <c r="B110" s="200">
        <v>23</v>
      </c>
      <c r="C110" s="201">
        <v>80</v>
      </c>
      <c r="D110" s="202">
        <v>3.65</v>
      </c>
      <c r="E110" s="202">
        <f>C110*D110</f>
        <v>292</v>
      </c>
      <c r="F110" s="202">
        <v>0</v>
      </c>
      <c r="G110" s="201"/>
      <c r="H110" s="201"/>
      <c r="I110" s="202">
        <f>E110-F110</f>
        <v>292</v>
      </c>
      <c r="J110" s="209">
        <f>F110/E110</f>
        <v>0</v>
      </c>
    </row>
    <row r="111" spans="1:10">
      <c r="A111" s="200">
        <v>7096</v>
      </c>
      <c r="B111" s="200">
        <v>23</v>
      </c>
      <c r="C111" s="201">
        <v>82</v>
      </c>
      <c r="D111" s="202">
        <v>3.65</v>
      </c>
      <c r="E111" s="202">
        <f>C111*D111</f>
        <v>299.3</v>
      </c>
      <c r="F111" s="202">
        <v>252</v>
      </c>
      <c r="G111" s="201">
        <v>1636</v>
      </c>
      <c r="H111" s="210">
        <v>38737</v>
      </c>
      <c r="I111" s="202">
        <f>E111-F111</f>
        <v>47.300000000000011</v>
      </c>
      <c r="J111" s="209">
        <f>F111/E111</f>
        <v>0.84196458402940189</v>
      </c>
    </row>
    <row r="112" spans="1:10">
      <c r="A112" s="200"/>
      <c r="B112" s="200"/>
      <c r="C112" s="201"/>
      <c r="D112" s="202"/>
      <c r="E112" s="202"/>
      <c r="F112" s="202"/>
      <c r="G112" s="201"/>
      <c r="H112" s="210"/>
      <c r="I112" s="202"/>
      <c r="J112" s="209"/>
    </row>
    <row r="113" spans="1:10">
      <c r="A113" s="200"/>
      <c r="B113" s="200" t="s">
        <v>614</v>
      </c>
      <c r="C113" s="201"/>
      <c r="D113" s="202"/>
      <c r="E113" s="202"/>
      <c r="F113" s="202"/>
      <c r="G113" s="201"/>
      <c r="H113" s="210"/>
      <c r="I113" s="202"/>
      <c r="J113" s="209"/>
    </row>
    <row r="114" spans="1:10">
      <c r="A114" s="211">
        <v>3249</v>
      </c>
      <c r="B114" s="211">
        <v>24</v>
      </c>
      <c r="C114" s="212">
        <v>170</v>
      </c>
      <c r="D114" s="213">
        <v>3.65</v>
      </c>
      <c r="E114" s="216">
        <f>C114*D114</f>
        <v>620.5</v>
      </c>
      <c r="F114" s="216">
        <v>627.79999999999995</v>
      </c>
      <c r="G114" s="217">
        <v>1154</v>
      </c>
      <c r="H114" s="218">
        <v>38867</v>
      </c>
      <c r="I114" s="213">
        <f>E114-F114</f>
        <v>-7.2999999999999545</v>
      </c>
      <c r="J114" s="215">
        <f>F114/E114</f>
        <v>1.0117647058823529</v>
      </c>
    </row>
    <row r="115" spans="1:10">
      <c r="A115" s="200">
        <v>4634</v>
      </c>
      <c r="B115" s="200">
        <v>24</v>
      </c>
      <c r="C115" s="201">
        <v>126</v>
      </c>
      <c r="D115" s="202">
        <v>3.65</v>
      </c>
      <c r="E115" s="202">
        <f>C115*D115</f>
        <v>459.9</v>
      </c>
      <c r="F115" s="202">
        <v>0</v>
      </c>
      <c r="G115" s="201"/>
      <c r="H115" s="201"/>
      <c r="I115" s="202">
        <f>E115-F115</f>
        <v>459.9</v>
      </c>
      <c r="J115" s="209">
        <f>F115/E115</f>
        <v>0</v>
      </c>
    </row>
    <row r="116" spans="1:10">
      <c r="A116" s="200">
        <v>4963</v>
      </c>
      <c r="B116" s="200">
        <v>24</v>
      </c>
      <c r="C116" s="201">
        <v>136</v>
      </c>
      <c r="D116" s="202">
        <v>3.65</v>
      </c>
      <c r="E116" s="202">
        <f>C116*D116</f>
        <v>496.4</v>
      </c>
      <c r="F116" s="202">
        <v>0</v>
      </c>
      <c r="G116" s="201"/>
      <c r="H116" s="201"/>
      <c r="I116" s="202">
        <f>E116-F116</f>
        <v>496.4</v>
      </c>
      <c r="J116" s="209">
        <f>F116/E116</f>
        <v>0</v>
      </c>
    </row>
    <row r="117" spans="1:10">
      <c r="A117" s="200">
        <v>5127</v>
      </c>
      <c r="B117" s="200">
        <v>24</v>
      </c>
      <c r="C117" s="201">
        <v>68</v>
      </c>
      <c r="D117" s="202">
        <v>3.65</v>
      </c>
      <c r="E117" s="202">
        <f>C117*D117</f>
        <v>248.2</v>
      </c>
      <c r="F117" s="202">
        <v>0</v>
      </c>
      <c r="G117" s="201"/>
      <c r="H117" s="201"/>
      <c r="I117" s="202">
        <f>E117-F117</f>
        <v>248.2</v>
      </c>
      <c r="J117" s="209">
        <f>F117/E117</f>
        <v>0</v>
      </c>
    </row>
    <row r="118" spans="1:10">
      <c r="A118" s="200">
        <v>7894</v>
      </c>
      <c r="B118" s="200">
        <v>24</v>
      </c>
      <c r="C118" s="201">
        <v>48</v>
      </c>
      <c r="D118" s="202">
        <v>3.65</v>
      </c>
      <c r="E118" s="202">
        <f>C118*D118</f>
        <v>175.2</v>
      </c>
      <c r="F118" s="202"/>
      <c r="G118" s="201"/>
      <c r="H118" s="210"/>
      <c r="I118" s="202">
        <f>E118-F118</f>
        <v>175.2</v>
      </c>
      <c r="J118" s="209">
        <f>F118/E118</f>
        <v>0</v>
      </c>
    </row>
    <row r="119" spans="1:10">
      <c r="A119" s="200"/>
      <c r="B119" s="200" t="s">
        <v>615</v>
      </c>
      <c r="C119" s="201"/>
      <c r="D119" s="202"/>
      <c r="E119" s="202"/>
      <c r="F119" s="202"/>
      <c r="G119" s="201"/>
      <c r="H119" s="210"/>
      <c r="I119" s="202">
        <f t="shared" ref="I119:I124" si="15">E119-F119</f>
        <v>0</v>
      </c>
      <c r="J119" s="209"/>
    </row>
    <row r="120" spans="1:10">
      <c r="A120" s="200">
        <v>839</v>
      </c>
      <c r="B120" s="200">
        <v>25</v>
      </c>
      <c r="C120" s="201">
        <v>352</v>
      </c>
      <c r="D120" s="202">
        <v>3.65</v>
      </c>
      <c r="E120" s="219">
        <f>C120*D120</f>
        <v>1284.8</v>
      </c>
      <c r="F120" s="219">
        <v>804.35</v>
      </c>
      <c r="G120" s="221">
        <v>38889</v>
      </c>
      <c r="H120" s="220">
        <v>3930</v>
      </c>
      <c r="I120" s="202">
        <f t="shared" si="15"/>
        <v>480.44999999999993</v>
      </c>
      <c r="J120" s="209">
        <f>F120/E120</f>
        <v>0.62605074719800746</v>
      </c>
    </row>
    <row r="121" spans="1:10">
      <c r="A121" s="211">
        <v>6487</v>
      </c>
      <c r="B121" s="211">
        <v>25</v>
      </c>
      <c r="C121" s="212">
        <v>59</v>
      </c>
      <c r="D121" s="213">
        <v>3.65</v>
      </c>
      <c r="E121" s="216">
        <f>C121*D121</f>
        <v>215.35</v>
      </c>
      <c r="F121" s="216">
        <v>215.35</v>
      </c>
      <c r="G121" s="217">
        <v>1842</v>
      </c>
      <c r="H121" s="218">
        <v>38880</v>
      </c>
      <c r="I121" s="213">
        <f t="shared" si="15"/>
        <v>0</v>
      </c>
      <c r="J121" s="215">
        <f>F121/E121</f>
        <v>1</v>
      </c>
    </row>
    <row r="122" spans="1:10">
      <c r="A122" s="229">
        <v>9385</v>
      </c>
      <c r="B122" s="229">
        <v>25</v>
      </c>
      <c r="C122" s="230">
        <v>140</v>
      </c>
      <c r="D122" s="203">
        <v>3.65</v>
      </c>
      <c r="E122" s="203">
        <f>C122*D122</f>
        <v>511</v>
      </c>
      <c r="F122" s="203">
        <v>525.66</v>
      </c>
      <c r="G122" s="230">
        <v>1833</v>
      </c>
      <c r="H122" s="243">
        <v>38666</v>
      </c>
      <c r="I122" s="203">
        <f t="shared" si="15"/>
        <v>-14.659999999999968</v>
      </c>
      <c r="J122" s="231">
        <f>F122/E122</f>
        <v>1.028688845401174</v>
      </c>
    </row>
    <row r="123" spans="1:10">
      <c r="A123" s="200">
        <v>9438</v>
      </c>
      <c r="B123" s="200">
        <v>25</v>
      </c>
      <c r="C123" s="201">
        <v>57</v>
      </c>
      <c r="D123" s="202">
        <v>3.65</v>
      </c>
      <c r="E123" s="202">
        <f>C123*D123</f>
        <v>208.04999999999998</v>
      </c>
      <c r="F123" s="202">
        <v>0</v>
      </c>
      <c r="G123" s="201"/>
      <c r="H123" s="210"/>
      <c r="I123" s="202">
        <f t="shared" si="15"/>
        <v>208.04999999999998</v>
      </c>
      <c r="J123" s="209">
        <f>F123/E123</f>
        <v>0</v>
      </c>
    </row>
    <row r="124" spans="1:10">
      <c r="A124" s="200">
        <v>10914</v>
      </c>
      <c r="B124" s="200">
        <v>25</v>
      </c>
      <c r="C124" s="201">
        <v>68</v>
      </c>
      <c r="D124" s="202">
        <v>3.65</v>
      </c>
      <c r="E124" s="202">
        <f>C124*D124</f>
        <v>248.2</v>
      </c>
      <c r="F124" s="202">
        <v>189.65</v>
      </c>
      <c r="G124" s="201">
        <v>1122</v>
      </c>
      <c r="H124" s="210">
        <v>38838</v>
      </c>
      <c r="I124" s="202">
        <f t="shared" si="15"/>
        <v>58.549999999999983</v>
      </c>
      <c r="J124" s="209">
        <f>F124/E124</f>
        <v>0.76410153102336831</v>
      </c>
    </row>
    <row r="125" spans="1:10">
      <c r="A125" s="200"/>
      <c r="B125" s="200" t="s">
        <v>633</v>
      </c>
      <c r="C125" s="201"/>
      <c r="D125" s="202"/>
      <c r="E125" s="202"/>
      <c r="F125" s="202"/>
      <c r="G125" s="201"/>
      <c r="H125" s="210"/>
      <c r="I125" s="202"/>
      <c r="J125" s="209"/>
    </row>
    <row r="126" spans="1:10">
      <c r="A126" s="200">
        <v>1840</v>
      </c>
      <c r="B126" s="200">
        <v>26</v>
      </c>
      <c r="C126" s="201">
        <v>100</v>
      </c>
      <c r="D126" s="202">
        <v>3.65</v>
      </c>
      <c r="E126" s="202">
        <f>C126*D126</f>
        <v>365</v>
      </c>
      <c r="F126" s="202">
        <v>103.15</v>
      </c>
      <c r="G126" s="201">
        <v>3049</v>
      </c>
      <c r="H126" s="210">
        <v>38778</v>
      </c>
      <c r="I126" s="202">
        <f>E126-F126</f>
        <v>261.85000000000002</v>
      </c>
      <c r="J126" s="209">
        <f>F126/E126</f>
        <v>0.2826027397260274</v>
      </c>
    </row>
    <row r="127" spans="1:10">
      <c r="A127" s="200">
        <v>3492</v>
      </c>
      <c r="B127" s="200">
        <v>26</v>
      </c>
      <c r="C127" s="201">
        <v>151</v>
      </c>
      <c r="D127" s="202">
        <v>3.65</v>
      </c>
      <c r="E127" s="202">
        <f>C127*D127</f>
        <v>551.15</v>
      </c>
      <c r="F127" s="202">
        <v>513</v>
      </c>
      <c r="G127" s="201">
        <v>1982</v>
      </c>
      <c r="H127" s="210">
        <v>38763</v>
      </c>
      <c r="I127" s="202">
        <f>E127-F127</f>
        <v>38.149999999999977</v>
      </c>
      <c r="J127" s="209">
        <f>F127/E127</f>
        <v>0.93078109407602294</v>
      </c>
    </row>
    <row r="128" spans="1:10">
      <c r="A128" s="200">
        <v>12183</v>
      </c>
      <c r="B128" s="200">
        <v>26</v>
      </c>
      <c r="C128" s="201">
        <v>42</v>
      </c>
      <c r="D128" s="202">
        <v>3.65</v>
      </c>
      <c r="E128" s="202">
        <f>C128*D128</f>
        <v>153.29999999999998</v>
      </c>
      <c r="F128" s="202">
        <v>0</v>
      </c>
      <c r="G128" s="201"/>
      <c r="H128" s="210"/>
      <c r="I128" s="202">
        <f>E128-F128</f>
        <v>153.29999999999998</v>
      </c>
      <c r="J128" s="209">
        <f>F128/E128</f>
        <v>0</v>
      </c>
    </row>
    <row r="129" spans="1:10">
      <c r="A129" s="200"/>
      <c r="B129" s="200" t="s">
        <v>634</v>
      </c>
      <c r="C129" s="201"/>
      <c r="D129" s="202"/>
      <c r="E129" s="202"/>
      <c r="F129" s="202"/>
      <c r="G129" s="201"/>
      <c r="H129" s="201"/>
      <c r="I129" s="202"/>
      <c r="J129" s="209"/>
    </row>
    <row r="130" spans="1:10">
      <c r="A130" s="200">
        <v>1170</v>
      </c>
      <c r="B130" s="200">
        <v>27</v>
      </c>
      <c r="C130" s="201">
        <v>751</v>
      </c>
      <c r="D130" s="202">
        <v>3.65</v>
      </c>
      <c r="E130" s="202">
        <f>C130*D130</f>
        <v>2741.15</v>
      </c>
      <c r="F130" s="219">
        <v>955.61</v>
      </c>
      <c r="G130" s="220">
        <v>5242</v>
      </c>
      <c r="H130" s="221">
        <v>38887</v>
      </c>
      <c r="I130" s="202">
        <f>E130-F130</f>
        <v>1785.54</v>
      </c>
      <c r="J130" s="209">
        <f>F130/E130</f>
        <v>0.34861645659668389</v>
      </c>
    </row>
    <row r="131" spans="1:10">
      <c r="A131" s="244">
        <v>1558</v>
      </c>
      <c r="B131" s="244">
        <v>27</v>
      </c>
      <c r="C131" s="201">
        <v>400</v>
      </c>
      <c r="D131" s="202">
        <v>3.65</v>
      </c>
      <c r="E131" s="202">
        <f>C131*D131</f>
        <v>1460</v>
      </c>
      <c r="F131" s="202">
        <v>0</v>
      </c>
      <c r="G131" s="201"/>
      <c r="H131" s="210"/>
      <c r="I131" s="202">
        <f>E131-F131</f>
        <v>1460</v>
      </c>
      <c r="J131" s="209">
        <f>F131/E131</f>
        <v>0</v>
      </c>
    </row>
    <row r="132" spans="1:10">
      <c r="A132" s="200">
        <v>4646</v>
      </c>
      <c r="B132" s="200">
        <v>27</v>
      </c>
      <c r="C132" s="201">
        <v>72</v>
      </c>
      <c r="D132" s="202">
        <v>3.65</v>
      </c>
      <c r="E132" s="202">
        <f>C132*D132</f>
        <v>262.8</v>
      </c>
      <c r="F132" s="202">
        <v>0</v>
      </c>
      <c r="G132" s="201"/>
      <c r="H132" s="201"/>
      <c r="I132" s="202">
        <f>E132-F132</f>
        <v>262.8</v>
      </c>
      <c r="J132" s="209">
        <f>F132/E132</f>
        <v>0</v>
      </c>
    </row>
    <row r="133" spans="1:10">
      <c r="A133" s="211">
        <v>6718</v>
      </c>
      <c r="B133" s="211">
        <v>27</v>
      </c>
      <c r="C133" s="212">
        <v>96</v>
      </c>
      <c r="D133" s="213">
        <v>3.65</v>
      </c>
      <c r="E133" s="216">
        <f>C133*D133</f>
        <v>350.4</v>
      </c>
      <c r="F133" s="216">
        <v>350.4</v>
      </c>
      <c r="G133" s="217">
        <v>1481</v>
      </c>
      <c r="H133" s="218">
        <v>38804</v>
      </c>
      <c r="I133" s="213">
        <f>E133-F133</f>
        <v>0</v>
      </c>
      <c r="J133" s="215">
        <f>F133/E133</f>
        <v>1</v>
      </c>
    </row>
    <row r="134" spans="1:10">
      <c r="A134" s="200"/>
      <c r="B134" s="200" t="s">
        <v>635</v>
      </c>
      <c r="C134" s="201"/>
      <c r="D134" s="202"/>
      <c r="E134" s="202"/>
      <c r="F134" s="202"/>
      <c r="G134" s="201"/>
      <c r="H134" s="201"/>
      <c r="I134" s="202"/>
      <c r="J134" s="209"/>
    </row>
    <row r="135" spans="1:10">
      <c r="A135" s="200">
        <v>1069</v>
      </c>
      <c r="B135" s="200">
        <v>28</v>
      </c>
      <c r="C135" s="201">
        <v>355</v>
      </c>
      <c r="D135" s="202">
        <v>3.65</v>
      </c>
      <c r="E135" s="202">
        <f>C135*D135</f>
        <v>1295.75</v>
      </c>
      <c r="F135" s="202">
        <v>1066.95</v>
      </c>
      <c r="G135" s="201">
        <v>1667</v>
      </c>
      <c r="H135" s="210">
        <v>38832</v>
      </c>
      <c r="I135" s="202">
        <f>E135-F135</f>
        <v>228.79999999999995</v>
      </c>
      <c r="J135" s="209">
        <f>F135/E135</f>
        <v>0.82342272814972028</v>
      </c>
    </row>
    <row r="136" spans="1:10">
      <c r="A136" s="200">
        <v>4628</v>
      </c>
      <c r="B136" s="200">
        <v>28</v>
      </c>
      <c r="C136" s="201">
        <v>182</v>
      </c>
      <c r="D136" s="202">
        <v>3.65</v>
      </c>
      <c r="E136" s="202">
        <f>C136*D136</f>
        <v>664.3</v>
      </c>
      <c r="F136" s="202">
        <v>0</v>
      </c>
      <c r="G136" s="201"/>
      <c r="H136" s="210"/>
      <c r="I136" s="202">
        <f>E136-F136</f>
        <v>664.3</v>
      </c>
      <c r="J136" s="209">
        <f>F136/E136</f>
        <v>0</v>
      </c>
    </row>
    <row r="137" spans="1:10">
      <c r="A137" s="200">
        <v>5488</v>
      </c>
      <c r="B137" s="200">
        <v>28</v>
      </c>
      <c r="C137" s="201">
        <v>271</v>
      </c>
      <c r="D137" s="202">
        <v>3.65</v>
      </c>
      <c r="E137" s="202">
        <f>C137*D137</f>
        <v>989.15</v>
      </c>
      <c r="F137" s="202">
        <v>426.1</v>
      </c>
      <c r="G137" s="201">
        <v>5802</v>
      </c>
      <c r="H137" s="210">
        <v>38824</v>
      </c>
      <c r="I137" s="202">
        <f>E137-F137</f>
        <v>563.04999999999995</v>
      </c>
      <c r="J137" s="209">
        <f>F137/E137</f>
        <v>0.43077389678006373</v>
      </c>
    </row>
    <row r="138" spans="1:10">
      <c r="A138" s="200">
        <v>12467</v>
      </c>
      <c r="B138" s="200">
        <v>28</v>
      </c>
      <c r="C138" s="201">
        <v>31</v>
      </c>
      <c r="D138" s="202">
        <v>3.65</v>
      </c>
      <c r="E138" s="202">
        <f>C138*D138</f>
        <v>113.14999999999999</v>
      </c>
      <c r="F138" s="202">
        <v>0</v>
      </c>
      <c r="G138" s="201"/>
      <c r="H138" s="210"/>
      <c r="I138" s="202">
        <f>E138-F138</f>
        <v>113.14999999999999</v>
      </c>
      <c r="J138" s="209">
        <f>F138/E138</f>
        <v>0</v>
      </c>
    </row>
    <row r="139" spans="1:10">
      <c r="A139" s="200"/>
      <c r="B139" s="200" t="s">
        <v>636</v>
      </c>
      <c r="C139" s="201"/>
      <c r="D139" s="202"/>
      <c r="E139" s="202"/>
      <c r="F139" s="202"/>
      <c r="G139" s="201"/>
      <c r="H139" s="210"/>
      <c r="I139" s="202"/>
      <c r="J139" s="209"/>
    </row>
    <row r="140" spans="1:10">
      <c r="A140" s="200">
        <v>1654</v>
      </c>
      <c r="B140" s="200">
        <v>29</v>
      </c>
      <c r="C140" s="201">
        <v>206</v>
      </c>
      <c r="D140" s="202">
        <v>3.65</v>
      </c>
      <c r="E140" s="202">
        <f>C140*D140</f>
        <v>751.9</v>
      </c>
      <c r="F140" s="202">
        <v>0</v>
      </c>
      <c r="G140" s="201"/>
      <c r="H140" s="210"/>
      <c r="I140" s="202">
        <f>E140-F140</f>
        <v>751.9</v>
      </c>
      <c r="J140" s="209">
        <f>F140/E140</f>
        <v>0</v>
      </c>
    </row>
    <row r="141" spans="1:10">
      <c r="A141" s="200">
        <v>2787</v>
      </c>
      <c r="B141" s="200">
        <v>29</v>
      </c>
      <c r="C141" s="201">
        <v>167</v>
      </c>
      <c r="D141" s="202">
        <v>3.65</v>
      </c>
      <c r="E141" s="202">
        <f>C141*D141</f>
        <v>609.54999999999995</v>
      </c>
      <c r="F141" s="202">
        <v>0</v>
      </c>
      <c r="G141" s="201"/>
      <c r="H141" s="210"/>
      <c r="I141" s="202">
        <f>E141-F141</f>
        <v>609.54999999999995</v>
      </c>
      <c r="J141" s="209">
        <f>F141/E141</f>
        <v>0</v>
      </c>
    </row>
    <row r="142" spans="1:10">
      <c r="A142" s="200">
        <v>3825</v>
      </c>
      <c r="B142" s="200">
        <v>29</v>
      </c>
      <c r="C142" s="201">
        <v>96</v>
      </c>
      <c r="D142" s="202">
        <v>3.65</v>
      </c>
      <c r="E142" s="202">
        <f>C142*D142</f>
        <v>350.4</v>
      </c>
      <c r="F142" s="202">
        <v>0</v>
      </c>
      <c r="G142" s="201"/>
      <c r="H142" s="210"/>
      <c r="I142" s="202">
        <f>E142-F142</f>
        <v>350.4</v>
      </c>
      <c r="J142" s="209">
        <f>F142/E142</f>
        <v>0</v>
      </c>
    </row>
    <row r="143" spans="1:10">
      <c r="A143" s="211">
        <v>6789</v>
      </c>
      <c r="B143" s="211">
        <v>29</v>
      </c>
      <c r="C143" s="212">
        <v>103</v>
      </c>
      <c r="D143" s="213">
        <v>3.65</v>
      </c>
      <c r="E143" s="216">
        <f>C143*D143</f>
        <v>375.95</v>
      </c>
      <c r="F143" s="216">
        <v>375.95</v>
      </c>
      <c r="G143" s="217">
        <v>2159</v>
      </c>
      <c r="H143" s="218">
        <v>38849</v>
      </c>
      <c r="I143" s="213">
        <f>E143-F143</f>
        <v>0</v>
      </c>
      <c r="J143" s="215">
        <f>F143/E143</f>
        <v>1</v>
      </c>
    </row>
    <row r="144" spans="1:10">
      <c r="A144" s="200">
        <v>11832</v>
      </c>
      <c r="B144" s="200">
        <v>29</v>
      </c>
      <c r="C144" s="201">
        <v>36</v>
      </c>
      <c r="D144" s="202">
        <v>3.65</v>
      </c>
      <c r="E144" s="202">
        <f>C144*D144</f>
        <v>131.4</v>
      </c>
      <c r="F144" s="202">
        <v>0</v>
      </c>
      <c r="G144" s="201"/>
      <c r="H144" s="210"/>
      <c r="I144" s="202">
        <f>E144-F144</f>
        <v>131.4</v>
      </c>
      <c r="J144" s="209">
        <f>F144/E144</f>
        <v>0</v>
      </c>
    </row>
    <row r="145" spans="1:10">
      <c r="A145" s="200"/>
      <c r="B145" s="200" t="s">
        <v>637</v>
      </c>
      <c r="C145" s="201"/>
      <c r="D145" s="202"/>
      <c r="E145" s="202"/>
      <c r="F145" s="202"/>
      <c r="G145" s="201"/>
      <c r="H145" s="210"/>
      <c r="I145" s="202"/>
      <c r="J145" s="209"/>
    </row>
    <row r="146" spans="1:10">
      <c r="A146" s="200">
        <v>1799</v>
      </c>
      <c r="B146" s="200">
        <v>30</v>
      </c>
      <c r="C146" s="201">
        <v>995</v>
      </c>
      <c r="D146" s="202">
        <v>3.65</v>
      </c>
      <c r="E146" s="202">
        <f>C146*D146</f>
        <v>3631.75</v>
      </c>
      <c r="F146" s="202">
        <v>433.5</v>
      </c>
      <c r="G146" s="201">
        <v>1343</v>
      </c>
      <c r="H146" s="210">
        <v>38623</v>
      </c>
      <c r="I146" s="202">
        <f>E146-F146</f>
        <v>3198.25</v>
      </c>
      <c r="J146" s="209">
        <f>F146/E146</f>
        <v>0.11936394300268466</v>
      </c>
    </row>
    <row r="147" spans="1:10">
      <c r="A147" s="211">
        <v>10522</v>
      </c>
      <c r="B147" s="211">
        <v>30</v>
      </c>
      <c r="C147" s="212">
        <v>61</v>
      </c>
      <c r="D147" s="213">
        <v>3.65</v>
      </c>
      <c r="E147" s="216">
        <f>C147*D147</f>
        <v>222.65</v>
      </c>
      <c r="F147" s="216">
        <v>225</v>
      </c>
      <c r="G147" s="217">
        <v>1039</v>
      </c>
      <c r="H147" s="218">
        <v>38880</v>
      </c>
      <c r="I147" s="213">
        <f>E147-F147</f>
        <v>-2.3499999999999943</v>
      </c>
      <c r="J147" s="215">
        <f>F147/E147</f>
        <v>1.0105546822366944</v>
      </c>
    </row>
    <row r="148" spans="1:10">
      <c r="A148" s="200">
        <v>12662</v>
      </c>
      <c r="B148" s="200">
        <v>30</v>
      </c>
      <c r="C148" s="201">
        <v>79</v>
      </c>
      <c r="D148" s="202">
        <v>3.65</v>
      </c>
      <c r="E148" s="202">
        <f>C148*D148</f>
        <v>288.34999999999997</v>
      </c>
      <c r="F148" s="202">
        <v>0</v>
      </c>
      <c r="G148" s="201"/>
      <c r="H148" s="201"/>
      <c r="I148" s="202">
        <f>E148-F148</f>
        <v>288.34999999999997</v>
      </c>
      <c r="J148" s="209">
        <f>F148/E148</f>
        <v>0</v>
      </c>
    </row>
    <row r="149" spans="1:10">
      <c r="A149" s="200">
        <v>12673</v>
      </c>
      <c r="B149" s="200">
        <v>30</v>
      </c>
      <c r="C149" s="201">
        <v>29</v>
      </c>
      <c r="D149" s="202">
        <v>3.65</v>
      </c>
      <c r="E149" s="202">
        <f>C149*D149</f>
        <v>105.85</v>
      </c>
      <c r="F149" s="202"/>
      <c r="G149" s="201"/>
      <c r="H149" s="201"/>
      <c r="I149" s="202">
        <f>E149-F149</f>
        <v>105.85</v>
      </c>
      <c r="J149" s="209">
        <f>F149/E149</f>
        <v>0</v>
      </c>
    </row>
    <row r="150" spans="1:10">
      <c r="A150" s="195"/>
      <c r="B150" s="195"/>
      <c r="C150" s="196"/>
      <c r="D150" s="199"/>
      <c r="E150" s="199"/>
      <c r="F150" s="237">
        <f>SUM(F88:F149)</f>
        <v>8984.5099999999984</v>
      </c>
      <c r="G150" s="236"/>
      <c r="H150" s="238">
        <v>38905</v>
      </c>
      <c r="I150" s="199"/>
      <c r="J150" s="198"/>
    </row>
    <row r="151" spans="1:10">
      <c r="A151" s="200"/>
      <c r="B151" s="195" t="s">
        <v>12</v>
      </c>
      <c r="C151" s="201"/>
      <c r="D151" s="202"/>
      <c r="E151" s="202"/>
      <c r="F151" s="202"/>
      <c r="G151" s="201"/>
      <c r="H151" s="201"/>
      <c r="I151" s="202"/>
      <c r="J151" s="209"/>
    </row>
    <row r="152" spans="1:10">
      <c r="A152" s="200"/>
      <c r="B152" s="195" t="s">
        <v>638</v>
      </c>
      <c r="C152" s="201"/>
      <c r="D152" s="202"/>
      <c r="E152" s="202"/>
      <c r="F152" s="202"/>
      <c r="G152" s="201"/>
      <c r="H152" s="201"/>
      <c r="I152" s="202"/>
      <c r="J152" s="209"/>
    </row>
    <row r="153" spans="1:10">
      <c r="A153" s="200">
        <v>2820</v>
      </c>
      <c r="B153" s="200">
        <v>40</v>
      </c>
      <c r="C153" s="201">
        <v>166</v>
      </c>
      <c r="D153" s="202">
        <v>3.65</v>
      </c>
      <c r="E153" s="202">
        <f>C153*D153</f>
        <v>605.9</v>
      </c>
      <c r="F153" s="202">
        <v>0</v>
      </c>
      <c r="G153" s="201"/>
      <c r="H153" s="201"/>
      <c r="I153" s="202">
        <f>E153-F153</f>
        <v>605.9</v>
      </c>
      <c r="J153" s="209">
        <f t="shared" ref="J153:J163" si="16">F153/E153</f>
        <v>0</v>
      </c>
    </row>
    <row r="154" spans="1:10">
      <c r="A154" s="200">
        <v>4416</v>
      </c>
      <c r="B154" s="200">
        <v>40</v>
      </c>
      <c r="C154" s="201">
        <v>157</v>
      </c>
      <c r="D154" s="202">
        <v>3.65</v>
      </c>
      <c r="E154" s="202">
        <f>C154*D154</f>
        <v>573.04999999999995</v>
      </c>
      <c r="F154" s="202">
        <v>0</v>
      </c>
      <c r="G154" s="201"/>
      <c r="H154" s="210"/>
      <c r="I154" s="202">
        <f>E154-F154</f>
        <v>573.04999999999995</v>
      </c>
      <c r="J154" s="209">
        <f t="shared" si="16"/>
        <v>0</v>
      </c>
    </row>
    <row r="155" spans="1:10">
      <c r="A155" s="200">
        <v>6151</v>
      </c>
      <c r="B155" s="200">
        <v>40</v>
      </c>
      <c r="C155" s="201">
        <v>110</v>
      </c>
      <c r="D155" s="202">
        <v>3.65</v>
      </c>
      <c r="E155" s="202">
        <f>C155*D155</f>
        <v>401.5</v>
      </c>
      <c r="F155" s="202">
        <v>0</v>
      </c>
      <c r="G155" s="201"/>
      <c r="H155" s="210"/>
      <c r="I155" s="202">
        <f>E155-F155</f>
        <v>401.5</v>
      </c>
      <c r="J155" s="209">
        <f t="shared" si="16"/>
        <v>0</v>
      </c>
    </row>
    <row r="156" spans="1:10">
      <c r="A156" s="200">
        <v>6480</v>
      </c>
      <c r="B156" s="200">
        <v>40</v>
      </c>
      <c r="C156" s="201">
        <v>78</v>
      </c>
      <c r="D156" s="202">
        <v>3.65</v>
      </c>
      <c r="E156" s="202">
        <f>C156*D156</f>
        <v>284.7</v>
      </c>
      <c r="F156" s="219">
        <v>38.549999999999997</v>
      </c>
      <c r="G156" s="220">
        <v>1389</v>
      </c>
      <c r="H156" s="221">
        <v>38852</v>
      </c>
      <c r="I156" s="202">
        <f>E156-F156</f>
        <v>246.14999999999998</v>
      </c>
      <c r="J156" s="209">
        <f t="shared" si="16"/>
        <v>0.13540569020021073</v>
      </c>
    </row>
    <row r="157" spans="1:10">
      <c r="A157" s="200">
        <v>12644</v>
      </c>
      <c r="B157" s="200">
        <v>40</v>
      </c>
      <c r="C157" s="201">
        <v>56</v>
      </c>
      <c r="D157" s="202">
        <v>3.65</v>
      </c>
      <c r="E157" s="202">
        <f>C157*D157</f>
        <v>204.4</v>
      </c>
      <c r="F157" s="202">
        <v>0</v>
      </c>
      <c r="G157" s="201"/>
      <c r="H157" s="201"/>
      <c r="I157" s="202">
        <f>E157-F157</f>
        <v>204.4</v>
      </c>
      <c r="J157" s="209">
        <f t="shared" si="16"/>
        <v>0</v>
      </c>
    </row>
    <row r="158" spans="1:10">
      <c r="A158" s="200"/>
      <c r="B158" s="200" t="s">
        <v>639</v>
      </c>
      <c r="C158" s="201"/>
      <c r="D158" s="202"/>
      <c r="E158" s="202"/>
      <c r="F158" s="202"/>
      <c r="G158" s="201"/>
      <c r="H158" s="201"/>
      <c r="I158" s="202"/>
      <c r="J158" s="209"/>
    </row>
    <row r="159" spans="1:10">
      <c r="A159" s="200">
        <v>765</v>
      </c>
      <c r="B159" s="200">
        <v>41</v>
      </c>
      <c r="C159" s="201">
        <v>176</v>
      </c>
      <c r="D159" s="202">
        <v>3.65</v>
      </c>
      <c r="E159" s="202">
        <f>C159*D159</f>
        <v>642.4</v>
      </c>
      <c r="F159" s="202"/>
      <c r="G159" s="201"/>
      <c r="H159" s="210"/>
      <c r="I159" s="202">
        <f>E159-F159</f>
        <v>642.4</v>
      </c>
      <c r="J159" s="209">
        <f t="shared" si="16"/>
        <v>0</v>
      </c>
    </row>
    <row r="160" spans="1:10">
      <c r="A160" s="200">
        <v>1386</v>
      </c>
      <c r="B160" s="200">
        <v>41</v>
      </c>
      <c r="C160" s="201">
        <v>206</v>
      </c>
      <c r="D160" s="202">
        <v>3.65</v>
      </c>
      <c r="E160" s="202">
        <f>C160*D160</f>
        <v>751.9</v>
      </c>
      <c r="F160" s="202">
        <v>98.55</v>
      </c>
      <c r="G160" s="201">
        <v>1458</v>
      </c>
      <c r="H160" s="210">
        <v>38624</v>
      </c>
      <c r="I160" s="202">
        <f>E160-F160</f>
        <v>653.35</v>
      </c>
      <c r="J160" s="209">
        <f t="shared" si="16"/>
        <v>0.13106796116504854</v>
      </c>
    </row>
    <row r="161" spans="1:10">
      <c r="A161" s="200">
        <v>1501</v>
      </c>
      <c r="B161" s="200">
        <v>41</v>
      </c>
      <c r="C161" s="201">
        <v>30</v>
      </c>
      <c r="D161" s="202">
        <v>3.65</v>
      </c>
      <c r="E161" s="202">
        <f>C161*D161</f>
        <v>109.5</v>
      </c>
      <c r="F161" s="202">
        <v>32.85</v>
      </c>
      <c r="G161" s="201">
        <v>2926</v>
      </c>
      <c r="H161" s="210">
        <v>38624</v>
      </c>
      <c r="I161" s="202">
        <f>E161-F161</f>
        <v>76.650000000000006</v>
      </c>
      <c r="J161" s="209">
        <f t="shared" si="16"/>
        <v>0.3</v>
      </c>
    </row>
    <row r="162" spans="1:10">
      <c r="A162" s="200">
        <v>7370</v>
      </c>
      <c r="B162" s="200">
        <v>41</v>
      </c>
      <c r="C162" s="201">
        <v>125</v>
      </c>
      <c r="D162" s="202">
        <v>3.65</v>
      </c>
      <c r="E162" s="202">
        <f>C162*D162</f>
        <v>456.25</v>
      </c>
      <c r="F162" s="202">
        <v>0</v>
      </c>
      <c r="G162" s="201"/>
      <c r="H162" s="201"/>
      <c r="I162" s="202">
        <f>E162-F162</f>
        <v>456.25</v>
      </c>
      <c r="J162" s="209">
        <f t="shared" si="16"/>
        <v>0</v>
      </c>
    </row>
    <row r="163" spans="1:10">
      <c r="A163" s="200">
        <v>11884</v>
      </c>
      <c r="B163" s="200">
        <v>41</v>
      </c>
      <c r="C163" s="201">
        <v>36</v>
      </c>
      <c r="D163" s="202">
        <v>3.65</v>
      </c>
      <c r="E163" s="202">
        <f>C163*D163</f>
        <v>131.4</v>
      </c>
      <c r="F163" s="202">
        <v>0</v>
      </c>
      <c r="G163" s="201"/>
      <c r="H163" s="210"/>
      <c r="I163" s="202">
        <f>E163-F163</f>
        <v>131.4</v>
      </c>
      <c r="J163" s="209">
        <f t="shared" si="16"/>
        <v>0</v>
      </c>
    </row>
    <row r="164" spans="1:10">
      <c r="A164" s="200"/>
      <c r="B164" s="200" t="s">
        <v>640</v>
      </c>
      <c r="C164" s="201"/>
      <c r="D164" s="202"/>
      <c r="E164" s="202"/>
      <c r="F164" s="202"/>
      <c r="G164" s="201"/>
      <c r="H164" s="210"/>
      <c r="I164" s="202"/>
      <c r="J164" s="209"/>
    </row>
    <row r="165" spans="1:10">
      <c r="A165" s="200">
        <v>605</v>
      </c>
      <c r="B165" s="200">
        <v>42</v>
      </c>
      <c r="C165" s="201">
        <v>183</v>
      </c>
      <c r="D165" s="202">
        <v>3.65</v>
      </c>
      <c r="E165" s="202">
        <f>C165*D165</f>
        <v>667.94999999999993</v>
      </c>
      <c r="F165" s="202">
        <v>0</v>
      </c>
      <c r="G165" s="201"/>
      <c r="H165" s="210"/>
      <c r="I165" s="202">
        <f>E165-F165</f>
        <v>667.94999999999993</v>
      </c>
      <c r="J165" s="209">
        <f>F165/E165</f>
        <v>0</v>
      </c>
    </row>
    <row r="166" spans="1:10">
      <c r="A166" s="200">
        <v>1080</v>
      </c>
      <c r="B166" s="200">
        <v>42</v>
      </c>
      <c r="C166" s="201">
        <v>160</v>
      </c>
      <c r="D166" s="202">
        <v>3.65</v>
      </c>
      <c r="E166" s="202">
        <f>C166*D166</f>
        <v>584</v>
      </c>
      <c r="F166" s="202">
        <v>0</v>
      </c>
      <c r="G166" s="201"/>
      <c r="H166" s="201"/>
      <c r="I166" s="202">
        <f>E166-F166</f>
        <v>584</v>
      </c>
      <c r="J166" s="209">
        <f>F166/E166</f>
        <v>0</v>
      </c>
    </row>
    <row r="167" spans="1:10">
      <c r="A167" s="200">
        <v>1471</v>
      </c>
      <c r="B167" s="200">
        <v>42</v>
      </c>
      <c r="C167" s="201">
        <v>166</v>
      </c>
      <c r="D167" s="202">
        <v>3.65</v>
      </c>
      <c r="E167" s="202">
        <f>C167*D167</f>
        <v>605.9</v>
      </c>
      <c r="F167" s="202">
        <v>0</v>
      </c>
      <c r="G167" s="201"/>
      <c r="H167" s="201"/>
      <c r="I167" s="202">
        <f>E167-F167</f>
        <v>605.9</v>
      </c>
      <c r="J167" s="209">
        <f>F167/E167</f>
        <v>0</v>
      </c>
    </row>
    <row r="168" spans="1:10">
      <c r="A168" s="200">
        <v>6630</v>
      </c>
      <c r="B168" s="200">
        <v>42</v>
      </c>
      <c r="C168" s="201">
        <v>28</v>
      </c>
      <c r="D168" s="202">
        <v>3.65</v>
      </c>
      <c r="E168" s="202">
        <f>C168*D168</f>
        <v>102.2</v>
      </c>
      <c r="F168" s="202">
        <v>0</v>
      </c>
      <c r="G168" s="201"/>
      <c r="H168" s="201"/>
      <c r="I168" s="202">
        <f>E168-F168</f>
        <v>102.2</v>
      </c>
      <c r="J168" s="209">
        <f>F168/E168</f>
        <v>0</v>
      </c>
    </row>
    <row r="169" spans="1:10">
      <c r="A169" s="200">
        <v>10559</v>
      </c>
      <c r="B169" s="200">
        <v>42</v>
      </c>
      <c r="C169" s="201">
        <v>101</v>
      </c>
      <c r="D169" s="202">
        <v>3.65</v>
      </c>
      <c r="E169" s="202">
        <f>C169*D169</f>
        <v>368.65</v>
      </c>
      <c r="F169" s="202">
        <v>0</v>
      </c>
      <c r="G169" s="201"/>
      <c r="H169" s="210"/>
      <c r="I169" s="202">
        <f>E169-F169</f>
        <v>368.65</v>
      </c>
      <c r="J169" s="209">
        <f>F169/E169</f>
        <v>0</v>
      </c>
    </row>
    <row r="170" spans="1:10">
      <c r="A170" s="200"/>
      <c r="B170" s="200" t="s">
        <v>641</v>
      </c>
      <c r="C170" s="201"/>
      <c r="D170" s="202"/>
      <c r="E170" s="202"/>
      <c r="F170" s="202"/>
      <c r="G170" s="201"/>
      <c r="H170" s="210"/>
      <c r="I170" s="202"/>
      <c r="J170" s="209"/>
    </row>
    <row r="171" spans="1:10">
      <c r="A171" s="200">
        <v>3099</v>
      </c>
      <c r="B171" s="200">
        <v>43</v>
      </c>
      <c r="C171" s="201">
        <v>233</v>
      </c>
      <c r="D171" s="202">
        <v>3.65</v>
      </c>
      <c r="E171" s="202">
        <f>C171*D171</f>
        <v>850.44999999999993</v>
      </c>
      <c r="F171" s="219">
        <v>449.05</v>
      </c>
      <c r="G171" s="245">
        <v>1583</v>
      </c>
      <c r="H171" s="221">
        <v>38903</v>
      </c>
      <c r="I171" s="202">
        <f>E171-F171</f>
        <v>401.39999999999992</v>
      </c>
      <c r="J171" s="209">
        <f>F171/E171</f>
        <v>0.52801458051619732</v>
      </c>
    </row>
    <row r="172" spans="1:10">
      <c r="A172" s="229">
        <v>3450</v>
      </c>
      <c r="B172" s="229">
        <v>43</v>
      </c>
      <c r="C172" s="230">
        <v>148</v>
      </c>
      <c r="D172" s="203">
        <v>3.65</v>
      </c>
      <c r="E172" s="203">
        <f>C172*D172</f>
        <v>540.19999999999993</v>
      </c>
      <c r="F172" s="232">
        <v>562.1</v>
      </c>
      <c r="G172" s="233">
        <v>3482</v>
      </c>
      <c r="H172" s="234">
        <v>38852</v>
      </c>
      <c r="I172" s="203">
        <f>E172-F172</f>
        <v>-21.900000000000091</v>
      </c>
      <c r="J172" s="231">
        <f>F172/E172</f>
        <v>1.0405405405405408</v>
      </c>
    </row>
    <row r="173" spans="1:10">
      <c r="A173" s="200">
        <v>4419</v>
      </c>
      <c r="B173" s="200">
        <v>43</v>
      </c>
      <c r="C173" s="201">
        <v>86</v>
      </c>
      <c r="D173" s="202">
        <v>3.65</v>
      </c>
      <c r="E173" s="202">
        <f>C173*D173</f>
        <v>313.89999999999998</v>
      </c>
      <c r="F173" s="202">
        <v>0</v>
      </c>
      <c r="G173" s="201"/>
      <c r="H173" s="210"/>
      <c r="I173" s="202">
        <f>E173-F173</f>
        <v>313.89999999999998</v>
      </c>
      <c r="J173" s="209">
        <f>F173/E173</f>
        <v>0</v>
      </c>
    </row>
    <row r="174" spans="1:10">
      <c r="A174" s="200">
        <v>6463</v>
      </c>
      <c r="B174" s="200">
        <v>43</v>
      </c>
      <c r="C174" s="201">
        <v>136</v>
      </c>
      <c r="D174" s="202">
        <v>3.65</v>
      </c>
      <c r="E174" s="202">
        <f>C174*D174</f>
        <v>496.4</v>
      </c>
      <c r="F174" s="202">
        <v>0</v>
      </c>
      <c r="G174" s="201"/>
      <c r="H174" s="210"/>
      <c r="I174" s="202">
        <f>E174-F174</f>
        <v>496.4</v>
      </c>
      <c r="J174" s="209">
        <f>F174/E174</f>
        <v>0</v>
      </c>
    </row>
    <row r="175" spans="1:10">
      <c r="A175" s="200">
        <v>7811</v>
      </c>
      <c r="B175" s="200">
        <v>43</v>
      </c>
      <c r="C175" s="201">
        <v>121</v>
      </c>
      <c r="D175" s="202">
        <v>3.65</v>
      </c>
      <c r="E175" s="202">
        <f>C175*D175</f>
        <v>441.65</v>
      </c>
      <c r="F175" s="202">
        <v>0</v>
      </c>
      <c r="G175" s="201"/>
      <c r="H175" s="210"/>
      <c r="I175" s="202">
        <f>E175-F175</f>
        <v>441.65</v>
      </c>
      <c r="J175" s="209">
        <f>F175/E175</f>
        <v>0</v>
      </c>
    </row>
    <row r="176" spans="1:10">
      <c r="A176" s="200"/>
      <c r="B176" s="200" t="s">
        <v>642</v>
      </c>
      <c r="C176" s="201"/>
      <c r="D176" s="202"/>
      <c r="E176" s="202"/>
      <c r="F176" s="202"/>
      <c r="G176" s="201"/>
      <c r="H176" s="210"/>
      <c r="I176" s="202"/>
      <c r="J176" s="209"/>
    </row>
    <row r="177" spans="1:10">
      <c r="A177" s="200">
        <v>1547</v>
      </c>
      <c r="B177" s="200">
        <v>44</v>
      </c>
      <c r="C177" s="201">
        <v>203</v>
      </c>
      <c r="D177" s="202">
        <v>3.65</v>
      </c>
      <c r="E177" s="202">
        <f>C177*D177</f>
        <v>740.94999999999993</v>
      </c>
      <c r="F177" s="202">
        <v>155.4</v>
      </c>
      <c r="G177" s="201">
        <v>1381</v>
      </c>
      <c r="H177" s="210">
        <v>38764</v>
      </c>
      <c r="I177" s="202">
        <f>E177-F177</f>
        <v>585.54999999999995</v>
      </c>
      <c r="J177" s="209">
        <f>F177/E177</f>
        <v>0.20973075106282477</v>
      </c>
    </row>
    <row r="178" spans="1:10">
      <c r="A178" s="200">
        <v>1637</v>
      </c>
      <c r="B178" s="200">
        <v>44</v>
      </c>
      <c r="C178" s="201">
        <v>229</v>
      </c>
      <c r="D178" s="202">
        <v>3.65</v>
      </c>
      <c r="E178" s="202">
        <f>C178*D178</f>
        <v>835.85</v>
      </c>
      <c r="F178" s="219">
        <v>289.95</v>
      </c>
      <c r="G178" s="220">
        <v>2708</v>
      </c>
      <c r="H178" s="221">
        <v>38897</v>
      </c>
      <c r="I178" s="202">
        <f>E178-F178</f>
        <v>545.90000000000009</v>
      </c>
      <c r="J178" s="209">
        <f>F178/E178</f>
        <v>0.34689238499730812</v>
      </c>
    </row>
    <row r="179" spans="1:10">
      <c r="A179" s="200">
        <v>4774</v>
      </c>
      <c r="B179" s="200">
        <v>44</v>
      </c>
      <c r="C179" s="201">
        <v>118</v>
      </c>
      <c r="D179" s="202">
        <v>3.65</v>
      </c>
      <c r="E179" s="202">
        <f>C179*D179</f>
        <v>430.7</v>
      </c>
      <c r="F179" s="202">
        <v>0</v>
      </c>
      <c r="G179" s="201"/>
      <c r="H179" s="201"/>
      <c r="I179" s="202">
        <f>E179-F179</f>
        <v>430.7</v>
      </c>
      <c r="J179" s="209">
        <f>F179/E179</f>
        <v>0</v>
      </c>
    </row>
    <row r="180" spans="1:10">
      <c r="A180" s="200">
        <v>9078</v>
      </c>
      <c r="B180" s="200">
        <v>44</v>
      </c>
      <c r="C180" s="201">
        <v>43</v>
      </c>
      <c r="D180" s="202">
        <v>3.65</v>
      </c>
      <c r="E180" s="202">
        <f>C180*D180</f>
        <v>156.94999999999999</v>
      </c>
      <c r="F180" s="202">
        <v>0</v>
      </c>
      <c r="G180" s="201"/>
      <c r="H180" s="201"/>
      <c r="I180" s="202">
        <f>E180-F180</f>
        <v>156.94999999999999</v>
      </c>
      <c r="J180" s="209">
        <f>F180/E180</f>
        <v>0</v>
      </c>
    </row>
    <row r="181" spans="1:10">
      <c r="A181" s="200"/>
      <c r="B181" s="200" t="s">
        <v>643</v>
      </c>
      <c r="C181" s="201"/>
      <c r="D181" s="202"/>
      <c r="E181" s="202"/>
      <c r="F181" s="202"/>
      <c r="G181" s="201"/>
      <c r="H181" s="201"/>
      <c r="I181" s="202"/>
      <c r="J181" s="209"/>
    </row>
    <row r="182" spans="1:10">
      <c r="A182" s="200">
        <v>3924</v>
      </c>
      <c r="B182" s="200">
        <v>45</v>
      </c>
      <c r="C182" s="201">
        <v>262</v>
      </c>
      <c r="D182" s="202">
        <v>3.65</v>
      </c>
      <c r="E182" s="202">
        <f>C182*D182</f>
        <v>956.3</v>
      </c>
      <c r="F182" s="219">
        <v>498.15</v>
      </c>
      <c r="G182" s="220">
        <v>3894</v>
      </c>
      <c r="H182" s="221">
        <v>38905</v>
      </c>
      <c r="I182" s="202">
        <f>E182-F182</f>
        <v>458.15</v>
      </c>
      <c r="J182" s="209">
        <f>F182/E182</f>
        <v>0.52091393914043715</v>
      </c>
    </row>
    <row r="183" spans="1:10">
      <c r="A183" s="200">
        <v>4549</v>
      </c>
      <c r="B183" s="200">
        <v>45</v>
      </c>
      <c r="C183" s="201">
        <v>165</v>
      </c>
      <c r="D183" s="202">
        <v>3.65</v>
      </c>
      <c r="E183" s="202">
        <f>C183*D183</f>
        <v>602.25</v>
      </c>
      <c r="F183" s="202">
        <v>307.52</v>
      </c>
      <c r="G183" s="201">
        <v>4426</v>
      </c>
      <c r="H183" s="210">
        <v>38742</v>
      </c>
      <c r="I183" s="202">
        <f>E183-F183</f>
        <v>294.73</v>
      </c>
      <c r="J183" s="209">
        <f>F183/E183</f>
        <v>0.51061851390618507</v>
      </c>
    </row>
    <row r="184" spans="1:10">
      <c r="A184" s="200">
        <v>6371</v>
      </c>
      <c r="B184" s="200">
        <v>45</v>
      </c>
      <c r="C184" s="201">
        <v>287</v>
      </c>
      <c r="D184" s="202">
        <v>3.65</v>
      </c>
      <c r="E184" s="202">
        <f>C184*D184</f>
        <v>1047.55</v>
      </c>
      <c r="F184" s="202">
        <v>0</v>
      </c>
      <c r="G184" s="201"/>
      <c r="H184" s="210"/>
      <c r="I184" s="202">
        <f>E184-F184</f>
        <v>1047.55</v>
      </c>
      <c r="J184" s="209">
        <f>F184/E184</f>
        <v>0</v>
      </c>
    </row>
    <row r="185" spans="1:10">
      <c r="A185" s="200">
        <v>11155</v>
      </c>
      <c r="B185" s="200">
        <v>45</v>
      </c>
      <c r="C185" s="201">
        <v>96</v>
      </c>
      <c r="D185" s="202">
        <v>3.65</v>
      </c>
      <c r="E185" s="202">
        <f>C185*D185</f>
        <v>350.4</v>
      </c>
      <c r="F185" s="202">
        <v>0</v>
      </c>
      <c r="G185" s="201"/>
      <c r="H185" s="210"/>
      <c r="I185" s="202">
        <f>E185-F185</f>
        <v>350.4</v>
      </c>
      <c r="J185" s="209">
        <f>F185/E185</f>
        <v>0</v>
      </c>
    </row>
    <row r="186" spans="1:10">
      <c r="A186" s="200">
        <v>13583</v>
      </c>
      <c r="B186" s="200">
        <v>45</v>
      </c>
      <c r="C186" s="201">
        <v>31</v>
      </c>
      <c r="D186" s="202">
        <v>3.65</v>
      </c>
      <c r="E186" s="202">
        <f>C186*D186</f>
        <v>113.14999999999999</v>
      </c>
      <c r="F186" s="202">
        <v>0</v>
      </c>
      <c r="G186" s="201"/>
      <c r="H186" s="210"/>
      <c r="I186" s="202">
        <f>E186-F186</f>
        <v>113.14999999999999</v>
      </c>
      <c r="J186" s="209">
        <f>F186/E186</f>
        <v>0</v>
      </c>
    </row>
    <row r="187" spans="1:10">
      <c r="A187" s="200"/>
      <c r="B187" s="200" t="s">
        <v>644</v>
      </c>
      <c r="C187" s="201"/>
      <c r="D187" s="202"/>
      <c r="E187" s="202"/>
      <c r="F187" s="202"/>
      <c r="G187" s="201"/>
      <c r="H187" s="210"/>
      <c r="I187" s="202"/>
      <c r="J187" s="209"/>
    </row>
    <row r="188" spans="1:10">
      <c r="A188" s="200">
        <v>746</v>
      </c>
      <c r="B188" s="200">
        <v>46</v>
      </c>
      <c r="C188" s="201">
        <v>194</v>
      </c>
      <c r="D188" s="202">
        <v>3.65</v>
      </c>
      <c r="E188" s="202">
        <f>C188*D188</f>
        <v>708.1</v>
      </c>
      <c r="F188" s="202">
        <v>158.44999999999999</v>
      </c>
      <c r="G188" s="201">
        <v>6331</v>
      </c>
      <c r="H188" s="210">
        <v>38623</v>
      </c>
      <c r="I188" s="202">
        <f>E188-F188</f>
        <v>549.65000000000009</v>
      </c>
      <c r="J188" s="209">
        <f>F188/E188</f>
        <v>0.22376782940262671</v>
      </c>
    </row>
    <row r="189" spans="1:10">
      <c r="A189" s="200">
        <v>3805</v>
      </c>
      <c r="B189" s="200">
        <v>46</v>
      </c>
      <c r="C189" s="201">
        <v>262</v>
      </c>
      <c r="D189" s="202">
        <v>3.65</v>
      </c>
      <c r="E189" s="202">
        <f>C189*D189</f>
        <v>956.3</v>
      </c>
      <c r="F189" s="202">
        <v>0</v>
      </c>
      <c r="G189" s="201"/>
      <c r="H189" s="201"/>
      <c r="I189" s="202">
        <f>E189-F189</f>
        <v>956.3</v>
      </c>
      <c r="J189" s="209">
        <f>F189/E189</f>
        <v>0</v>
      </c>
    </row>
    <row r="190" spans="1:10">
      <c r="A190" s="200">
        <v>4392</v>
      </c>
      <c r="B190" s="200">
        <v>46</v>
      </c>
      <c r="C190" s="201">
        <v>56</v>
      </c>
      <c r="D190" s="202">
        <v>3.65</v>
      </c>
      <c r="E190" s="202">
        <f>C190*D190</f>
        <v>204.4</v>
      </c>
      <c r="F190" s="202">
        <v>0</v>
      </c>
      <c r="G190" s="201"/>
      <c r="H190" s="201"/>
      <c r="I190" s="202">
        <f>E190-F190</f>
        <v>204.4</v>
      </c>
      <c r="J190" s="209">
        <f>F190/E190</f>
        <v>0</v>
      </c>
    </row>
    <row r="191" spans="1:10">
      <c r="A191" s="200"/>
      <c r="B191" s="200" t="s">
        <v>646</v>
      </c>
      <c r="C191" s="201"/>
      <c r="D191" s="202"/>
      <c r="E191" s="202"/>
      <c r="F191" s="202"/>
      <c r="G191" s="201"/>
      <c r="H191" s="201"/>
      <c r="I191" s="202"/>
      <c r="J191" s="209"/>
    </row>
    <row r="192" spans="1:10">
      <c r="A192" s="200">
        <v>531</v>
      </c>
      <c r="B192" s="200">
        <v>47</v>
      </c>
      <c r="C192" s="201">
        <v>209</v>
      </c>
      <c r="D192" s="202">
        <v>3.65</v>
      </c>
      <c r="E192" s="202">
        <f>C192*D192</f>
        <v>762.85</v>
      </c>
      <c r="F192" s="202">
        <v>0</v>
      </c>
      <c r="G192" s="201"/>
      <c r="H192" s="210"/>
      <c r="I192" s="202">
        <f>E192-F192</f>
        <v>762.85</v>
      </c>
      <c r="J192" s="209">
        <f>F192/E192</f>
        <v>0</v>
      </c>
    </row>
    <row r="193" spans="1:10">
      <c r="A193" s="200">
        <v>4527</v>
      </c>
      <c r="B193" s="200">
        <v>47</v>
      </c>
      <c r="C193" s="201">
        <v>333</v>
      </c>
      <c r="D193" s="202">
        <v>3.65</v>
      </c>
      <c r="E193" s="202">
        <f>C193*D193</f>
        <v>1215.45</v>
      </c>
      <c r="F193" s="219">
        <v>580</v>
      </c>
      <c r="G193" s="220">
        <v>1811</v>
      </c>
      <c r="H193" s="221">
        <v>38896</v>
      </c>
      <c r="I193" s="202">
        <f>E193-F193</f>
        <v>635.45000000000005</v>
      </c>
      <c r="J193" s="209">
        <f>F193/E193</f>
        <v>0.47718951828540868</v>
      </c>
    </row>
    <row r="194" spans="1:10">
      <c r="A194" s="211">
        <v>4586</v>
      </c>
      <c r="B194" s="211">
        <v>47</v>
      </c>
      <c r="C194" s="212">
        <v>161</v>
      </c>
      <c r="D194" s="213">
        <v>3.65</v>
      </c>
      <c r="E194" s="246">
        <f>C194*D194</f>
        <v>587.65</v>
      </c>
      <c r="F194" s="216">
        <v>598.6</v>
      </c>
      <c r="G194" s="217">
        <v>3856</v>
      </c>
      <c r="H194" s="218">
        <v>38884</v>
      </c>
      <c r="I194" s="213">
        <f>E194-F194</f>
        <v>-10.950000000000045</v>
      </c>
      <c r="J194" s="215">
        <f>F194/E194</f>
        <v>1.018633540372671</v>
      </c>
    </row>
    <row r="195" spans="1:10">
      <c r="A195" s="200">
        <v>6568</v>
      </c>
      <c r="B195" s="200">
        <v>47</v>
      </c>
      <c r="C195" s="201">
        <v>169</v>
      </c>
      <c r="D195" s="202">
        <v>3.65</v>
      </c>
      <c r="E195" s="202">
        <f>C195*D195</f>
        <v>616.85</v>
      </c>
      <c r="F195" s="202">
        <v>0</v>
      </c>
      <c r="G195" s="201"/>
      <c r="H195" s="201"/>
      <c r="I195" s="202">
        <f>E195-F195</f>
        <v>616.85</v>
      </c>
      <c r="J195" s="209">
        <f>F195/E195</f>
        <v>0</v>
      </c>
    </row>
    <row r="196" spans="1:10">
      <c r="A196" s="229">
        <v>9082</v>
      </c>
      <c r="B196" s="229">
        <v>47</v>
      </c>
      <c r="C196" s="230">
        <v>95</v>
      </c>
      <c r="D196" s="203">
        <v>3.65</v>
      </c>
      <c r="E196" s="203">
        <f>C196*D196</f>
        <v>346.75</v>
      </c>
      <c r="F196" s="203">
        <v>346.75</v>
      </c>
      <c r="G196" s="230">
        <v>2210</v>
      </c>
      <c r="H196" s="204">
        <v>38833</v>
      </c>
      <c r="I196" s="203">
        <f>E196-F196</f>
        <v>0</v>
      </c>
      <c r="J196" s="231">
        <f>F196/E196</f>
        <v>1</v>
      </c>
    </row>
    <row r="197" spans="1:10">
      <c r="A197" s="200"/>
      <c r="B197" s="200" t="s">
        <v>647</v>
      </c>
      <c r="C197" s="201"/>
      <c r="D197" s="202"/>
      <c r="E197" s="202"/>
      <c r="F197" s="202"/>
      <c r="G197" s="201"/>
      <c r="H197" s="210"/>
      <c r="I197" s="202"/>
      <c r="J197" s="209"/>
    </row>
    <row r="198" spans="1:10">
      <c r="A198" s="200">
        <v>1478</v>
      </c>
      <c r="B198" s="200">
        <v>48</v>
      </c>
      <c r="C198" s="201">
        <v>164</v>
      </c>
      <c r="D198" s="202">
        <v>3.65</v>
      </c>
      <c r="E198" s="202">
        <f>C198*D198</f>
        <v>598.6</v>
      </c>
      <c r="F198" s="202">
        <v>173.25</v>
      </c>
      <c r="G198" s="201">
        <v>5564</v>
      </c>
      <c r="H198" s="210">
        <v>38727</v>
      </c>
      <c r="I198" s="202">
        <f>E198-F198</f>
        <v>425.35</v>
      </c>
      <c r="J198" s="209">
        <f>F198/E198</f>
        <v>0.28942532576010693</v>
      </c>
    </row>
    <row r="199" spans="1:10">
      <c r="A199" s="200">
        <v>1609</v>
      </c>
      <c r="B199" s="200">
        <v>48</v>
      </c>
      <c r="C199" s="201">
        <v>176</v>
      </c>
      <c r="D199" s="202">
        <v>3.65</v>
      </c>
      <c r="E199" s="202">
        <f>C199*D199</f>
        <v>642.4</v>
      </c>
      <c r="F199" s="219">
        <v>218.25</v>
      </c>
      <c r="G199" s="247">
        <v>5522</v>
      </c>
      <c r="H199" s="248">
        <v>38883</v>
      </c>
      <c r="I199" s="202">
        <f>E199-F199</f>
        <v>424.15</v>
      </c>
      <c r="J199" s="209">
        <f>F199/E199</f>
        <v>0.33974159402241594</v>
      </c>
    </row>
    <row r="200" spans="1:10">
      <c r="A200" s="229">
        <v>1669</v>
      </c>
      <c r="B200" s="229">
        <v>48</v>
      </c>
      <c r="C200" s="230">
        <v>118</v>
      </c>
      <c r="D200" s="203">
        <v>3.65</v>
      </c>
      <c r="E200" s="203">
        <f>C200*D200</f>
        <v>430.7</v>
      </c>
      <c r="F200" s="203">
        <v>434.35</v>
      </c>
      <c r="G200" s="230">
        <v>2126</v>
      </c>
      <c r="H200" s="249">
        <v>38666</v>
      </c>
      <c r="I200" s="203">
        <f>E200-F200</f>
        <v>-3.6500000000000341</v>
      </c>
      <c r="J200" s="231">
        <f>F200/E200</f>
        <v>1.0084745762711864</v>
      </c>
    </row>
    <row r="201" spans="1:10">
      <c r="A201" s="211">
        <v>6690</v>
      </c>
      <c r="B201" s="211">
        <v>48</v>
      </c>
      <c r="C201" s="212">
        <v>64</v>
      </c>
      <c r="D201" s="213">
        <v>3.65</v>
      </c>
      <c r="E201" s="216">
        <f>C201*D201</f>
        <v>233.6</v>
      </c>
      <c r="F201" s="216">
        <v>240</v>
      </c>
      <c r="G201" s="217">
        <v>1665</v>
      </c>
      <c r="H201" s="218">
        <v>38880</v>
      </c>
      <c r="I201" s="213">
        <f>E201-F201</f>
        <v>-6.4000000000000057</v>
      </c>
      <c r="J201" s="215">
        <f>F201/E201</f>
        <v>1.0273972602739727</v>
      </c>
    </row>
    <row r="202" spans="1:10">
      <c r="A202" s="200"/>
      <c r="B202" s="200" t="s">
        <v>648</v>
      </c>
      <c r="C202" s="201"/>
      <c r="D202" s="202"/>
      <c r="E202" s="202"/>
      <c r="F202" s="202"/>
      <c r="G202" s="201"/>
      <c r="H202" s="201"/>
      <c r="I202" s="202"/>
      <c r="J202" s="209"/>
    </row>
    <row r="203" spans="1:10">
      <c r="A203" s="200">
        <v>596</v>
      </c>
      <c r="B203" s="200">
        <v>49</v>
      </c>
      <c r="C203" s="201">
        <v>82</v>
      </c>
      <c r="D203" s="202">
        <v>3.65</v>
      </c>
      <c r="E203" s="202">
        <f t="shared" ref="E203:E208" si="17">C203*D203</f>
        <v>299.3</v>
      </c>
      <c r="F203" s="202">
        <v>0</v>
      </c>
      <c r="G203" s="201"/>
      <c r="H203" s="210"/>
      <c r="I203" s="202">
        <f t="shared" ref="I203:I208" si="18">E203-F203</f>
        <v>299.3</v>
      </c>
      <c r="J203" s="209">
        <f t="shared" ref="J203:J208" si="19">F203/E203</f>
        <v>0</v>
      </c>
    </row>
    <row r="204" spans="1:10">
      <c r="A204" s="200">
        <v>9230</v>
      </c>
      <c r="B204" s="200">
        <v>49</v>
      </c>
      <c r="C204" s="201">
        <v>94</v>
      </c>
      <c r="D204" s="202">
        <v>3.65</v>
      </c>
      <c r="E204" s="202">
        <f t="shared" si="17"/>
        <v>343.09999999999997</v>
      </c>
      <c r="F204" s="202">
        <v>0</v>
      </c>
      <c r="G204" s="201"/>
      <c r="H204" s="201"/>
      <c r="I204" s="202">
        <f t="shared" si="18"/>
        <v>343.09999999999997</v>
      </c>
      <c r="J204" s="209">
        <f t="shared" si="19"/>
        <v>0</v>
      </c>
    </row>
    <row r="205" spans="1:10">
      <c r="A205" s="200">
        <v>9360</v>
      </c>
      <c r="B205" s="200">
        <v>49</v>
      </c>
      <c r="C205" s="201">
        <v>106</v>
      </c>
      <c r="D205" s="202">
        <v>3.65</v>
      </c>
      <c r="E205" s="202">
        <f t="shared" si="17"/>
        <v>386.9</v>
      </c>
      <c r="F205" s="202">
        <v>0</v>
      </c>
      <c r="G205" s="201"/>
      <c r="H205" s="201"/>
      <c r="I205" s="202">
        <f t="shared" si="18"/>
        <v>386.9</v>
      </c>
      <c r="J205" s="209">
        <f t="shared" si="19"/>
        <v>0</v>
      </c>
    </row>
    <row r="206" spans="1:10">
      <c r="A206" s="200">
        <v>10363</v>
      </c>
      <c r="B206" s="200">
        <v>49</v>
      </c>
      <c r="C206" s="201">
        <v>70</v>
      </c>
      <c r="D206" s="202">
        <v>3.65</v>
      </c>
      <c r="E206" s="202">
        <f t="shared" si="17"/>
        <v>255.5</v>
      </c>
      <c r="F206" s="202">
        <v>0</v>
      </c>
      <c r="G206" s="201"/>
      <c r="H206" s="210"/>
      <c r="I206" s="202">
        <f t="shared" si="18"/>
        <v>255.5</v>
      </c>
      <c r="J206" s="209">
        <f t="shared" si="19"/>
        <v>0</v>
      </c>
    </row>
    <row r="207" spans="1:10">
      <c r="A207" s="200">
        <v>10920</v>
      </c>
      <c r="B207" s="200">
        <v>49</v>
      </c>
      <c r="C207" s="201">
        <v>72</v>
      </c>
      <c r="D207" s="202">
        <v>3.65</v>
      </c>
      <c r="E207" s="202">
        <f t="shared" si="17"/>
        <v>262.8</v>
      </c>
      <c r="F207" s="202">
        <v>0</v>
      </c>
      <c r="G207" s="201"/>
      <c r="H207" s="201"/>
      <c r="I207" s="202">
        <f t="shared" si="18"/>
        <v>262.8</v>
      </c>
      <c r="J207" s="209">
        <f t="shared" si="19"/>
        <v>0</v>
      </c>
    </row>
    <row r="208" spans="1:10">
      <c r="A208" s="200">
        <v>12491</v>
      </c>
      <c r="B208" s="200">
        <v>49</v>
      </c>
      <c r="C208" s="201">
        <v>54</v>
      </c>
      <c r="D208" s="202">
        <v>3.65</v>
      </c>
      <c r="E208" s="202">
        <f t="shared" si="17"/>
        <v>197.1</v>
      </c>
      <c r="F208" s="202">
        <v>0</v>
      </c>
      <c r="G208" s="201"/>
      <c r="H208" s="201"/>
      <c r="I208" s="202">
        <f t="shared" si="18"/>
        <v>197.1</v>
      </c>
      <c r="J208" s="209">
        <f t="shared" si="19"/>
        <v>0</v>
      </c>
    </row>
    <row r="209" spans="1:10">
      <c r="A209" s="200"/>
      <c r="B209" s="200" t="s">
        <v>649</v>
      </c>
      <c r="C209" s="201"/>
      <c r="D209" s="202"/>
      <c r="E209" s="202"/>
      <c r="F209" s="202"/>
      <c r="G209" s="201"/>
      <c r="H209" s="201"/>
      <c r="I209" s="202"/>
      <c r="J209" s="209"/>
    </row>
    <row r="210" spans="1:10">
      <c r="A210" s="200">
        <v>1864</v>
      </c>
      <c r="B210" s="200">
        <v>50</v>
      </c>
      <c r="C210" s="201">
        <v>147</v>
      </c>
      <c r="D210" s="202">
        <v>3.65</v>
      </c>
      <c r="E210" s="202">
        <f>C210*D210</f>
        <v>536.54999999999995</v>
      </c>
      <c r="F210" s="202">
        <v>0</v>
      </c>
      <c r="G210" s="201"/>
      <c r="H210" s="201"/>
      <c r="I210" s="202">
        <f>E210-F210</f>
        <v>536.54999999999995</v>
      </c>
      <c r="J210" s="209">
        <f>F210/E210</f>
        <v>0</v>
      </c>
    </row>
    <row r="211" spans="1:10">
      <c r="A211" s="200">
        <v>3396</v>
      </c>
      <c r="B211" s="200">
        <v>50</v>
      </c>
      <c r="C211" s="201">
        <v>184</v>
      </c>
      <c r="D211" s="202">
        <v>3.65</v>
      </c>
      <c r="E211" s="202">
        <f>C211*D211</f>
        <v>671.6</v>
      </c>
      <c r="F211" s="219">
        <v>502.25</v>
      </c>
      <c r="G211" s="220">
        <v>3422</v>
      </c>
      <c r="H211" s="221">
        <v>38894</v>
      </c>
      <c r="I211" s="202">
        <f>E211-F211</f>
        <v>169.35000000000002</v>
      </c>
      <c r="J211" s="209">
        <f>F211/E211</f>
        <v>0.74784097677188799</v>
      </c>
    </row>
    <row r="212" spans="1:10">
      <c r="A212" s="200">
        <v>6508</v>
      </c>
      <c r="B212" s="200">
        <v>50</v>
      </c>
      <c r="C212" s="201">
        <v>74</v>
      </c>
      <c r="D212" s="202">
        <v>3.65</v>
      </c>
      <c r="E212" s="202">
        <f>C212*D212</f>
        <v>270.09999999999997</v>
      </c>
      <c r="F212" s="202">
        <v>0</v>
      </c>
      <c r="G212" s="201"/>
      <c r="H212" s="201"/>
      <c r="I212" s="202">
        <f>E212-F212</f>
        <v>270.09999999999997</v>
      </c>
      <c r="J212" s="209">
        <f>F212/E212</f>
        <v>0</v>
      </c>
    </row>
    <row r="213" spans="1:10">
      <c r="A213" s="200">
        <v>6547</v>
      </c>
      <c r="B213" s="200">
        <v>50</v>
      </c>
      <c r="C213" s="201">
        <v>167</v>
      </c>
      <c r="D213" s="202">
        <v>3.65</v>
      </c>
      <c r="E213" s="202">
        <f>C213*D213</f>
        <v>609.54999999999995</v>
      </c>
      <c r="F213" s="202">
        <v>0</v>
      </c>
      <c r="G213" s="201"/>
      <c r="H213" s="201"/>
      <c r="I213" s="202">
        <f>E213-F213</f>
        <v>609.54999999999995</v>
      </c>
      <c r="J213" s="209">
        <f>F213/E213</f>
        <v>0</v>
      </c>
    </row>
    <row r="214" spans="1:10">
      <c r="A214" s="200">
        <v>12709</v>
      </c>
      <c r="B214" s="200">
        <v>50</v>
      </c>
      <c r="C214" s="201">
        <v>42</v>
      </c>
      <c r="D214" s="202">
        <v>3.65</v>
      </c>
      <c r="E214" s="202">
        <f>C214*D214</f>
        <v>153.29999999999998</v>
      </c>
      <c r="F214" s="202">
        <v>0</v>
      </c>
      <c r="G214" s="201"/>
      <c r="H214" s="201"/>
      <c r="I214" s="202">
        <f>E214-F214</f>
        <v>153.29999999999998</v>
      </c>
      <c r="J214" s="209">
        <f>F214/E214</f>
        <v>0</v>
      </c>
    </row>
    <row r="215" spans="1:10">
      <c r="A215" s="200"/>
      <c r="B215" s="200" t="s">
        <v>650</v>
      </c>
      <c r="C215" s="201"/>
      <c r="D215" s="202"/>
      <c r="E215" s="202"/>
      <c r="F215" s="202"/>
      <c r="G215" s="201"/>
      <c r="H215" s="201"/>
      <c r="I215" s="202"/>
      <c r="J215" s="209"/>
    </row>
    <row r="216" spans="1:10">
      <c r="A216" s="229">
        <v>4879</v>
      </c>
      <c r="B216" s="229">
        <v>51</v>
      </c>
      <c r="C216" s="230">
        <v>251</v>
      </c>
      <c r="D216" s="203">
        <v>3.65</v>
      </c>
      <c r="E216" s="203">
        <f>C216*D216</f>
        <v>916.15</v>
      </c>
      <c r="F216" s="203">
        <v>916.15</v>
      </c>
      <c r="G216" s="230">
        <v>566</v>
      </c>
      <c r="H216" s="204">
        <v>38832</v>
      </c>
      <c r="I216" s="203">
        <f>E216-F216</f>
        <v>0</v>
      </c>
      <c r="J216" s="231">
        <f>F216/E216</f>
        <v>1</v>
      </c>
    </row>
    <row r="217" spans="1:10">
      <c r="A217" s="211">
        <v>6460</v>
      </c>
      <c r="B217" s="211">
        <v>51</v>
      </c>
      <c r="C217" s="212">
        <v>143</v>
      </c>
      <c r="D217" s="213">
        <v>3.65</v>
      </c>
      <c r="E217" s="216">
        <f>C217*D217</f>
        <v>521.94999999999993</v>
      </c>
      <c r="F217" s="216">
        <v>521.95000000000005</v>
      </c>
      <c r="G217" s="217">
        <v>3740</v>
      </c>
      <c r="H217" s="218">
        <v>38911</v>
      </c>
      <c r="I217" s="213">
        <f>E217-F217</f>
        <v>0</v>
      </c>
      <c r="J217" s="215">
        <f>F217/E217</f>
        <v>1.0000000000000002</v>
      </c>
    </row>
    <row r="218" spans="1:10">
      <c r="A218" s="229">
        <v>6997</v>
      </c>
      <c r="B218" s="229">
        <v>51</v>
      </c>
      <c r="C218" s="230">
        <v>35</v>
      </c>
      <c r="D218" s="203">
        <v>3.65</v>
      </c>
      <c r="E218" s="203">
        <f>C218*D218</f>
        <v>127.75</v>
      </c>
      <c r="F218" s="203">
        <v>138.69999999999999</v>
      </c>
      <c r="G218" s="230">
        <v>352</v>
      </c>
      <c r="H218" s="204">
        <v>38835</v>
      </c>
      <c r="I218" s="203">
        <f>E218-F218</f>
        <v>-10.949999999999989</v>
      </c>
      <c r="J218" s="231">
        <f>F218/E218</f>
        <v>1.0857142857142856</v>
      </c>
    </row>
    <row r="219" spans="1:10">
      <c r="A219" s="229">
        <v>7775</v>
      </c>
      <c r="B219" s="229">
        <v>51</v>
      </c>
      <c r="C219" s="230">
        <v>84</v>
      </c>
      <c r="D219" s="203">
        <v>3.65</v>
      </c>
      <c r="E219" s="203">
        <f>C219*D219</f>
        <v>306.59999999999997</v>
      </c>
      <c r="F219" s="203">
        <v>310.25</v>
      </c>
      <c r="G219" s="230">
        <v>1777</v>
      </c>
      <c r="H219" s="204">
        <v>38623</v>
      </c>
      <c r="I219" s="203">
        <f>E219-F219</f>
        <v>-3.6500000000000341</v>
      </c>
      <c r="J219" s="231">
        <f>F219/E219</f>
        <v>1.0119047619047621</v>
      </c>
    </row>
    <row r="220" spans="1:10">
      <c r="A220" s="200">
        <v>10893</v>
      </c>
      <c r="B220" s="200">
        <v>51</v>
      </c>
      <c r="C220" s="201">
        <v>85</v>
      </c>
      <c r="D220" s="202">
        <v>3.65</v>
      </c>
      <c r="E220" s="202">
        <f>C220*D220</f>
        <v>310.25</v>
      </c>
      <c r="F220" s="202">
        <v>0</v>
      </c>
      <c r="G220" s="201"/>
      <c r="H220" s="201"/>
      <c r="I220" s="202">
        <f>E220-F220</f>
        <v>310.25</v>
      </c>
      <c r="J220" s="209">
        <f>F220/E220</f>
        <v>0</v>
      </c>
    </row>
    <row r="221" spans="1:10">
      <c r="A221" s="200"/>
      <c r="B221" s="200" t="s">
        <v>651</v>
      </c>
      <c r="C221" s="201"/>
      <c r="D221" s="202"/>
      <c r="E221" s="202"/>
      <c r="F221" s="202"/>
      <c r="G221" s="201"/>
      <c r="H221" s="201"/>
      <c r="I221" s="202"/>
      <c r="J221" s="209"/>
    </row>
    <row r="222" spans="1:10">
      <c r="A222" s="200">
        <v>1909</v>
      </c>
      <c r="B222" s="200">
        <v>52</v>
      </c>
      <c r="C222" s="201">
        <v>140</v>
      </c>
      <c r="D222" s="202">
        <v>3.65</v>
      </c>
      <c r="E222" s="202">
        <f>C222*D222</f>
        <v>511</v>
      </c>
      <c r="F222" s="202">
        <v>365</v>
      </c>
      <c r="G222" s="201">
        <v>2076</v>
      </c>
      <c r="H222" s="210">
        <v>38835</v>
      </c>
      <c r="I222" s="202">
        <f>E222-F222</f>
        <v>146</v>
      </c>
      <c r="J222" s="209">
        <f>F222/E222</f>
        <v>0.7142857142857143</v>
      </c>
    </row>
    <row r="223" spans="1:10">
      <c r="A223" s="229">
        <v>2854</v>
      </c>
      <c r="B223" s="229">
        <v>52</v>
      </c>
      <c r="C223" s="230">
        <v>101</v>
      </c>
      <c r="D223" s="203">
        <v>3.65</v>
      </c>
      <c r="E223" s="203">
        <f>C223*D223</f>
        <v>368.65</v>
      </c>
      <c r="F223" s="203">
        <v>748.25</v>
      </c>
      <c r="G223" s="230">
        <v>3046</v>
      </c>
      <c r="H223" s="204">
        <v>38805</v>
      </c>
      <c r="I223" s="203">
        <f>E223-F223</f>
        <v>-379.6</v>
      </c>
      <c r="J223" s="231">
        <f>F223/E223</f>
        <v>2.0297029702970297</v>
      </c>
    </row>
    <row r="224" spans="1:10">
      <c r="A224" s="200">
        <v>4871</v>
      </c>
      <c r="B224" s="200">
        <v>52</v>
      </c>
      <c r="C224" s="201">
        <v>141</v>
      </c>
      <c r="D224" s="202">
        <v>3.65</v>
      </c>
      <c r="E224" s="202">
        <f>C224*D224</f>
        <v>514.65</v>
      </c>
      <c r="F224" s="202">
        <v>0</v>
      </c>
      <c r="G224" s="201"/>
      <c r="H224" s="201"/>
      <c r="I224" s="202">
        <f>E224-F224</f>
        <v>514.65</v>
      </c>
      <c r="J224" s="209">
        <f>F224/E224</f>
        <v>0</v>
      </c>
    </row>
    <row r="225" spans="1:10">
      <c r="A225" s="200">
        <v>7489</v>
      </c>
      <c r="B225" s="200">
        <v>52</v>
      </c>
      <c r="C225" s="201">
        <v>61</v>
      </c>
      <c r="D225" s="202">
        <v>3.65</v>
      </c>
      <c r="E225" s="202">
        <f>C225*D225</f>
        <v>222.65</v>
      </c>
      <c r="F225" s="202">
        <v>0</v>
      </c>
      <c r="G225" s="201"/>
      <c r="H225" s="210"/>
      <c r="I225" s="202">
        <f>E225-F225</f>
        <v>222.65</v>
      </c>
      <c r="J225" s="209">
        <f>F225/E225</f>
        <v>0</v>
      </c>
    </row>
    <row r="226" spans="1:10">
      <c r="A226" s="200">
        <v>10905</v>
      </c>
      <c r="B226" s="200">
        <v>52</v>
      </c>
      <c r="C226" s="201">
        <v>47</v>
      </c>
      <c r="D226" s="202">
        <v>3.65</v>
      </c>
      <c r="E226" s="202">
        <f>C226*D226</f>
        <v>171.54999999999998</v>
      </c>
      <c r="F226" s="202">
        <v>0</v>
      </c>
      <c r="G226" s="201"/>
      <c r="H226" s="210"/>
      <c r="I226" s="202">
        <f>E226-F226</f>
        <v>171.54999999999998</v>
      </c>
      <c r="J226" s="209">
        <f>F226/E226</f>
        <v>0</v>
      </c>
    </row>
    <row r="227" spans="1:10">
      <c r="A227" s="200"/>
      <c r="B227" s="200"/>
      <c r="C227" s="201"/>
      <c r="D227" s="202"/>
      <c r="E227" s="202"/>
      <c r="F227" s="237">
        <f>SUM(F153:F226)</f>
        <v>8684.32</v>
      </c>
      <c r="G227" s="250"/>
      <c r="H227" s="251">
        <v>38911</v>
      </c>
      <c r="I227" s="202"/>
      <c r="J227" s="209"/>
    </row>
    <row r="228" spans="1:10">
      <c r="A228" s="200"/>
      <c r="B228" s="195" t="s">
        <v>11</v>
      </c>
      <c r="C228" s="201"/>
      <c r="D228" s="202"/>
      <c r="E228" s="202"/>
      <c r="F228" s="202"/>
      <c r="G228" s="201"/>
      <c r="H228" s="210"/>
      <c r="I228" s="202"/>
      <c r="J228" s="209"/>
    </row>
    <row r="229" spans="1:10">
      <c r="A229" s="200"/>
      <c r="B229" s="195" t="s">
        <v>652</v>
      </c>
      <c r="C229" s="201"/>
      <c r="D229" s="202"/>
      <c r="E229" s="202"/>
      <c r="F229" s="202"/>
      <c r="G229" s="201"/>
      <c r="H229" s="210"/>
      <c r="I229" s="202"/>
      <c r="J229" s="209"/>
    </row>
    <row r="230" spans="1:10">
      <c r="A230" s="200">
        <v>664</v>
      </c>
      <c r="B230" s="200">
        <v>60</v>
      </c>
      <c r="C230" s="201">
        <v>1072</v>
      </c>
      <c r="D230" s="202">
        <v>3.65</v>
      </c>
      <c r="E230" s="202">
        <f>C230*D230</f>
        <v>3912.7999999999997</v>
      </c>
      <c r="F230" s="202">
        <v>729.55</v>
      </c>
      <c r="G230" s="201">
        <v>6306</v>
      </c>
      <c r="H230" s="210">
        <v>38727</v>
      </c>
      <c r="I230" s="202">
        <f>E230-F230</f>
        <v>3183.25</v>
      </c>
      <c r="J230" s="209">
        <f>F230/E230</f>
        <v>0.18645215702310367</v>
      </c>
    </row>
    <row r="231" spans="1:10">
      <c r="A231" s="200">
        <v>722</v>
      </c>
      <c r="B231" s="200">
        <v>60</v>
      </c>
      <c r="C231" s="201">
        <v>337</v>
      </c>
      <c r="D231" s="202">
        <v>3.65</v>
      </c>
      <c r="E231" s="202">
        <f>C231*D231</f>
        <v>1230.05</v>
      </c>
      <c r="F231" s="202">
        <v>0</v>
      </c>
      <c r="G231" s="201"/>
      <c r="H231" s="210"/>
      <c r="I231" s="202">
        <f>E231-F231</f>
        <v>1230.05</v>
      </c>
      <c r="J231" s="209">
        <f>F231/E231</f>
        <v>0</v>
      </c>
    </row>
    <row r="232" spans="1:10">
      <c r="A232" s="200">
        <v>1789</v>
      </c>
      <c r="B232" s="200">
        <v>60</v>
      </c>
      <c r="C232" s="201">
        <v>144</v>
      </c>
      <c r="D232" s="202">
        <v>3.65</v>
      </c>
      <c r="E232" s="202">
        <f>C232*D232</f>
        <v>525.6</v>
      </c>
      <c r="F232" s="202">
        <v>0</v>
      </c>
      <c r="G232" s="201"/>
      <c r="H232" s="210"/>
      <c r="I232" s="202">
        <f>E232-F232</f>
        <v>525.6</v>
      </c>
      <c r="J232" s="209">
        <f>F232/E232</f>
        <v>0</v>
      </c>
    </row>
    <row r="233" spans="1:10">
      <c r="A233" s="200">
        <v>9685</v>
      </c>
      <c r="B233" s="200">
        <v>60</v>
      </c>
      <c r="C233" s="201">
        <v>61</v>
      </c>
      <c r="D233" s="202">
        <v>3.65</v>
      </c>
      <c r="E233" s="202">
        <f>C233*D233</f>
        <v>222.65</v>
      </c>
      <c r="F233" s="202">
        <v>0</v>
      </c>
      <c r="G233" s="201"/>
      <c r="H233" s="210"/>
      <c r="I233" s="202">
        <f>E233-F233</f>
        <v>222.65</v>
      </c>
      <c r="J233" s="209">
        <f>F233/E233</f>
        <v>0</v>
      </c>
    </row>
    <row r="234" spans="1:10">
      <c r="A234" s="200">
        <v>11129</v>
      </c>
      <c r="B234" s="200">
        <v>60</v>
      </c>
      <c r="C234" s="201">
        <v>44</v>
      </c>
      <c r="D234" s="202">
        <v>3.65</v>
      </c>
      <c r="E234" s="202">
        <f>C234*D234</f>
        <v>160.6</v>
      </c>
      <c r="F234" s="202">
        <v>0</v>
      </c>
      <c r="G234" s="201"/>
      <c r="H234" s="210"/>
      <c r="I234" s="202"/>
      <c r="J234" s="209"/>
    </row>
    <row r="235" spans="1:10">
      <c r="A235" s="200"/>
      <c r="B235" s="200" t="s">
        <v>653</v>
      </c>
      <c r="C235" s="201"/>
      <c r="D235" s="202"/>
      <c r="E235" s="202"/>
      <c r="F235" s="202"/>
      <c r="G235" s="201"/>
      <c r="H235" s="210"/>
      <c r="I235" s="202"/>
      <c r="J235" s="209"/>
    </row>
    <row r="236" spans="1:10">
      <c r="A236" s="200">
        <v>1964</v>
      </c>
      <c r="B236" s="200">
        <v>61</v>
      </c>
      <c r="C236" s="201">
        <v>541</v>
      </c>
      <c r="D236" s="202">
        <v>3.65</v>
      </c>
      <c r="E236" s="202">
        <f>C236*D236</f>
        <v>1974.6499999999999</v>
      </c>
      <c r="F236" s="202">
        <v>0</v>
      </c>
      <c r="G236" s="201"/>
      <c r="H236" s="210"/>
      <c r="I236" s="202">
        <f>E236-F236</f>
        <v>1974.6499999999999</v>
      </c>
      <c r="J236" s="209">
        <f>F236/E236</f>
        <v>0</v>
      </c>
    </row>
    <row r="237" spans="1:10">
      <c r="A237" s="200">
        <v>2035</v>
      </c>
      <c r="B237" s="200">
        <v>61</v>
      </c>
      <c r="C237" s="201">
        <v>65</v>
      </c>
      <c r="D237" s="202">
        <v>3.65</v>
      </c>
      <c r="E237" s="202">
        <f>C237*D237</f>
        <v>237.25</v>
      </c>
      <c r="F237" s="202">
        <v>0</v>
      </c>
      <c r="G237" s="201"/>
      <c r="H237" s="201"/>
      <c r="I237" s="202">
        <f>E237-F237</f>
        <v>237.25</v>
      </c>
      <c r="J237" s="209">
        <f>F237/E237</f>
        <v>0</v>
      </c>
    </row>
    <row r="238" spans="1:10">
      <c r="A238" s="200">
        <v>11657</v>
      </c>
      <c r="B238" s="200">
        <v>61</v>
      </c>
      <c r="C238" s="201">
        <v>39</v>
      </c>
      <c r="D238" s="202">
        <v>3.65</v>
      </c>
      <c r="E238" s="202">
        <f>C238*D238</f>
        <v>142.35</v>
      </c>
      <c r="F238" s="202">
        <v>0</v>
      </c>
      <c r="G238" s="201"/>
      <c r="H238" s="201"/>
      <c r="I238" s="202">
        <f>E238-F238</f>
        <v>142.35</v>
      </c>
      <c r="J238" s="209">
        <f>F238/E238</f>
        <v>0</v>
      </c>
    </row>
    <row r="239" spans="1:10">
      <c r="A239" s="229">
        <v>12621</v>
      </c>
      <c r="B239" s="229">
        <v>61</v>
      </c>
      <c r="C239" s="230">
        <v>53</v>
      </c>
      <c r="D239" s="203">
        <v>3.65</v>
      </c>
      <c r="E239" s="232">
        <f>C239*D239</f>
        <v>193.45</v>
      </c>
      <c r="F239" s="232">
        <v>200</v>
      </c>
      <c r="G239" s="233">
        <v>1568</v>
      </c>
      <c r="H239" s="234">
        <v>38873</v>
      </c>
      <c r="I239" s="203">
        <f>E239-F239</f>
        <v>-6.5500000000000114</v>
      </c>
      <c r="J239" s="231">
        <f>F239/E239</f>
        <v>1.0338588782631171</v>
      </c>
    </row>
    <row r="240" spans="1:10">
      <c r="A240" s="200"/>
      <c r="B240" s="200" t="s">
        <v>654</v>
      </c>
      <c r="C240" s="201"/>
      <c r="D240" s="202"/>
      <c r="E240" s="202"/>
      <c r="F240" s="202"/>
      <c r="G240" s="201"/>
      <c r="H240" s="201"/>
      <c r="I240" s="202"/>
      <c r="J240" s="209"/>
    </row>
    <row r="241" spans="1:10">
      <c r="A241" s="200">
        <v>1690</v>
      </c>
      <c r="B241" s="200">
        <v>62</v>
      </c>
      <c r="C241" s="201">
        <v>67</v>
      </c>
      <c r="D241" s="202">
        <v>3.65</v>
      </c>
      <c r="E241" s="202">
        <f>C241*D241</f>
        <v>244.54999999999998</v>
      </c>
      <c r="F241" s="202">
        <v>0</v>
      </c>
      <c r="G241" s="201"/>
      <c r="H241" s="210"/>
      <c r="I241" s="202">
        <f>E241-F241</f>
        <v>244.54999999999998</v>
      </c>
      <c r="J241" s="209">
        <f>F241/E241</f>
        <v>0</v>
      </c>
    </row>
    <row r="242" spans="1:10">
      <c r="A242" s="200">
        <v>2487</v>
      </c>
      <c r="B242" s="200">
        <v>62</v>
      </c>
      <c r="C242" s="201">
        <v>202</v>
      </c>
      <c r="D242" s="202">
        <v>3.65</v>
      </c>
      <c r="E242" s="202">
        <f>C242*D242</f>
        <v>737.3</v>
      </c>
      <c r="F242" s="202">
        <v>0</v>
      </c>
      <c r="G242" s="201"/>
      <c r="H242" s="210"/>
      <c r="I242" s="202">
        <f>E242-F242</f>
        <v>737.3</v>
      </c>
      <c r="J242" s="209">
        <f>F242/E242</f>
        <v>0</v>
      </c>
    </row>
    <row r="243" spans="1:10">
      <c r="A243" s="211">
        <v>3562</v>
      </c>
      <c r="B243" s="211">
        <v>62</v>
      </c>
      <c r="C243" s="212">
        <v>95</v>
      </c>
      <c r="D243" s="213">
        <v>3.65</v>
      </c>
      <c r="E243" s="216">
        <f>C243*D243</f>
        <v>346.75</v>
      </c>
      <c r="F243" s="216">
        <v>365</v>
      </c>
      <c r="G243" s="217">
        <v>1342</v>
      </c>
      <c r="H243" s="218">
        <v>38897</v>
      </c>
      <c r="I243" s="213">
        <f>E243-F243</f>
        <v>-18.25</v>
      </c>
      <c r="J243" s="215">
        <f>F243/E243</f>
        <v>1.0526315789473684</v>
      </c>
    </row>
    <row r="244" spans="1:10">
      <c r="A244" s="200">
        <v>6436</v>
      </c>
      <c r="B244" s="200">
        <v>62</v>
      </c>
      <c r="C244" s="201">
        <v>53</v>
      </c>
      <c r="D244" s="202">
        <v>3.65</v>
      </c>
      <c r="E244" s="202">
        <f>C244*D244</f>
        <v>193.45</v>
      </c>
      <c r="F244" s="202">
        <v>0</v>
      </c>
      <c r="G244" s="201"/>
      <c r="H244" s="210"/>
      <c r="I244" s="202">
        <f>E244-F244</f>
        <v>193.45</v>
      </c>
      <c r="J244" s="209">
        <f>F244/E244</f>
        <v>0</v>
      </c>
    </row>
    <row r="245" spans="1:10">
      <c r="A245" s="200">
        <v>6776</v>
      </c>
      <c r="B245" s="200">
        <v>62</v>
      </c>
      <c r="C245" s="201">
        <v>40</v>
      </c>
      <c r="D245" s="202">
        <v>3.65</v>
      </c>
      <c r="E245" s="202">
        <f>C245*D245</f>
        <v>146</v>
      </c>
      <c r="F245" s="202">
        <v>0</v>
      </c>
      <c r="G245" s="201"/>
      <c r="H245" s="210"/>
      <c r="I245" s="202">
        <f>E245-F245</f>
        <v>146</v>
      </c>
      <c r="J245" s="209">
        <f>F245/E245</f>
        <v>0</v>
      </c>
    </row>
    <row r="246" spans="1:10">
      <c r="A246" s="200"/>
      <c r="B246" s="200" t="s">
        <v>655</v>
      </c>
      <c r="C246" s="201"/>
      <c r="D246" s="202"/>
      <c r="E246" s="202"/>
      <c r="F246" s="202"/>
      <c r="G246" s="201"/>
      <c r="H246" s="210"/>
      <c r="I246" s="202"/>
      <c r="J246" s="209"/>
    </row>
    <row r="247" spans="1:10">
      <c r="A247" s="200">
        <v>1825</v>
      </c>
      <c r="B247" s="200">
        <v>63</v>
      </c>
      <c r="C247" s="201">
        <v>214</v>
      </c>
      <c r="D247" s="202">
        <v>3.65</v>
      </c>
      <c r="E247" s="202">
        <f>C247*D247</f>
        <v>781.1</v>
      </c>
      <c r="F247" s="219">
        <v>173.7</v>
      </c>
      <c r="G247" s="220">
        <v>1359</v>
      </c>
      <c r="H247" s="221">
        <v>38895</v>
      </c>
      <c r="I247" s="202">
        <f>E247-F247</f>
        <v>607.40000000000009</v>
      </c>
      <c r="J247" s="209">
        <f>F247/E247</f>
        <v>0.22237869670976826</v>
      </c>
    </row>
    <row r="248" spans="1:10">
      <c r="A248" s="200">
        <v>3095</v>
      </c>
      <c r="B248" s="200">
        <v>63</v>
      </c>
      <c r="C248" s="201">
        <v>444</v>
      </c>
      <c r="D248" s="202">
        <v>3.65</v>
      </c>
      <c r="E248" s="202">
        <f>C248*D248</f>
        <v>1620.6</v>
      </c>
      <c r="F248" s="202">
        <v>548.95000000000005</v>
      </c>
      <c r="G248" s="201">
        <v>1513</v>
      </c>
      <c r="H248" s="210">
        <v>38693</v>
      </c>
      <c r="I248" s="202">
        <f>E248-F248</f>
        <v>1071.6499999999999</v>
      </c>
      <c r="J248" s="209">
        <f>F248/E248</f>
        <v>0.33873256818462305</v>
      </c>
    </row>
    <row r="249" spans="1:10">
      <c r="A249" s="229">
        <v>4240</v>
      </c>
      <c r="B249" s="229">
        <v>63</v>
      </c>
      <c r="C249" s="230">
        <v>275</v>
      </c>
      <c r="D249" s="203">
        <v>3.65</v>
      </c>
      <c r="E249" s="203">
        <f>C249*D249</f>
        <v>1003.75</v>
      </c>
      <c r="F249" s="203">
        <v>1211.02</v>
      </c>
      <c r="G249" s="230">
        <v>3506</v>
      </c>
      <c r="H249" s="204">
        <v>38832</v>
      </c>
      <c r="I249" s="203">
        <f>E249-F249</f>
        <v>-207.26999999999998</v>
      </c>
      <c r="J249" s="231">
        <f>F249/E249</f>
        <v>1.2064956413449563</v>
      </c>
    </row>
    <row r="250" spans="1:10">
      <c r="A250" s="200">
        <v>10715</v>
      </c>
      <c r="B250" s="200">
        <v>63</v>
      </c>
      <c r="C250" s="201">
        <v>65</v>
      </c>
      <c r="D250" s="202">
        <v>3.65</v>
      </c>
      <c r="E250" s="202">
        <f>C250*D250</f>
        <v>237.25</v>
      </c>
      <c r="F250" s="202">
        <v>0</v>
      </c>
      <c r="G250" s="201"/>
      <c r="H250" s="201"/>
      <c r="I250" s="202">
        <f>E250-F250</f>
        <v>237.25</v>
      </c>
      <c r="J250" s="209">
        <f>F250/E250</f>
        <v>0</v>
      </c>
    </row>
    <row r="251" spans="1:10">
      <c r="A251" s="229">
        <v>10976</v>
      </c>
      <c r="B251" s="229">
        <v>63</v>
      </c>
      <c r="C251" s="230">
        <v>56</v>
      </c>
      <c r="D251" s="203">
        <v>3.65</v>
      </c>
      <c r="E251" s="232">
        <f>C251*D251</f>
        <v>204.4</v>
      </c>
      <c r="F251" s="232">
        <v>205</v>
      </c>
      <c r="G251" s="233">
        <v>2027</v>
      </c>
      <c r="H251" s="234">
        <v>38873</v>
      </c>
      <c r="I251" s="203">
        <f>E251-F251</f>
        <v>-0.59999999999999432</v>
      </c>
      <c r="J251" s="231">
        <f>F251/E251</f>
        <v>1.0029354207436398</v>
      </c>
    </row>
    <row r="252" spans="1:10">
      <c r="A252" s="200"/>
      <c r="B252" s="200" t="s">
        <v>656</v>
      </c>
      <c r="C252" s="201"/>
      <c r="D252" s="202"/>
      <c r="E252" s="202"/>
      <c r="F252" s="202"/>
      <c r="G252" s="201"/>
      <c r="H252" s="210"/>
      <c r="I252" s="202"/>
      <c r="J252" s="209"/>
    </row>
    <row r="253" spans="1:10">
      <c r="A253" s="200">
        <v>524</v>
      </c>
      <c r="B253" s="200">
        <v>64</v>
      </c>
      <c r="C253" s="201">
        <v>456</v>
      </c>
      <c r="D253" s="202">
        <v>3.65</v>
      </c>
      <c r="E253" s="202">
        <f>C253*D253</f>
        <v>1664.3999999999999</v>
      </c>
      <c r="F253" s="202">
        <v>0</v>
      </c>
      <c r="G253" s="201"/>
      <c r="H253" s="201"/>
      <c r="I253" s="202">
        <f>E253-F253</f>
        <v>1664.3999999999999</v>
      </c>
      <c r="J253" s="209">
        <f>F253/E253</f>
        <v>0</v>
      </c>
    </row>
    <row r="254" spans="1:10">
      <c r="A254" s="200">
        <v>3702</v>
      </c>
      <c r="B254" s="200">
        <v>64</v>
      </c>
      <c r="C254" s="201">
        <v>293</v>
      </c>
      <c r="D254" s="202">
        <v>3.65</v>
      </c>
      <c r="E254" s="202">
        <f>C254*D254</f>
        <v>1069.45</v>
      </c>
      <c r="F254" s="219">
        <v>445.95</v>
      </c>
      <c r="G254" s="220">
        <v>7805</v>
      </c>
      <c r="H254" s="221">
        <v>38903</v>
      </c>
      <c r="I254" s="202">
        <f>E254-F254</f>
        <v>623.5</v>
      </c>
      <c r="J254" s="209">
        <f>F254/E254</f>
        <v>0.41699004161017345</v>
      </c>
    </row>
    <row r="255" spans="1:10">
      <c r="A255" s="200">
        <v>4648</v>
      </c>
      <c r="B255" s="200">
        <v>64</v>
      </c>
      <c r="C255" s="201">
        <v>86</v>
      </c>
      <c r="D255" s="202">
        <v>3.65</v>
      </c>
      <c r="E255" s="202">
        <f>C255*D255</f>
        <v>313.89999999999998</v>
      </c>
      <c r="F255" s="202">
        <v>0</v>
      </c>
      <c r="G255" s="201"/>
      <c r="H255" s="210"/>
      <c r="I255" s="202">
        <f>E255-F255</f>
        <v>313.89999999999998</v>
      </c>
      <c r="J255" s="209">
        <f>F255/E255</f>
        <v>0</v>
      </c>
    </row>
    <row r="256" spans="1:10">
      <c r="A256" s="200">
        <v>6883</v>
      </c>
      <c r="B256" s="200">
        <v>64</v>
      </c>
      <c r="C256" s="201">
        <v>80</v>
      </c>
      <c r="D256" s="202">
        <v>3.65</v>
      </c>
      <c r="E256" s="202">
        <f>C256*D256</f>
        <v>292</v>
      </c>
      <c r="F256" s="202">
        <v>0</v>
      </c>
      <c r="G256" s="201"/>
      <c r="H256" s="210"/>
      <c r="I256" s="202">
        <f>E256-F256</f>
        <v>292</v>
      </c>
      <c r="J256" s="209">
        <f>F256/E256</f>
        <v>0</v>
      </c>
    </row>
    <row r="257" spans="1:10">
      <c r="A257" s="200"/>
      <c r="B257" s="200" t="s">
        <v>657</v>
      </c>
      <c r="C257" s="201"/>
      <c r="D257" s="202"/>
      <c r="E257" s="202"/>
      <c r="F257" s="202"/>
      <c r="G257" s="201"/>
      <c r="H257" s="210"/>
      <c r="I257" s="202"/>
      <c r="J257" s="209"/>
    </row>
    <row r="258" spans="1:10">
      <c r="A258" s="200">
        <v>1709</v>
      </c>
      <c r="B258" s="200">
        <v>65</v>
      </c>
      <c r="C258" s="201">
        <v>285</v>
      </c>
      <c r="D258" s="202">
        <v>3.65</v>
      </c>
      <c r="E258" s="202">
        <f>C258*D258</f>
        <v>1040.25</v>
      </c>
      <c r="F258" s="202">
        <v>0</v>
      </c>
      <c r="G258" s="201"/>
      <c r="H258" s="201"/>
      <c r="I258" s="202">
        <f>E258-F258</f>
        <v>1040.25</v>
      </c>
      <c r="J258" s="209">
        <f>F258/E258</f>
        <v>0</v>
      </c>
    </row>
    <row r="259" spans="1:10">
      <c r="A259" s="200">
        <v>4614</v>
      </c>
      <c r="B259" s="200">
        <v>65</v>
      </c>
      <c r="C259" s="201">
        <v>104</v>
      </c>
      <c r="D259" s="202">
        <v>3.65</v>
      </c>
      <c r="E259" s="202">
        <f>C259*D259</f>
        <v>379.59999999999997</v>
      </c>
      <c r="F259" s="202">
        <v>0</v>
      </c>
      <c r="G259" s="201"/>
      <c r="H259" s="210"/>
      <c r="I259" s="202">
        <f>E259-F259</f>
        <v>379.59999999999997</v>
      </c>
      <c r="J259" s="209">
        <f>F259/E259</f>
        <v>0</v>
      </c>
    </row>
    <row r="260" spans="1:10">
      <c r="A260" s="200">
        <v>4700</v>
      </c>
      <c r="B260" s="200">
        <v>65</v>
      </c>
      <c r="C260" s="201">
        <v>43</v>
      </c>
      <c r="D260" s="202">
        <v>3.65</v>
      </c>
      <c r="E260" s="202">
        <f>C260*D260</f>
        <v>156.94999999999999</v>
      </c>
      <c r="F260" s="202">
        <v>0</v>
      </c>
      <c r="G260" s="201"/>
      <c r="H260" s="210"/>
      <c r="I260" s="202">
        <f>E260-F260</f>
        <v>156.94999999999999</v>
      </c>
      <c r="J260" s="209">
        <f>F260/E260</f>
        <v>0</v>
      </c>
    </row>
    <row r="261" spans="1:10">
      <c r="A261" s="200">
        <v>6719</v>
      </c>
      <c r="B261" s="200">
        <v>65</v>
      </c>
      <c r="C261" s="201">
        <v>46</v>
      </c>
      <c r="D261" s="202">
        <v>3.65</v>
      </c>
      <c r="E261" s="202">
        <f>C261*D261</f>
        <v>167.9</v>
      </c>
      <c r="F261" s="202">
        <v>0</v>
      </c>
      <c r="G261" s="201"/>
      <c r="H261" s="210"/>
      <c r="I261" s="202">
        <f>E261-F261</f>
        <v>167.9</v>
      </c>
      <c r="J261" s="209">
        <f>F261/E261</f>
        <v>0</v>
      </c>
    </row>
    <row r="262" spans="1:10">
      <c r="A262" s="200">
        <v>13702</v>
      </c>
      <c r="B262" s="200">
        <v>65</v>
      </c>
      <c r="C262" s="201">
        <v>32</v>
      </c>
      <c r="D262" s="202">
        <v>3.65</v>
      </c>
      <c r="E262" s="202"/>
      <c r="F262" s="202"/>
      <c r="G262" s="201"/>
      <c r="H262" s="210"/>
      <c r="I262" s="202"/>
      <c r="J262" s="209"/>
    </row>
    <row r="263" spans="1:10">
      <c r="A263" s="200"/>
      <c r="B263" s="200" t="s">
        <v>658</v>
      </c>
      <c r="C263" s="201"/>
      <c r="D263" s="202"/>
      <c r="E263" s="202"/>
      <c r="F263" s="202"/>
      <c r="G263" s="201"/>
      <c r="H263" s="210"/>
      <c r="I263" s="202"/>
      <c r="J263" s="209"/>
    </row>
    <row r="264" spans="1:10">
      <c r="A264" s="200">
        <v>2689</v>
      </c>
      <c r="B264" s="200">
        <v>66</v>
      </c>
      <c r="C264" s="201">
        <v>108</v>
      </c>
      <c r="D264" s="202">
        <v>3.65</v>
      </c>
      <c r="E264" s="202">
        <f>C264*D264</f>
        <v>394.2</v>
      </c>
      <c r="F264" s="202">
        <v>0</v>
      </c>
      <c r="G264" s="201"/>
      <c r="H264" s="201"/>
      <c r="I264" s="202">
        <f>E264-F264</f>
        <v>394.2</v>
      </c>
      <c r="J264" s="209">
        <f>F264/E264</f>
        <v>0</v>
      </c>
    </row>
    <row r="265" spans="1:10">
      <c r="A265" s="200">
        <v>7798</v>
      </c>
      <c r="B265" s="200">
        <v>66</v>
      </c>
      <c r="C265" s="201">
        <v>61</v>
      </c>
      <c r="D265" s="202">
        <v>3.65</v>
      </c>
      <c r="E265" s="202">
        <f>C265*D265</f>
        <v>222.65</v>
      </c>
      <c r="F265" s="202">
        <v>0</v>
      </c>
      <c r="G265" s="201"/>
      <c r="H265" s="210"/>
      <c r="I265" s="202">
        <f>E265-F265</f>
        <v>222.65</v>
      </c>
      <c r="J265" s="209">
        <f>F265/E265</f>
        <v>0</v>
      </c>
    </row>
    <row r="266" spans="1:10">
      <c r="A266" s="225">
        <v>8817</v>
      </c>
      <c r="B266" s="225">
        <v>66</v>
      </c>
      <c r="C266" s="226">
        <v>83</v>
      </c>
      <c r="D266" s="227">
        <v>3.65</v>
      </c>
      <c r="E266" s="219">
        <f>C266*D266</f>
        <v>302.95</v>
      </c>
      <c r="F266" s="219">
        <v>302.95</v>
      </c>
      <c r="G266" s="220">
        <v>1543</v>
      </c>
      <c r="H266" s="221">
        <v>38873</v>
      </c>
      <c r="I266" s="227">
        <f>E266-F266</f>
        <v>0</v>
      </c>
      <c r="J266" s="228">
        <f>F266/E266</f>
        <v>1</v>
      </c>
    </row>
    <row r="267" spans="1:10">
      <c r="A267" s="200">
        <v>12588</v>
      </c>
      <c r="B267" s="200">
        <v>66</v>
      </c>
      <c r="C267" s="201">
        <v>50</v>
      </c>
      <c r="D267" s="202">
        <v>3.65</v>
      </c>
      <c r="E267" s="202">
        <f>C267*D267</f>
        <v>182.5</v>
      </c>
      <c r="F267" s="219">
        <v>97.1</v>
      </c>
      <c r="G267" s="220">
        <v>352</v>
      </c>
      <c r="H267" s="221">
        <v>38862</v>
      </c>
      <c r="I267" s="202">
        <f>E267-F267</f>
        <v>85.4</v>
      </c>
      <c r="J267" s="209">
        <f>F267/E267</f>
        <v>0.53205479452054794</v>
      </c>
    </row>
    <row r="268" spans="1:10">
      <c r="A268" s="200">
        <v>12743</v>
      </c>
      <c r="B268" s="200">
        <v>66</v>
      </c>
      <c r="C268" s="201">
        <v>39</v>
      </c>
      <c r="D268" s="252">
        <v>3.65</v>
      </c>
      <c r="E268" s="201">
        <f>C268*D268</f>
        <v>142.35</v>
      </c>
      <c r="F268" s="202">
        <v>0</v>
      </c>
      <c r="G268" s="201"/>
      <c r="H268" s="210"/>
      <c r="I268" s="202">
        <f>E268-F268</f>
        <v>142.35</v>
      </c>
      <c r="J268" s="209">
        <f>F268/E268</f>
        <v>0</v>
      </c>
    </row>
    <row r="269" spans="1:10">
      <c r="A269" s="200"/>
      <c r="B269" s="200" t="s">
        <v>659</v>
      </c>
      <c r="C269" s="201"/>
      <c r="D269" s="202"/>
      <c r="E269" s="202"/>
      <c r="F269" s="202"/>
      <c r="G269" s="201"/>
      <c r="H269" s="201"/>
      <c r="I269" s="202"/>
      <c r="J269" s="209"/>
    </row>
    <row r="270" spans="1:10">
      <c r="A270" s="200">
        <v>697</v>
      </c>
      <c r="B270" s="200">
        <v>67</v>
      </c>
      <c r="C270" s="201">
        <v>239</v>
      </c>
      <c r="D270" s="202">
        <v>3.65</v>
      </c>
      <c r="E270" s="202">
        <f>C270*D270</f>
        <v>872.35</v>
      </c>
      <c r="F270" s="202">
        <v>362.95</v>
      </c>
      <c r="G270" s="201">
        <v>7261</v>
      </c>
      <c r="H270" s="210">
        <v>38832</v>
      </c>
      <c r="I270" s="202">
        <f>E270-F270</f>
        <v>509.40000000000003</v>
      </c>
      <c r="J270" s="209">
        <f>F270/E270</f>
        <v>0.41606006763340397</v>
      </c>
    </row>
    <row r="271" spans="1:10">
      <c r="A271" s="200">
        <v>973</v>
      </c>
      <c r="B271" s="200">
        <v>67</v>
      </c>
      <c r="C271" s="201">
        <v>311</v>
      </c>
      <c r="D271" s="202">
        <v>3.65</v>
      </c>
      <c r="E271" s="202">
        <f>C271*D271</f>
        <v>1135.1499999999999</v>
      </c>
      <c r="F271" s="219">
        <v>86.05</v>
      </c>
      <c r="G271" s="220">
        <v>7254</v>
      </c>
      <c r="H271" s="221">
        <v>38909</v>
      </c>
      <c r="I271" s="202">
        <f>E271-F271</f>
        <v>1049.0999999999999</v>
      </c>
      <c r="J271" s="209">
        <f>F271/E271</f>
        <v>7.5804959696956359E-2</v>
      </c>
    </row>
    <row r="272" spans="1:10">
      <c r="A272" s="200">
        <v>4831</v>
      </c>
      <c r="B272" s="200">
        <v>67</v>
      </c>
      <c r="C272" s="201">
        <v>55</v>
      </c>
      <c r="D272" s="202">
        <v>3.65</v>
      </c>
      <c r="E272" s="202">
        <f>C272*D272</f>
        <v>200.75</v>
      </c>
      <c r="F272" s="202">
        <v>0</v>
      </c>
      <c r="G272" s="201"/>
      <c r="H272" s="210"/>
      <c r="I272" s="202">
        <f>E272-F272</f>
        <v>200.75</v>
      </c>
      <c r="J272" s="209">
        <f>F272/E272</f>
        <v>0</v>
      </c>
    </row>
    <row r="273" spans="1:10">
      <c r="A273" s="200">
        <v>6554</v>
      </c>
      <c r="B273" s="200">
        <v>67</v>
      </c>
      <c r="C273" s="201">
        <v>64</v>
      </c>
      <c r="D273" s="202">
        <v>3.65</v>
      </c>
      <c r="E273" s="202">
        <f>C273*D273</f>
        <v>233.6</v>
      </c>
      <c r="F273" s="202">
        <v>0</v>
      </c>
      <c r="G273" s="201"/>
      <c r="H273" s="201"/>
      <c r="I273" s="202">
        <f>E273-F273</f>
        <v>233.6</v>
      </c>
      <c r="J273" s="209">
        <f>F273/E273</f>
        <v>0</v>
      </c>
    </row>
    <row r="274" spans="1:10">
      <c r="A274" s="240">
        <v>8108</v>
      </c>
      <c r="B274" s="240">
        <v>67</v>
      </c>
      <c r="C274" s="241">
        <v>72</v>
      </c>
      <c r="D274" s="202">
        <v>3.65</v>
      </c>
      <c r="E274" s="202">
        <f>C274*D274</f>
        <v>262.8</v>
      </c>
      <c r="F274" s="202">
        <v>0</v>
      </c>
      <c r="G274" s="201"/>
      <c r="H274" s="201"/>
      <c r="I274" s="202">
        <f>E274-F274</f>
        <v>262.8</v>
      </c>
      <c r="J274" s="209">
        <f>F274/E274</f>
        <v>0</v>
      </c>
    </row>
    <row r="275" spans="1:10">
      <c r="A275" s="240"/>
      <c r="B275" s="240" t="s">
        <v>660</v>
      </c>
      <c r="C275" s="241"/>
      <c r="D275" s="202"/>
      <c r="E275" s="202"/>
      <c r="F275" s="202"/>
      <c r="G275" s="201"/>
      <c r="H275" s="201"/>
      <c r="I275" s="202"/>
      <c r="J275" s="209"/>
    </row>
    <row r="276" spans="1:10">
      <c r="A276" s="200">
        <v>4106</v>
      </c>
      <c r="B276" s="200">
        <v>68</v>
      </c>
      <c r="C276" s="201">
        <v>117</v>
      </c>
      <c r="D276" s="202">
        <v>3.65</v>
      </c>
      <c r="E276" s="202">
        <f t="shared" ref="E276:E281" si="20">C276*D276</f>
        <v>427.05</v>
      </c>
      <c r="F276" s="202">
        <v>0</v>
      </c>
      <c r="G276" s="201"/>
      <c r="H276" s="210"/>
      <c r="I276" s="202">
        <f t="shared" ref="I276:I281" si="21">E276-F276</f>
        <v>427.05</v>
      </c>
      <c r="J276" s="209">
        <f t="shared" ref="J276:J281" si="22">F276/E276</f>
        <v>0</v>
      </c>
    </row>
    <row r="277" spans="1:10">
      <c r="A277" s="200">
        <v>4580</v>
      </c>
      <c r="B277" s="200">
        <v>68</v>
      </c>
      <c r="C277" s="201">
        <v>259</v>
      </c>
      <c r="D277" s="202">
        <v>3.65</v>
      </c>
      <c r="E277" s="202">
        <f t="shared" si="20"/>
        <v>945.35</v>
      </c>
      <c r="F277" s="219">
        <v>257.55</v>
      </c>
      <c r="G277" s="220">
        <v>3381</v>
      </c>
      <c r="H277" s="221">
        <v>38883</v>
      </c>
      <c r="I277" s="202">
        <f t="shared" si="21"/>
        <v>687.8</v>
      </c>
      <c r="J277" s="209">
        <f t="shared" si="22"/>
        <v>0.27243877928809435</v>
      </c>
    </row>
    <row r="278" spans="1:10">
      <c r="A278" s="200">
        <v>6448</v>
      </c>
      <c r="B278" s="200">
        <v>68</v>
      </c>
      <c r="C278" s="201">
        <v>89</v>
      </c>
      <c r="D278" s="202">
        <v>3.65</v>
      </c>
      <c r="E278" s="202">
        <f t="shared" si="20"/>
        <v>324.84999999999997</v>
      </c>
      <c r="F278" s="202">
        <v>0</v>
      </c>
      <c r="G278" s="201"/>
      <c r="H278" s="201"/>
      <c r="I278" s="202">
        <f t="shared" si="21"/>
        <v>324.84999999999997</v>
      </c>
      <c r="J278" s="209">
        <f t="shared" si="22"/>
        <v>0</v>
      </c>
    </row>
    <row r="279" spans="1:10">
      <c r="A279" s="200">
        <v>7048</v>
      </c>
      <c r="B279" s="200">
        <v>68</v>
      </c>
      <c r="C279" s="201">
        <v>178</v>
      </c>
      <c r="D279" s="202">
        <v>3.65</v>
      </c>
      <c r="E279" s="202">
        <f t="shared" si="20"/>
        <v>649.69999999999993</v>
      </c>
      <c r="F279" s="202">
        <v>0</v>
      </c>
      <c r="G279" s="201"/>
      <c r="H279" s="201"/>
      <c r="I279" s="202">
        <f t="shared" si="21"/>
        <v>649.69999999999993</v>
      </c>
      <c r="J279" s="209">
        <f t="shared" si="22"/>
        <v>0</v>
      </c>
    </row>
    <row r="280" spans="1:10">
      <c r="A280" s="211">
        <v>8172</v>
      </c>
      <c r="B280" s="211">
        <v>68</v>
      </c>
      <c r="C280" s="212">
        <v>94</v>
      </c>
      <c r="D280" s="213">
        <v>3.65</v>
      </c>
      <c r="E280" s="216">
        <f t="shared" si="20"/>
        <v>343.09999999999997</v>
      </c>
      <c r="F280" s="216">
        <v>343.1</v>
      </c>
      <c r="G280" s="217">
        <v>1857</v>
      </c>
      <c r="H280" s="218">
        <v>38876</v>
      </c>
      <c r="I280" s="213">
        <f t="shared" si="21"/>
        <v>0</v>
      </c>
      <c r="J280" s="215">
        <f t="shared" si="22"/>
        <v>1.0000000000000002</v>
      </c>
    </row>
    <row r="281" spans="1:10">
      <c r="A281" s="200">
        <v>13733</v>
      </c>
      <c r="B281" s="200">
        <v>68</v>
      </c>
      <c r="C281" s="201">
        <v>39</v>
      </c>
      <c r="D281" s="202">
        <v>3.65</v>
      </c>
      <c r="E281" s="202">
        <f t="shared" si="20"/>
        <v>142.35</v>
      </c>
      <c r="F281" s="219">
        <v>32</v>
      </c>
      <c r="G281" s="220">
        <v>1033</v>
      </c>
      <c r="H281" s="221">
        <v>38909</v>
      </c>
      <c r="I281" s="202">
        <f t="shared" si="21"/>
        <v>110.35</v>
      </c>
      <c r="J281" s="209">
        <f t="shared" si="22"/>
        <v>0.2247980330172111</v>
      </c>
    </row>
    <row r="282" spans="1:10">
      <c r="A282" s="200"/>
      <c r="B282" s="200" t="s">
        <v>661</v>
      </c>
      <c r="C282" s="201"/>
      <c r="D282" s="202"/>
      <c r="E282" s="202"/>
      <c r="F282" s="202"/>
      <c r="G282" s="201"/>
      <c r="H282" s="210"/>
      <c r="I282" s="202"/>
      <c r="J282" s="209"/>
    </row>
    <row r="283" spans="1:10">
      <c r="A283" s="200">
        <v>4520</v>
      </c>
      <c r="B283" s="200">
        <v>69</v>
      </c>
      <c r="C283" s="201">
        <v>134</v>
      </c>
      <c r="D283" s="202">
        <v>3.65</v>
      </c>
      <c r="E283" s="202">
        <f>C283*D283</f>
        <v>489.09999999999997</v>
      </c>
      <c r="F283" s="202">
        <v>0</v>
      </c>
      <c r="G283" s="201"/>
      <c r="H283" s="210"/>
      <c r="I283" s="202">
        <f>E283-F283</f>
        <v>489.09999999999997</v>
      </c>
      <c r="J283" s="209">
        <f>F283/E283</f>
        <v>0</v>
      </c>
    </row>
    <row r="284" spans="1:10">
      <c r="A284" s="200">
        <v>4645</v>
      </c>
      <c r="B284" s="200">
        <v>69</v>
      </c>
      <c r="C284" s="201">
        <v>104</v>
      </c>
      <c r="D284" s="202">
        <v>3.65</v>
      </c>
      <c r="E284" s="202">
        <f>C284*D284</f>
        <v>379.59999999999997</v>
      </c>
      <c r="F284" s="202">
        <v>0</v>
      </c>
      <c r="G284" s="201"/>
      <c r="H284" s="210"/>
      <c r="I284" s="202">
        <f>E284-F284</f>
        <v>379.59999999999997</v>
      </c>
      <c r="J284" s="209">
        <f>F284/E284</f>
        <v>0</v>
      </c>
    </row>
    <row r="285" spans="1:10">
      <c r="A285" s="200">
        <v>4706</v>
      </c>
      <c r="B285" s="200">
        <v>69</v>
      </c>
      <c r="C285" s="201">
        <v>98</v>
      </c>
      <c r="D285" s="202">
        <v>3.65</v>
      </c>
      <c r="E285" s="202">
        <f>C285*D285</f>
        <v>357.7</v>
      </c>
      <c r="F285" s="202">
        <v>246.5</v>
      </c>
      <c r="G285" s="201">
        <v>3165</v>
      </c>
      <c r="H285" s="210">
        <v>38834</v>
      </c>
      <c r="I285" s="202">
        <f>E285-F285</f>
        <v>111.19999999999999</v>
      </c>
      <c r="J285" s="209">
        <f>F285/E285</f>
        <v>0.68912496505451493</v>
      </c>
    </row>
    <row r="286" spans="1:10">
      <c r="A286" s="200">
        <v>5438</v>
      </c>
      <c r="B286" s="200">
        <v>69</v>
      </c>
      <c r="C286" s="201">
        <v>55</v>
      </c>
      <c r="D286" s="202">
        <v>3.65</v>
      </c>
      <c r="E286" s="202">
        <f>C286*D286</f>
        <v>200.75</v>
      </c>
      <c r="F286" s="202">
        <v>61.1</v>
      </c>
      <c r="G286" s="201">
        <v>1181</v>
      </c>
      <c r="H286" s="210">
        <v>38623</v>
      </c>
      <c r="I286" s="202">
        <f>E286-F286</f>
        <v>139.65</v>
      </c>
      <c r="J286" s="209">
        <f>F286/E286</f>
        <v>0.30435865504358656</v>
      </c>
    </row>
    <row r="287" spans="1:10">
      <c r="A287" s="211">
        <v>6646</v>
      </c>
      <c r="B287" s="211">
        <v>69</v>
      </c>
      <c r="C287" s="212">
        <v>164</v>
      </c>
      <c r="D287" s="213">
        <v>3.65</v>
      </c>
      <c r="E287" s="216">
        <f>C287*D287</f>
        <v>598.6</v>
      </c>
      <c r="F287" s="216">
        <v>600.95000000000005</v>
      </c>
      <c r="G287" s="217">
        <v>2928</v>
      </c>
      <c r="H287" s="218">
        <v>38804</v>
      </c>
      <c r="I287" s="213">
        <f>E287-F287</f>
        <v>-2.3500000000000227</v>
      </c>
      <c r="J287" s="215">
        <f>F287/E287</f>
        <v>1.0039258269295022</v>
      </c>
    </row>
    <row r="288" spans="1:10">
      <c r="A288" s="200"/>
      <c r="B288" s="200" t="s">
        <v>662</v>
      </c>
      <c r="C288" s="201"/>
      <c r="D288" s="202"/>
      <c r="E288" s="202">
        <f t="shared" ref="E288:E293" si="23">C288*D288</f>
        <v>0</v>
      </c>
      <c r="F288" s="202"/>
      <c r="G288" s="201"/>
      <c r="H288" s="210"/>
      <c r="I288" s="202"/>
      <c r="J288" s="209"/>
    </row>
    <row r="289" spans="1:10">
      <c r="A289" s="200">
        <v>1578</v>
      </c>
      <c r="B289" s="200">
        <v>70</v>
      </c>
      <c r="C289" s="201">
        <v>214</v>
      </c>
      <c r="D289" s="202">
        <v>3.65</v>
      </c>
      <c r="E289" s="202">
        <f t="shared" si="23"/>
        <v>781.1</v>
      </c>
      <c r="F289" s="202">
        <v>0</v>
      </c>
      <c r="G289" s="201"/>
      <c r="H289" s="210"/>
      <c r="I289" s="202">
        <f>E289-F289</f>
        <v>781.1</v>
      </c>
      <c r="J289" s="209">
        <f>F289/E289</f>
        <v>0</v>
      </c>
    </row>
    <row r="290" spans="1:10">
      <c r="A290" s="200">
        <v>1612</v>
      </c>
      <c r="B290" s="200">
        <v>70</v>
      </c>
      <c r="C290" s="201">
        <v>37</v>
      </c>
      <c r="D290" s="202">
        <v>3.65</v>
      </c>
      <c r="E290" s="202">
        <f t="shared" si="23"/>
        <v>135.04999999999998</v>
      </c>
      <c r="F290" s="202">
        <v>0</v>
      </c>
      <c r="G290" s="201"/>
      <c r="H290" s="201"/>
      <c r="I290" s="202">
        <f>E290-F290</f>
        <v>135.04999999999998</v>
      </c>
      <c r="J290" s="209">
        <f>F290/E290</f>
        <v>0</v>
      </c>
    </row>
    <row r="291" spans="1:10">
      <c r="A291" s="211">
        <v>1647</v>
      </c>
      <c r="B291" s="211">
        <v>70</v>
      </c>
      <c r="C291" s="212">
        <v>78</v>
      </c>
      <c r="D291" s="213">
        <v>3.65</v>
      </c>
      <c r="E291" s="213">
        <f t="shared" si="23"/>
        <v>284.7</v>
      </c>
      <c r="F291" s="216">
        <v>284.7</v>
      </c>
      <c r="G291" s="217">
        <v>905</v>
      </c>
      <c r="H291" s="218">
        <v>38875</v>
      </c>
      <c r="I291" s="213">
        <f>E291-F291</f>
        <v>0</v>
      </c>
      <c r="J291" s="215">
        <f>F291/E291</f>
        <v>1</v>
      </c>
    </row>
    <row r="292" spans="1:10">
      <c r="A292" s="200">
        <v>3464</v>
      </c>
      <c r="B292" s="200">
        <v>70</v>
      </c>
      <c r="C292" s="201">
        <v>133</v>
      </c>
      <c r="D292" s="202">
        <v>3.65</v>
      </c>
      <c r="E292" s="202">
        <f t="shared" si="23"/>
        <v>485.45</v>
      </c>
      <c r="F292" s="202">
        <v>0</v>
      </c>
      <c r="G292" s="201"/>
      <c r="H292" s="201"/>
      <c r="I292" s="202">
        <f>E292-F292</f>
        <v>485.45</v>
      </c>
      <c r="J292" s="209">
        <f>F292/E292</f>
        <v>0</v>
      </c>
    </row>
    <row r="293" spans="1:10">
      <c r="A293" s="200">
        <v>4579</v>
      </c>
      <c r="B293" s="200">
        <v>70</v>
      </c>
      <c r="C293" s="201">
        <v>123</v>
      </c>
      <c r="D293" s="202">
        <v>3.65</v>
      </c>
      <c r="E293" s="202">
        <f t="shared" si="23"/>
        <v>448.95</v>
      </c>
      <c r="F293" s="202">
        <v>0</v>
      </c>
      <c r="G293" s="201"/>
      <c r="H293" s="210"/>
      <c r="I293" s="202">
        <f>E293-F293</f>
        <v>448.95</v>
      </c>
      <c r="J293" s="209">
        <f>F293/E293</f>
        <v>0</v>
      </c>
    </row>
    <row r="294" spans="1:10">
      <c r="A294" s="200"/>
      <c r="B294" s="200" t="s">
        <v>663</v>
      </c>
      <c r="C294" s="201"/>
      <c r="D294" s="202"/>
      <c r="E294" s="202"/>
      <c r="F294" s="202"/>
      <c r="G294" s="201"/>
      <c r="H294" s="210"/>
      <c r="I294" s="202"/>
      <c r="J294" s="209"/>
    </row>
    <row r="295" spans="1:10">
      <c r="A295" s="200">
        <v>1837</v>
      </c>
      <c r="B295" s="200">
        <v>71</v>
      </c>
      <c r="C295" s="201">
        <v>277</v>
      </c>
      <c r="D295" s="202">
        <v>3.65</v>
      </c>
      <c r="E295" s="202">
        <f>C295*D295</f>
        <v>1011.05</v>
      </c>
      <c r="F295" s="219">
        <v>790.69</v>
      </c>
      <c r="G295" s="220">
        <v>6884</v>
      </c>
      <c r="H295" s="221">
        <v>38867</v>
      </c>
      <c r="I295" s="202">
        <f>E295-F295</f>
        <v>220.3599999999999</v>
      </c>
      <c r="J295" s="209">
        <f>F295/E295</f>
        <v>0.7820483655605559</v>
      </c>
    </row>
    <row r="296" spans="1:10">
      <c r="A296" s="200">
        <v>4877</v>
      </c>
      <c r="B296" s="200">
        <v>71</v>
      </c>
      <c r="C296" s="201">
        <v>144</v>
      </c>
      <c r="D296" s="202">
        <v>3.65</v>
      </c>
      <c r="E296" s="202">
        <f>C296*D296</f>
        <v>525.6</v>
      </c>
      <c r="F296" s="202">
        <v>0</v>
      </c>
      <c r="G296" s="201"/>
      <c r="H296" s="201"/>
      <c r="I296" s="202">
        <f>E296-F296</f>
        <v>525.6</v>
      </c>
      <c r="J296" s="209">
        <f>F296/E296</f>
        <v>0</v>
      </c>
    </row>
    <row r="297" spans="1:10">
      <c r="A297" s="200">
        <v>4897</v>
      </c>
      <c r="B297" s="200">
        <v>71</v>
      </c>
      <c r="C297" s="201">
        <v>106</v>
      </c>
      <c r="D297" s="202">
        <v>3.65</v>
      </c>
      <c r="E297" s="202">
        <f>C297*D297</f>
        <v>386.9</v>
      </c>
      <c r="F297" s="202">
        <v>0</v>
      </c>
      <c r="G297" s="201"/>
      <c r="H297" s="201"/>
      <c r="I297" s="202">
        <f>E297-F297</f>
        <v>386.9</v>
      </c>
      <c r="J297" s="209">
        <f>F297/E297</f>
        <v>0</v>
      </c>
    </row>
    <row r="298" spans="1:10">
      <c r="A298" s="200">
        <v>11301</v>
      </c>
      <c r="B298" s="200">
        <v>71</v>
      </c>
      <c r="C298" s="201">
        <v>63</v>
      </c>
      <c r="D298" s="202">
        <v>3.65</v>
      </c>
      <c r="E298" s="202">
        <f>C298*D298</f>
        <v>229.95</v>
      </c>
      <c r="F298" s="202">
        <v>0</v>
      </c>
      <c r="G298" s="201"/>
      <c r="H298" s="201"/>
      <c r="I298" s="202">
        <f>E298-F298</f>
        <v>229.95</v>
      </c>
      <c r="J298" s="209">
        <f>F298/E298</f>
        <v>0</v>
      </c>
    </row>
    <row r="299" spans="1:10">
      <c r="A299" s="200">
        <v>12677</v>
      </c>
      <c r="B299" s="200">
        <v>71</v>
      </c>
      <c r="C299" s="201">
        <v>39</v>
      </c>
      <c r="D299" s="202">
        <v>3.65</v>
      </c>
      <c r="E299" s="202">
        <f>C299*D299</f>
        <v>142.35</v>
      </c>
      <c r="F299" s="202">
        <v>0</v>
      </c>
      <c r="G299" s="201"/>
      <c r="H299" s="210"/>
      <c r="I299" s="202">
        <f>E299-F299</f>
        <v>142.35</v>
      </c>
      <c r="J299" s="209">
        <f>F299/E299</f>
        <v>0</v>
      </c>
    </row>
    <row r="300" spans="1:10">
      <c r="A300" s="253"/>
      <c r="B300" s="253"/>
      <c r="C300" s="253"/>
      <c r="D300" s="253"/>
      <c r="E300" s="253"/>
      <c r="F300" s="237">
        <f>SUM(F230:F299)</f>
        <v>7344.8100000000013</v>
      </c>
      <c r="G300" s="250"/>
      <c r="H300" s="238">
        <v>38909</v>
      </c>
      <c r="I300" s="202"/>
      <c r="J300" s="209"/>
    </row>
    <row r="301" spans="1:10">
      <c r="A301" s="200"/>
      <c r="B301" s="195" t="s">
        <v>10</v>
      </c>
      <c r="C301" s="201"/>
      <c r="D301" s="202"/>
      <c r="E301" s="202"/>
      <c r="F301" s="202"/>
      <c r="G301" s="201"/>
      <c r="H301" s="210"/>
      <c r="I301" s="202"/>
      <c r="J301" s="209"/>
    </row>
    <row r="302" spans="1:10">
      <c r="A302" s="200"/>
      <c r="B302" s="195" t="s">
        <v>664</v>
      </c>
      <c r="C302" s="201"/>
      <c r="D302" s="202"/>
      <c r="E302" s="202"/>
      <c r="F302" s="202"/>
      <c r="G302" s="201"/>
      <c r="H302" s="210"/>
      <c r="I302" s="202"/>
      <c r="J302" s="209"/>
    </row>
    <row r="303" spans="1:10">
      <c r="A303" s="200">
        <v>669</v>
      </c>
      <c r="B303" s="200">
        <v>80</v>
      </c>
      <c r="C303" s="201">
        <v>84</v>
      </c>
      <c r="D303" s="202">
        <v>3.65</v>
      </c>
      <c r="E303" s="202">
        <f>C303*D303</f>
        <v>306.59999999999997</v>
      </c>
      <c r="F303" s="202">
        <v>0</v>
      </c>
      <c r="G303" s="201"/>
      <c r="H303" s="201"/>
      <c r="I303" s="202">
        <f>E303-F303</f>
        <v>306.59999999999997</v>
      </c>
      <c r="J303" s="209">
        <f>F303/E303</f>
        <v>0</v>
      </c>
    </row>
    <row r="304" spans="1:10">
      <c r="A304" s="200">
        <v>832</v>
      </c>
      <c r="B304" s="200">
        <v>80</v>
      </c>
      <c r="C304" s="201">
        <v>164</v>
      </c>
      <c r="D304" s="202">
        <v>3.65</v>
      </c>
      <c r="E304" s="202">
        <f>C304*D304</f>
        <v>598.6</v>
      </c>
      <c r="F304" s="202">
        <v>0</v>
      </c>
      <c r="G304" s="201"/>
      <c r="H304" s="210"/>
      <c r="I304" s="202">
        <f>E304-F304</f>
        <v>598.6</v>
      </c>
      <c r="J304" s="209">
        <f>F304/E304</f>
        <v>0</v>
      </c>
    </row>
    <row r="305" spans="1:10">
      <c r="A305" s="200">
        <v>6702</v>
      </c>
      <c r="B305" s="200">
        <v>80</v>
      </c>
      <c r="C305" s="201">
        <v>40</v>
      </c>
      <c r="D305" s="202">
        <v>3.65</v>
      </c>
      <c r="E305" s="202">
        <f>C305*D305</f>
        <v>146</v>
      </c>
      <c r="F305" s="202">
        <v>0</v>
      </c>
      <c r="G305" s="201"/>
      <c r="H305" s="201"/>
      <c r="I305" s="202">
        <f>E305-F305</f>
        <v>146</v>
      </c>
      <c r="J305" s="209">
        <f>F305/E305</f>
        <v>0</v>
      </c>
    </row>
    <row r="306" spans="1:10">
      <c r="A306" s="211">
        <v>6786</v>
      </c>
      <c r="B306" s="211">
        <v>80</v>
      </c>
      <c r="C306" s="212">
        <v>34</v>
      </c>
      <c r="D306" s="213">
        <v>3.65</v>
      </c>
      <c r="E306" s="216">
        <f>C306*D306</f>
        <v>124.1</v>
      </c>
      <c r="F306" s="216">
        <v>124.1</v>
      </c>
      <c r="G306" s="217">
        <v>1006</v>
      </c>
      <c r="H306" s="218">
        <v>38884</v>
      </c>
      <c r="I306" s="213">
        <f>E306-F306</f>
        <v>0</v>
      </c>
      <c r="J306" s="215">
        <f>F306/E306</f>
        <v>1</v>
      </c>
    </row>
    <row r="307" spans="1:10">
      <c r="A307" s="200"/>
      <c r="B307" s="200" t="s">
        <v>665</v>
      </c>
      <c r="C307" s="201"/>
      <c r="D307" s="202"/>
      <c r="E307" s="202"/>
      <c r="F307" s="202"/>
      <c r="G307" s="201"/>
      <c r="H307" s="201"/>
      <c r="I307" s="202"/>
      <c r="J307" s="209"/>
    </row>
    <row r="308" spans="1:10">
      <c r="A308" s="229">
        <v>1762</v>
      </c>
      <c r="B308" s="229">
        <v>81</v>
      </c>
      <c r="C308" s="230">
        <v>308</v>
      </c>
      <c r="D308" s="203">
        <v>3.65</v>
      </c>
      <c r="E308" s="203">
        <f>C308*D308</f>
        <v>1124.2</v>
      </c>
      <c r="F308" s="203">
        <v>1124.2</v>
      </c>
      <c r="G308" s="230">
        <v>5422</v>
      </c>
      <c r="H308" s="204">
        <v>38861</v>
      </c>
      <c r="I308" s="203">
        <f>E308-F308</f>
        <v>0</v>
      </c>
      <c r="J308" s="231">
        <f>F308/E308</f>
        <v>1</v>
      </c>
    </row>
    <row r="309" spans="1:10">
      <c r="A309" s="200">
        <v>4902</v>
      </c>
      <c r="B309" s="200">
        <v>81</v>
      </c>
      <c r="C309" s="201">
        <v>197</v>
      </c>
      <c r="D309" s="202">
        <v>3.65</v>
      </c>
      <c r="E309" s="202">
        <f>C309*D309</f>
        <v>719.05</v>
      </c>
      <c r="F309" s="202">
        <v>686.2</v>
      </c>
      <c r="G309" s="201">
        <v>5475</v>
      </c>
      <c r="H309" s="210">
        <v>38805</v>
      </c>
      <c r="I309" s="202">
        <f>E309-F309</f>
        <v>32.849999999999909</v>
      </c>
      <c r="J309" s="209">
        <f>F309/E309</f>
        <v>0.95431472081218283</v>
      </c>
    </row>
    <row r="310" spans="1:10">
      <c r="A310" s="225">
        <v>4954</v>
      </c>
      <c r="B310" s="225">
        <v>81</v>
      </c>
      <c r="C310" s="226">
        <v>117</v>
      </c>
      <c r="D310" s="227">
        <v>3.65</v>
      </c>
      <c r="E310" s="219">
        <f>C310*D310</f>
        <v>427.05</v>
      </c>
      <c r="F310" s="219">
        <v>427.05</v>
      </c>
      <c r="G310" s="220">
        <v>2425</v>
      </c>
      <c r="H310" s="221">
        <v>38896</v>
      </c>
      <c r="I310" s="227">
        <f>E310-F310</f>
        <v>0</v>
      </c>
      <c r="J310" s="228">
        <f>F310/E310</f>
        <v>1</v>
      </c>
    </row>
    <row r="311" spans="1:10">
      <c r="A311" s="229">
        <v>7030</v>
      </c>
      <c r="B311" s="229">
        <v>81</v>
      </c>
      <c r="C311" s="230">
        <v>87</v>
      </c>
      <c r="D311" s="203">
        <v>3.65</v>
      </c>
      <c r="E311" s="203">
        <f>C311*D311</f>
        <v>317.55</v>
      </c>
      <c r="F311" s="203">
        <v>317.55</v>
      </c>
      <c r="G311" s="230">
        <v>1556</v>
      </c>
      <c r="H311" s="204">
        <v>38988</v>
      </c>
      <c r="I311" s="203">
        <f>E311-F311</f>
        <v>0</v>
      </c>
      <c r="J311" s="231">
        <f>F311/E311</f>
        <v>1</v>
      </c>
    </row>
    <row r="312" spans="1:10">
      <c r="A312" s="200"/>
      <c r="B312" s="200" t="s">
        <v>666</v>
      </c>
      <c r="C312" s="201"/>
      <c r="D312" s="202"/>
      <c r="E312" s="202"/>
      <c r="F312" s="202"/>
      <c r="G312" s="201"/>
      <c r="H312" s="201"/>
      <c r="I312" s="202"/>
      <c r="J312" s="209"/>
    </row>
    <row r="313" spans="1:10">
      <c r="A313" s="200">
        <v>2137</v>
      </c>
      <c r="B313" s="200">
        <v>83</v>
      </c>
      <c r="C313" s="201">
        <v>176</v>
      </c>
      <c r="D313" s="202">
        <v>3.65</v>
      </c>
      <c r="E313" s="202">
        <f>C313*D313</f>
        <v>642.4</v>
      </c>
      <c r="F313" s="202">
        <v>0</v>
      </c>
      <c r="G313" s="201"/>
      <c r="H313" s="201"/>
      <c r="I313" s="202">
        <f>E313-F313</f>
        <v>642.4</v>
      </c>
      <c r="J313" s="209">
        <f>F313/E313</f>
        <v>0</v>
      </c>
    </row>
    <row r="314" spans="1:10">
      <c r="A314" s="200">
        <v>2481</v>
      </c>
      <c r="B314" s="200">
        <v>83</v>
      </c>
      <c r="C314" s="201">
        <v>197</v>
      </c>
      <c r="D314" s="202">
        <v>3.65</v>
      </c>
      <c r="E314" s="202">
        <f>C314*D314</f>
        <v>719.05</v>
      </c>
      <c r="F314" s="202">
        <v>126.9</v>
      </c>
      <c r="G314" s="201">
        <v>2120</v>
      </c>
      <c r="H314" s="210">
        <v>38847</v>
      </c>
      <c r="I314" s="202">
        <f>E314-F314</f>
        <v>592.15</v>
      </c>
      <c r="J314" s="209">
        <f>F314/E314</f>
        <v>0.17648285932828039</v>
      </c>
    </row>
    <row r="315" spans="1:10">
      <c r="A315" s="229">
        <v>7319</v>
      </c>
      <c r="B315" s="229">
        <v>83</v>
      </c>
      <c r="C315" s="230">
        <v>79</v>
      </c>
      <c r="D315" s="203">
        <v>3.65</v>
      </c>
      <c r="E315" s="203">
        <f>C315*D315</f>
        <v>288.34999999999997</v>
      </c>
      <c r="F315" s="203">
        <v>300</v>
      </c>
      <c r="G315" s="230">
        <v>1157</v>
      </c>
      <c r="H315" s="204">
        <v>38804</v>
      </c>
      <c r="I315" s="203">
        <f>E315-F315</f>
        <v>-11.650000000000034</v>
      </c>
      <c r="J315" s="231">
        <f>F315/E315</f>
        <v>1.0404022888850357</v>
      </c>
    </row>
    <row r="316" spans="1:10">
      <c r="A316" s="200">
        <v>9546</v>
      </c>
      <c r="B316" s="200">
        <v>83</v>
      </c>
      <c r="C316" s="201">
        <v>45</v>
      </c>
      <c r="D316" s="202">
        <v>3.65</v>
      </c>
      <c r="E316" s="202">
        <f>C316*D316</f>
        <v>164.25</v>
      </c>
      <c r="F316" s="202">
        <v>0</v>
      </c>
      <c r="G316" s="201"/>
      <c r="H316" s="210"/>
      <c r="I316" s="202">
        <f>E316-F316</f>
        <v>164.25</v>
      </c>
      <c r="J316" s="209">
        <f>F316/E316</f>
        <v>0</v>
      </c>
    </row>
    <row r="317" spans="1:10">
      <c r="A317" s="200"/>
      <c r="B317" s="200" t="s">
        <v>667</v>
      </c>
      <c r="C317" s="201"/>
      <c r="D317" s="202"/>
      <c r="E317" s="202"/>
      <c r="F317" s="202"/>
      <c r="G317" s="201"/>
      <c r="H317" s="210"/>
      <c r="I317" s="202"/>
      <c r="J317" s="209"/>
    </row>
    <row r="318" spans="1:10">
      <c r="A318" s="200">
        <v>2032</v>
      </c>
      <c r="B318" s="200">
        <v>85</v>
      </c>
      <c r="C318" s="201">
        <v>199</v>
      </c>
      <c r="D318" s="202">
        <v>3.65</v>
      </c>
      <c r="E318" s="202">
        <f t="shared" ref="E318:E323" si="24">C318*D318</f>
        <v>726.35</v>
      </c>
      <c r="F318" s="202">
        <v>0</v>
      </c>
      <c r="G318" s="201"/>
      <c r="H318" s="210"/>
      <c r="I318" s="202">
        <f t="shared" ref="I318:I323" si="25">E318-F318</f>
        <v>726.35</v>
      </c>
      <c r="J318" s="209">
        <f t="shared" ref="J318:J323" si="26">F318/E318</f>
        <v>0</v>
      </c>
    </row>
    <row r="319" spans="1:10">
      <c r="A319" s="200">
        <v>2066</v>
      </c>
      <c r="B319" s="200">
        <v>85</v>
      </c>
      <c r="C319" s="201">
        <v>109</v>
      </c>
      <c r="D319" s="202">
        <v>3.65</v>
      </c>
      <c r="E319" s="202">
        <f t="shared" si="24"/>
        <v>397.84999999999997</v>
      </c>
      <c r="F319" s="202">
        <v>0</v>
      </c>
      <c r="G319" s="201"/>
      <c r="H319" s="210"/>
      <c r="I319" s="202">
        <f t="shared" si="25"/>
        <v>397.84999999999997</v>
      </c>
      <c r="J319" s="209">
        <f t="shared" si="26"/>
        <v>0</v>
      </c>
    </row>
    <row r="320" spans="1:10">
      <c r="A320" s="200">
        <v>3557</v>
      </c>
      <c r="B320" s="200">
        <v>85</v>
      </c>
      <c r="C320" s="201">
        <v>41</v>
      </c>
      <c r="D320" s="202">
        <v>3.65</v>
      </c>
      <c r="E320" s="202">
        <f t="shared" si="24"/>
        <v>149.65</v>
      </c>
      <c r="F320" s="202">
        <v>59.75</v>
      </c>
      <c r="G320" s="201">
        <v>1714</v>
      </c>
      <c r="H320" s="210">
        <v>38666</v>
      </c>
      <c r="I320" s="202">
        <f t="shared" si="25"/>
        <v>89.9</v>
      </c>
      <c r="J320" s="209">
        <f t="shared" si="26"/>
        <v>0.39926495155362512</v>
      </c>
    </row>
    <row r="321" spans="1:10">
      <c r="A321" s="200">
        <v>5415</v>
      </c>
      <c r="B321" s="200">
        <v>85</v>
      </c>
      <c r="C321" s="201">
        <v>84</v>
      </c>
      <c r="D321" s="202">
        <v>3.65</v>
      </c>
      <c r="E321" s="202">
        <f t="shared" si="24"/>
        <v>306.59999999999997</v>
      </c>
      <c r="F321" s="202">
        <v>0</v>
      </c>
      <c r="G321" s="201"/>
      <c r="H321" s="201"/>
      <c r="I321" s="202">
        <f t="shared" si="25"/>
        <v>306.59999999999997</v>
      </c>
      <c r="J321" s="209">
        <f t="shared" si="26"/>
        <v>0</v>
      </c>
    </row>
    <row r="322" spans="1:10">
      <c r="A322" s="200">
        <v>7228</v>
      </c>
      <c r="B322" s="200">
        <v>85</v>
      </c>
      <c r="C322" s="201">
        <v>35</v>
      </c>
      <c r="D322" s="202">
        <v>3.65</v>
      </c>
      <c r="E322" s="202">
        <f t="shared" si="24"/>
        <v>127.75</v>
      </c>
      <c r="F322" s="202">
        <v>0</v>
      </c>
      <c r="G322" s="201"/>
      <c r="H322" s="201"/>
      <c r="I322" s="202">
        <f t="shared" si="25"/>
        <v>127.75</v>
      </c>
      <c r="J322" s="209">
        <f t="shared" si="26"/>
        <v>0</v>
      </c>
    </row>
    <row r="323" spans="1:10">
      <c r="A323" s="200">
        <v>7827</v>
      </c>
      <c r="B323" s="200">
        <v>85</v>
      </c>
      <c r="C323" s="201">
        <v>100</v>
      </c>
      <c r="D323" s="202">
        <v>3.65</v>
      </c>
      <c r="E323" s="202">
        <f t="shared" si="24"/>
        <v>365</v>
      </c>
      <c r="F323" s="202">
        <v>0</v>
      </c>
      <c r="G323" s="201"/>
      <c r="H323" s="210"/>
      <c r="I323" s="202">
        <f t="shared" si="25"/>
        <v>365</v>
      </c>
      <c r="J323" s="209">
        <f t="shared" si="26"/>
        <v>0</v>
      </c>
    </row>
    <row r="324" spans="1:10">
      <c r="A324" s="200"/>
      <c r="B324" s="200" t="s">
        <v>668</v>
      </c>
      <c r="C324" s="201"/>
      <c r="D324" s="202"/>
      <c r="E324" s="202"/>
      <c r="F324" s="202"/>
      <c r="G324" s="201"/>
      <c r="H324" s="201"/>
      <c r="I324" s="202"/>
      <c r="J324" s="209"/>
    </row>
    <row r="325" spans="1:10">
      <c r="A325" s="200">
        <v>2639</v>
      </c>
      <c r="B325" s="200">
        <v>86</v>
      </c>
      <c r="C325" s="201">
        <v>163</v>
      </c>
      <c r="D325" s="202">
        <v>3.65</v>
      </c>
      <c r="E325" s="202">
        <f>C325*D325</f>
        <v>594.94999999999993</v>
      </c>
      <c r="F325" s="202">
        <v>0</v>
      </c>
      <c r="G325" s="201"/>
      <c r="H325" s="201"/>
      <c r="I325" s="202">
        <f>E325-F325</f>
        <v>594.94999999999993</v>
      </c>
      <c r="J325" s="209">
        <f>F325/E325</f>
        <v>0</v>
      </c>
    </row>
    <row r="326" spans="1:10">
      <c r="A326" s="200">
        <v>2963</v>
      </c>
      <c r="B326" s="200">
        <v>86</v>
      </c>
      <c r="C326" s="201">
        <v>127</v>
      </c>
      <c r="D326" s="202">
        <v>3.65</v>
      </c>
      <c r="E326" s="202">
        <f>C326*D326</f>
        <v>463.55</v>
      </c>
      <c r="F326" s="202">
        <v>0</v>
      </c>
      <c r="G326" s="201"/>
      <c r="H326" s="210"/>
      <c r="I326" s="202">
        <f>E326-F326</f>
        <v>463.55</v>
      </c>
      <c r="J326" s="209">
        <f>F326/E326</f>
        <v>0</v>
      </c>
    </row>
    <row r="327" spans="1:10">
      <c r="A327" s="200">
        <v>7132</v>
      </c>
      <c r="B327" s="200">
        <v>86</v>
      </c>
      <c r="C327" s="201">
        <v>97</v>
      </c>
      <c r="D327" s="202">
        <v>3.65</v>
      </c>
      <c r="E327" s="202">
        <f>C327*D327</f>
        <v>354.05</v>
      </c>
      <c r="F327" s="202">
        <v>0</v>
      </c>
      <c r="G327" s="201"/>
      <c r="H327" s="210"/>
      <c r="I327" s="202">
        <f>E327-F327</f>
        <v>354.05</v>
      </c>
      <c r="J327" s="209">
        <f>F327/E327</f>
        <v>0</v>
      </c>
    </row>
    <row r="328" spans="1:10">
      <c r="A328" s="200"/>
      <c r="B328" s="200" t="s">
        <v>669</v>
      </c>
      <c r="C328" s="201"/>
      <c r="D328" s="202"/>
      <c r="E328" s="202"/>
      <c r="F328" s="202"/>
      <c r="G328" s="201"/>
      <c r="H328" s="210"/>
      <c r="I328" s="202"/>
      <c r="J328" s="209"/>
    </row>
    <row r="329" spans="1:10">
      <c r="A329" s="200">
        <v>5397</v>
      </c>
      <c r="B329" s="200">
        <v>87</v>
      </c>
      <c r="C329" s="201">
        <v>127</v>
      </c>
      <c r="D329" s="202">
        <v>3.65</v>
      </c>
      <c r="E329" s="202">
        <f>C329*D329</f>
        <v>463.55</v>
      </c>
      <c r="F329" s="202">
        <v>0</v>
      </c>
      <c r="G329" s="201"/>
      <c r="H329" s="201"/>
      <c r="I329" s="202">
        <f>E329-F329</f>
        <v>463.55</v>
      </c>
      <c r="J329" s="209">
        <f>F329/E329</f>
        <v>0</v>
      </c>
    </row>
    <row r="330" spans="1:10">
      <c r="A330" s="200">
        <v>6370</v>
      </c>
      <c r="B330" s="200">
        <v>87</v>
      </c>
      <c r="C330" s="201">
        <v>65</v>
      </c>
      <c r="D330" s="202">
        <v>3.65</v>
      </c>
      <c r="E330" s="202">
        <f>C330*D330</f>
        <v>237.25</v>
      </c>
      <c r="F330" s="202">
        <v>0</v>
      </c>
      <c r="G330" s="201"/>
      <c r="H330" s="210"/>
      <c r="I330" s="202">
        <f>E330-F330</f>
        <v>237.25</v>
      </c>
      <c r="J330" s="209">
        <f>F330/E330</f>
        <v>0</v>
      </c>
    </row>
    <row r="331" spans="1:10">
      <c r="A331" s="200">
        <v>7277</v>
      </c>
      <c r="B331" s="200">
        <v>87</v>
      </c>
      <c r="C331" s="201">
        <v>31</v>
      </c>
      <c r="D331" s="202">
        <v>3.65</v>
      </c>
      <c r="E331" s="202">
        <f>C331*D331</f>
        <v>113.14999999999999</v>
      </c>
      <c r="F331" s="202">
        <v>0</v>
      </c>
      <c r="G331" s="201"/>
      <c r="H331" s="201"/>
      <c r="I331" s="202">
        <f>E331-F331</f>
        <v>113.14999999999999</v>
      </c>
      <c r="J331" s="209">
        <f>F331/E331</f>
        <v>0</v>
      </c>
    </row>
    <row r="332" spans="1:10">
      <c r="A332" s="200">
        <v>8985</v>
      </c>
      <c r="B332" s="200">
        <v>87</v>
      </c>
      <c r="C332" s="201">
        <v>65</v>
      </c>
      <c r="D332" s="202">
        <v>3.65</v>
      </c>
      <c r="E332" s="202">
        <f>C332*D332</f>
        <v>237.25</v>
      </c>
      <c r="F332" s="202">
        <v>0</v>
      </c>
      <c r="G332" s="201"/>
      <c r="H332" s="201"/>
      <c r="I332" s="202">
        <f>E332-F332</f>
        <v>237.25</v>
      </c>
      <c r="J332" s="209">
        <f>F332/E332</f>
        <v>0</v>
      </c>
    </row>
    <row r="333" spans="1:10">
      <c r="A333" s="229">
        <v>12609</v>
      </c>
      <c r="B333" s="229">
        <v>87</v>
      </c>
      <c r="C333" s="230">
        <v>60</v>
      </c>
      <c r="D333" s="203">
        <v>3.65</v>
      </c>
      <c r="E333" s="203">
        <f>C333*D333</f>
        <v>219</v>
      </c>
      <c r="F333" s="203">
        <v>240</v>
      </c>
      <c r="G333" s="230">
        <v>1222</v>
      </c>
      <c r="H333" s="204">
        <v>38730</v>
      </c>
      <c r="I333" s="203">
        <f>E333-F333</f>
        <v>-21</v>
      </c>
      <c r="J333" s="231">
        <f>F333/E333</f>
        <v>1.095890410958904</v>
      </c>
    </row>
    <row r="334" spans="1:10">
      <c r="A334" s="200"/>
      <c r="B334" s="200" t="s">
        <v>670</v>
      </c>
      <c r="C334" s="201"/>
      <c r="D334" s="202"/>
      <c r="E334" s="202"/>
      <c r="F334" s="202"/>
      <c r="G334" s="201"/>
      <c r="H334" s="201"/>
      <c r="I334" s="202"/>
      <c r="J334" s="209"/>
    </row>
    <row r="335" spans="1:10">
      <c r="A335" s="200">
        <v>2845</v>
      </c>
      <c r="B335" s="200">
        <v>88</v>
      </c>
      <c r="C335" s="201">
        <v>369</v>
      </c>
      <c r="D335" s="202">
        <v>3.65</v>
      </c>
      <c r="E335" s="202">
        <f>C335*D335</f>
        <v>1346.85</v>
      </c>
      <c r="F335" s="202">
        <v>286.39999999999998</v>
      </c>
      <c r="G335" s="201">
        <v>5920</v>
      </c>
      <c r="H335" s="210">
        <v>38821</v>
      </c>
      <c r="I335" s="202">
        <f>E335-F335</f>
        <v>1060.4499999999998</v>
      </c>
      <c r="J335" s="209">
        <f>F335/E335</f>
        <v>0.21264431822400415</v>
      </c>
    </row>
    <row r="336" spans="1:10">
      <c r="A336" s="200">
        <v>6450</v>
      </c>
      <c r="B336" s="200">
        <v>88</v>
      </c>
      <c r="C336" s="201">
        <v>45</v>
      </c>
      <c r="D336" s="202">
        <v>3.65</v>
      </c>
      <c r="E336" s="202">
        <f>C336*D336</f>
        <v>164.25</v>
      </c>
      <c r="F336" s="202">
        <v>0</v>
      </c>
      <c r="G336" s="201"/>
      <c r="H336" s="201"/>
      <c r="I336" s="202">
        <f>E336-F336</f>
        <v>164.25</v>
      </c>
      <c r="J336" s="209">
        <f>F336/E336</f>
        <v>0</v>
      </c>
    </row>
    <row r="337" spans="1:10">
      <c r="A337" s="200">
        <v>6567</v>
      </c>
      <c r="B337" s="200">
        <v>88</v>
      </c>
      <c r="C337" s="201">
        <v>99</v>
      </c>
      <c r="D337" s="202">
        <v>3.65</v>
      </c>
      <c r="E337" s="202">
        <f>C337*D337</f>
        <v>361.34999999999997</v>
      </c>
      <c r="F337" s="202">
        <v>0</v>
      </c>
      <c r="G337" s="201"/>
      <c r="H337" s="210"/>
      <c r="I337" s="202">
        <f>E337-F337</f>
        <v>361.34999999999997</v>
      </c>
      <c r="J337" s="209">
        <f>F337/E337</f>
        <v>0</v>
      </c>
    </row>
    <row r="338" spans="1:10">
      <c r="A338" s="200">
        <v>6759</v>
      </c>
      <c r="B338" s="200">
        <v>88</v>
      </c>
      <c r="C338" s="201">
        <v>145</v>
      </c>
      <c r="D338" s="202">
        <v>3.65</v>
      </c>
      <c r="E338" s="202">
        <f>C338*D338</f>
        <v>529.25</v>
      </c>
      <c r="F338" s="202">
        <v>0</v>
      </c>
      <c r="G338" s="201"/>
      <c r="H338" s="210"/>
      <c r="I338" s="202">
        <f>E338-F338</f>
        <v>529.25</v>
      </c>
      <c r="J338" s="209">
        <f>F338/E338</f>
        <v>0</v>
      </c>
    </row>
    <row r="339" spans="1:10">
      <c r="A339" s="200"/>
      <c r="B339" s="200" t="s">
        <v>671</v>
      </c>
      <c r="C339" s="201"/>
      <c r="D339" s="202"/>
      <c r="E339" s="202"/>
      <c r="F339" s="202"/>
      <c r="G339" s="201"/>
      <c r="H339" s="210"/>
      <c r="I339" s="202"/>
      <c r="J339" s="209"/>
    </row>
    <row r="340" spans="1:10">
      <c r="A340" s="200">
        <v>6051</v>
      </c>
      <c r="B340" s="200">
        <v>89</v>
      </c>
      <c r="C340" s="201">
        <v>140</v>
      </c>
      <c r="D340" s="202">
        <v>3.65</v>
      </c>
      <c r="E340" s="202">
        <f>C340*D340</f>
        <v>511</v>
      </c>
      <c r="F340" s="202">
        <v>0</v>
      </c>
      <c r="G340" s="201"/>
      <c r="H340" s="210"/>
      <c r="I340" s="202">
        <f>E340-F340</f>
        <v>511</v>
      </c>
      <c r="J340" s="209">
        <f>F340/E340</f>
        <v>0</v>
      </c>
    </row>
    <row r="341" spans="1:10">
      <c r="A341" s="200">
        <v>6754</v>
      </c>
      <c r="B341" s="200">
        <v>89</v>
      </c>
      <c r="C341" s="201">
        <v>55</v>
      </c>
      <c r="D341" s="202">
        <v>3.65</v>
      </c>
      <c r="E341" s="202">
        <f>C341*D341</f>
        <v>200.75</v>
      </c>
      <c r="F341" s="202">
        <v>0</v>
      </c>
      <c r="G341" s="201"/>
      <c r="H341" s="210"/>
      <c r="I341" s="202">
        <f>E341-F341</f>
        <v>200.75</v>
      </c>
      <c r="J341" s="209">
        <f>F341/E341</f>
        <v>0</v>
      </c>
    </row>
    <row r="342" spans="1:10">
      <c r="A342" s="200">
        <v>7022</v>
      </c>
      <c r="B342" s="200">
        <v>89</v>
      </c>
      <c r="C342" s="201">
        <v>49</v>
      </c>
      <c r="D342" s="202">
        <v>3.65</v>
      </c>
      <c r="E342" s="202">
        <f>C342*D342</f>
        <v>178.85</v>
      </c>
      <c r="F342" s="202">
        <v>0</v>
      </c>
      <c r="G342" s="201"/>
      <c r="H342" s="210"/>
      <c r="I342" s="202">
        <f>E342-F342</f>
        <v>178.85</v>
      </c>
      <c r="J342" s="209">
        <f>F342/E342</f>
        <v>0</v>
      </c>
    </row>
    <row r="343" spans="1:10">
      <c r="A343" s="229">
        <v>7848</v>
      </c>
      <c r="B343" s="229">
        <v>89</v>
      </c>
      <c r="C343" s="230">
        <v>59</v>
      </c>
      <c r="D343" s="203">
        <v>3.65</v>
      </c>
      <c r="E343" s="203">
        <f>C343*D343</f>
        <v>215.35</v>
      </c>
      <c r="F343" s="203">
        <v>452.5</v>
      </c>
      <c r="G343" s="230">
        <v>1866</v>
      </c>
      <c r="H343" s="204">
        <v>38804</v>
      </c>
      <c r="I343" s="203">
        <f>E343-F343</f>
        <v>-237.15</v>
      </c>
      <c r="J343" s="231">
        <f>F343/E343</f>
        <v>2.1012305549106105</v>
      </c>
    </row>
    <row r="344" spans="1:10">
      <c r="A344" s="200">
        <v>9371</v>
      </c>
      <c r="B344" s="200">
        <v>89</v>
      </c>
      <c r="C344" s="201">
        <v>38</v>
      </c>
      <c r="D344" s="202">
        <v>3.65</v>
      </c>
      <c r="E344" s="202">
        <f>C344*D344</f>
        <v>138.69999999999999</v>
      </c>
      <c r="F344" s="202">
        <v>0</v>
      </c>
      <c r="G344" s="201"/>
      <c r="H344" s="210"/>
      <c r="I344" s="202">
        <f>E344-F344</f>
        <v>138.69999999999999</v>
      </c>
      <c r="J344" s="209">
        <f>F344/E344</f>
        <v>0</v>
      </c>
    </row>
    <row r="345" spans="1:10">
      <c r="A345" s="200"/>
      <c r="B345" s="200" t="s">
        <v>672</v>
      </c>
      <c r="C345" s="201"/>
      <c r="D345" s="202"/>
      <c r="E345" s="202"/>
      <c r="F345" s="202"/>
      <c r="G345" s="201"/>
      <c r="H345" s="210"/>
      <c r="I345" s="202"/>
      <c r="J345" s="209"/>
    </row>
    <row r="346" spans="1:10">
      <c r="A346" s="229">
        <v>1133</v>
      </c>
      <c r="B346" s="229">
        <v>90</v>
      </c>
      <c r="C346" s="230">
        <v>163</v>
      </c>
      <c r="D346" s="203">
        <v>3.65</v>
      </c>
      <c r="E346" s="203">
        <f>C346*D346</f>
        <v>594.94999999999993</v>
      </c>
      <c r="F346" s="203">
        <v>625</v>
      </c>
      <c r="G346" s="230">
        <v>1646</v>
      </c>
      <c r="H346" s="204">
        <v>38817</v>
      </c>
      <c r="I346" s="203">
        <f>E346-F346</f>
        <v>-30.050000000000068</v>
      </c>
      <c r="J346" s="231">
        <f>F346/E346</f>
        <v>1.0505084460879066</v>
      </c>
    </row>
    <row r="347" spans="1:10">
      <c r="A347" s="200">
        <v>1744</v>
      </c>
      <c r="B347" s="200">
        <v>90</v>
      </c>
      <c r="C347" s="201">
        <v>187</v>
      </c>
      <c r="D347" s="202">
        <v>3.65</v>
      </c>
      <c r="E347" s="202">
        <f>C347*D347</f>
        <v>682.55</v>
      </c>
      <c r="F347" s="202">
        <v>0</v>
      </c>
      <c r="G347" s="201"/>
      <c r="H347" s="201"/>
      <c r="I347" s="202">
        <f>E347-F347</f>
        <v>682.55</v>
      </c>
      <c r="J347" s="209">
        <f>F347/E347</f>
        <v>0</v>
      </c>
    </row>
    <row r="348" spans="1:10">
      <c r="A348" s="200">
        <v>6560</v>
      </c>
      <c r="B348" s="200">
        <v>90</v>
      </c>
      <c r="C348" s="201">
        <v>86</v>
      </c>
      <c r="D348" s="202">
        <v>3.65</v>
      </c>
      <c r="E348" s="202">
        <f>C348*D348</f>
        <v>313.89999999999998</v>
      </c>
      <c r="F348" s="202">
        <v>0</v>
      </c>
      <c r="G348" s="210"/>
      <c r="H348" s="210"/>
      <c r="I348" s="202">
        <f>E348-F348</f>
        <v>313.89999999999998</v>
      </c>
      <c r="J348" s="209">
        <f>F348/E348</f>
        <v>0</v>
      </c>
    </row>
    <row r="349" spans="1:10">
      <c r="A349" s="200">
        <v>9608</v>
      </c>
      <c r="B349" s="200">
        <v>90</v>
      </c>
      <c r="C349" s="201">
        <v>76</v>
      </c>
      <c r="D349" s="202">
        <v>3.65</v>
      </c>
      <c r="E349" s="202">
        <f>C349*D349</f>
        <v>277.39999999999998</v>
      </c>
      <c r="F349" s="202">
        <v>0</v>
      </c>
      <c r="G349" s="201"/>
      <c r="H349" s="201"/>
      <c r="I349" s="202">
        <f>E349-F349</f>
        <v>277.39999999999998</v>
      </c>
      <c r="J349" s="209">
        <f>F349/E349</f>
        <v>0</v>
      </c>
    </row>
    <row r="350" spans="1:10">
      <c r="A350" s="200">
        <v>10675</v>
      </c>
      <c r="B350" s="200">
        <v>90</v>
      </c>
      <c r="C350" s="201">
        <v>39</v>
      </c>
      <c r="D350" s="202">
        <v>3.65</v>
      </c>
      <c r="E350" s="202">
        <f>C350*D350</f>
        <v>142.35</v>
      </c>
      <c r="F350" s="202">
        <v>0</v>
      </c>
      <c r="G350" s="201"/>
      <c r="H350" s="210"/>
      <c r="I350" s="202">
        <f>E350-F350</f>
        <v>142.35</v>
      </c>
      <c r="J350" s="209">
        <f>F350/E350</f>
        <v>0</v>
      </c>
    </row>
    <row r="351" spans="1:10">
      <c r="A351" s="200"/>
      <c r="B351" s="200" t="s">
        <v>673</v>
      </c>
      <c r="C351" s="201"/>
      <c r="D351" s="202"/>
      <c r="E351" s="202"/>
      <c r="F351" s="202"/>
      <c r="G351" s="201"/>
      <c r="H351" s="210"/>
      <c r="I351" s="202"/>
      <c r="J351" s="209"/>
    </row>
    <row r="352" spans="1:10">
      <c r="A352" s="200">
        <v>499</v>
      </c>
      <c r="B352" s="200">
        <v>91</v>
      </c>
      <c r="C352" s="201">
        <v>153</v>
      </c>
      <c r="D352" s="202">
        <v>3.65</v>
      </c>
      <c r="E352" s="202">
        <f>C352*D352</f>
        <v>558.44999999999993</v>
      </c>
      <c r="F352" s="202">
        <v>390.7</v>
      </c>
      <c r="G352" s="201">
        <v>1317</v>
      </c>
      <c r="H352" s="210">
        <v>38817</v>
      </c>
      <c r="I352" s="202">
        <f>E352-F352</f>
        <v>167.74999999999994</v>
      </c>
      <c r="J352" s="209">
        <f>F352/E352</f>
        <v>0.6996150058196795</v>
      </c>
    </row>
    <row r="353" spans="1:10">
      <c r="A353" s="200">
        <v>6586</v>
      </c>
      <c r="B353" s="200">
        <v>91</v>
      </c>
      <c r="C353" s="201">
        <v>32</v>
      </c>
      <c r="D353" s="202">
        <v>3.65</v>
      </c>
      <c r="E353" s="202">
        <f>C353*D353</f>
        <v>116.8</v>
      </c>
      <c r="F353" s="202">
        <v>0</v>
      </c>
      <c r="G353" s="201"/>
      <c r="H353" s="201"/>
      <c r="I353" s="202">
        <f>E353-F353</f>
        <v>116.8</v>
      </c>
      <c r="J353" s="209">
        <f>F353/E353</f>
        <v>0</v>
      </c>
    </row>
    <row r="354" spans="1:10">
      <c r="A354" s="200">
        <v>6587</v>
      </c>
      <c r="B354" s="200">
        <v>91</v>
      </c>
      <c r="C354" s="201">
        <v>81</v>
      </c>
      <c r="D354" s="202">
        <v>3.65</v>
      </c>
      <c r="E354" s="202">
        <f>C354*D354</f>
        <v>295.64999999999998</v>
      </c>
      <c r="F354" s="219">
        <v>163.65</v>
      </c>
      <c r="G354" s="220">
        <v>1163</v>
      </c>
      <c r="H354" s="221">
        <v>38867</v>
      </c>
      <c r="I354" s="202">
        <f>E354-F354</f>
        <v>131.99999999999997</v>
      </c>
      <c r="J354" s="209">
        <f>F354/E354</f>
        <v>0.55352612886859465</v>
      </c>
    </row>
    <row r="355" spans="1:10">
      <c r="A355" s="211">
        <v>7106</v>
      </c>
      <c r="B355" s="211">
        <v>91</v>
      </c>
      <c r="C355" s="212">
        <v>61</v>
      </c>
      <c r="D355" s="213">
        <v>3.65</v>
      </c>
      <c r="E355" s="216">
        <f>C355*D355</f>
        <v>222.65</v>
      </c>
      <c r="F355" s="216">
        <v>222.65</v>
      </c>
      <c r="G355" s="217">
        <v>2467</v>
      </c>
      <c r="H355" s="254">
        <v>38887</v>
      </c>
      <c r="I355" s="213">
        <f>E355-F355</f>
        <v>0</v>
      </c>
      <c r="J355" s="215">
        <f>F355/E355</f>
        <v>1</v>
      </c>
    </row>
    <row r="356" spans="1:10">
      <c r="A356" s="200">
        <v>12738</v>
      </c>
      <c r="B356" s="200">
        <v>91</v>
      </c>
      <c r="C356" s="201">
        <v>33</v>
      </c>
      <c r="D356" s="202">
        <v>3.65</v>
      </c>
      <c r="E356" s="202">
        <f>C356*D356</f>
        <v>120.45</v>
      </c>
      <c r="F356" s="202">
        <v>0</v>
      </c>
      <c r="G356" s="201"/>
      <c r="H356" s="201"/>
      <c r="I356" s="202">
        <f>E356-F356</f>
        <v>120.45</v>
      </c>
      <c r="J356" s="209">
        <f>F356/E356</f>
        <v>0</v>
      </c>
    </row>
    <row r="357" spans="1:10">
      <c r="A357" s="200"/>
      <c r="B357" s="200"/>
      <c r="C357" s="201"/>
      <c r="D357" s="202"/>
      <c r="E357" s="202"/>
      <c r="F357" s="237">
        <f>SUM(F303:F356)</f>
        <v>5546.65</v>
      </c>
      <c r="G357" s="250"/>
      <c r="H357" s="238">
        <v>38887</v>
      </c>
      <c r="I357" s="202"/>
      <c r="J357" s="209"/>
    </row>
  </sheetData>
  <mergeCells count="1">
    <mergeCell ref="A1:J1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85"/>
  <sheetViews>
    <sheetView workbookViewId="0">
      <pane ySplit="5" topLeftCell="A6" activePane="bottomLeft" state="frozen"/>
      <selection pane="bottomLeft" sqref="A1:J1"/>
    </sheetView>
  </sheetViews>
  <sheetFormatPr defaultRowHeight="15"/>
  <cols>
    <col min="2" max="2" width="12.140625" customWidth="1"/>
    <col min="3" max="3" width="12.5703125" customWidth="1"/>
    <col min="4" max="4" width="13.5703125" customWidth="1"/>
    <col min="5" max="5" width="13.85546875" customWidth="1"/>
    <col min="6" max="6" width="15.28515625" customWidth="1"/>
    <col min="7" max="7" width="12.42578125" customWidth="1"/>
    <col min="8" max="8" width="13.42578125" customWidth="1"/>
    <col min="9" max="9" width="12.140625" customWidth="1"/>
    <col min="10" max="10" width="12.42578125" customWidth="1"/>
  </cols>
  <sheetData>
    <row r="1" spans="1:10" ht="18.75">
      <c r="A1" s="481" t="s">
        <v>679</v>
      </c>
      <c r="B1" s="481"/>
      <c r="C1" s="481"/>
      <c r="D1" s="481"/>
      <c r="E1" s="481"/>
      <c r="F1" s="481"/>
      <c r="G1" s="481"/>
      <c r="H1" s="481"/>
      <c r="I1" s="481"/>
      <c r="J1" s="481"/>
    </row>
    <row r="3" spans="1:10" ht="15.75">
      <c r="A3" s="285" t="s">
        <v>3</v>
      </c>
      <c r="B3" s="285" t="s">
        <v>675</v>
      </c>
      <c r="C3" s="257" t="s">
        <v>676</v>
      </c>
      <c r="D3" s="255" t="s">
        <v>306</v>
      </c>
      <c r="E3" s="256">
        <v>1</v>
      </c>
      <c r="F3" s="257" t="s">
        <v>308</v>
      </c>
      <c r="G3" s="257" t="s">
        <v>569</v>
      </c>
      <c r="H3" s="257" t="s">
        <v>310</v>
      </c>
      <c r="I3" s="205" t="s">
        <v>311</v>
      </c>
      <c r="J3" s="207" t="s">
        <v>312</v>
      </c>
    </row>
    <row r="4" spans="1:10" ht="15.75">
      <c r="A4" s="1"/>
      <c r="B4" s="1"/>
      <c r="C4" s="257" t="s">
        <v>680</v>
      </c>
      <c r="D4" s="258">
        <v>3.65</v>
      </c>
      <c r="E4" s="259"/>
      <c r="F4" s="2"/>
      <c r="G4" s="2"/>
      <c r="H4" s="2"/>
      <c r="I4" s="262"/>
      <c r="J4" s="267"/>
    </row>
    <row r="5" spans="1:10" ht="18.75">
      <c r="A5" s="1"/>
      <c r="B5" s="1"/>
      <c r="C5" s="2"/>
      <c r="D5" s="3"/>
      <c r="E5" s="260"/>
      <c r="F5" s="261">
        <v>38555</v>
      </c>
      <c r="G5" s="2"/>
      <c r="H5" s="2"/>
      <c r="I5" s="262"/>
      <c r="J5" s="267"/>
    </row>
    <row r="6" spans="1:10" ht="15.75">
      <c r="A6" s="1"/>
      <c r="B6" s="285" t="s">
        <v>16</v>
      </c>
      <c r="C6" s="257"/>
      <c r="D6" s="259"/>
      <c r="E6" s="259"/>
      <c r="F6" s="2"/>
      <c r="G6" s="2"/>
      <c r="H6" s="2"/>
      <c r="I6" s="262"/>
      <c r="J6" s="267"/>
    </row>
    <row r="7" spans="1:10" ht="15.75">
      <c r="A7" s="1"/>
      <c r="B7" s="285" t="s">
        <v>589</v>
      </c>
      <c r="C7" s="2"/>
      <c r="D7" s="259"/>
      <c r="E7" s="259"/>
      <c r="F7" s="2"/>
      <c r="G7" s="2"/>
      <c r="H7" s="2"/>
      <c r="I7" s="262"/>
      <c r="J7" s="267"/>
    </row>
    <row r="8" spans="1:10" ht="15.75">
      <c r="A8" s="1">
        <v>2847</v>
      </c>
      <c r="B8" s="1">
        <v>1</v>
      </c>
      <c r="C8" s="2">
        <v>70</v>
      </c>
      <c r="D8" s="3">
        <v>3.65</v>
      </c>
      <c r="E8" s="3">
        <f>C8*D8</f>
        <v>255.5</v>
      </c>
      <c r="F8" s="3">
        <v>0</v>
      </c>
      <c r="G8" s="2"/>
      <c r="H8" s="2"/>
      <c r="I8" s="266">
        <f>E8-F8</f>
        <v>255.5</v>
      </c>
      <c r="J8" s="267">
        <f>F8/E8</f>
        <v>0</v>
      </c>
    </row>
    <row r="9" spans="1:10" ht="15.75">
      <c r="A9" s="1">
        <v>4932</v>
      </c>
      <c r="B9" s="1">
        <v>1</v>
      </c>
      <c r="C9" s="2">
        <v>51</v>
      </c>
      <c r="D9" s="3">
        <v>3.65</v>
      </c>
      <c r="E9" s="3">
        <f>C9*D9</f>
        <v>186.15</v>
      </c>
      <c r="F9" s="3">
        <v>0</v>
      </c>
      <c r="G9" s="2"/>
      <c r="H9" s="4"/>
      <c r="I9" s="266">
        <f>E9-F9</f>
        <v>186.15</v>
      </c>
      <c r="J9" s="267">
        <f>F9/E9</f>
        <v>0</v>
      </c>
    </row>
    <row r="10" spans="1:10" ht="18.75">
      <c r="A10" s="286">
        <v>9406</v>
      </c>
      <c r="B10" s="286">
        <v>1</v>
      </c>
      <c r="C10" s="264">
        <v>43</v>
      </c>
      <c r="D10" s="263">
        <v>3.65</v>
      </c>
      <c r="E10" s="263">
        <f>C10*D10</f>
        <v>156.94999999999999</v>
      </c>
      <c r="F10" s="263">
        <v>156.94999999999999</v>
      </c>
      <c r="G10" s="264">
        <v>1754</v>
      </c>
      <c r="H10" s="261"/>
      <c r="I10" s="265">
        <f>E10-F10</f>
        <v>0</v>
      </c>
      <c r="J10" s="279">
        <f>F10/E10</f>
        <v>1</v>
      </c>
    </row>
    <row r="11" spans="1:10" ht="15.75">
      <c r="A11" s="1"/>
      <c r="B11" s="285" t="s">
        <v>590</v>
      </c>
      <c r="C11" s="2"/>
      <c r="D11" s="3"/>
      <c r="E11" s="3"/>
      <c r="F11" s="3"/>
      <c r="G11" s="2"/>
      <c r="H11" s="4"/>
      <c r="I11" s="266"/>
      <c r="J11" s="267"/>
    </row>
    <row r="12" spans="1:10" ht="18.75">
      <c r="A12" s="286">
        <v>719</v>
      </c>
      <c r="B12" s="286">
        <v>2</v>
      </c>
      <c r="C12" s="264">
        <v>158</v>
      </c>
      <c r="D12" s="263">
        <v>3.65</v>
      </c>
      <c r="E12" s="263">
        <f>C12*D12</f>
        <v>576.69999999999993</v>
      </c>
      <c r="F12" s="263">
        <v>576.70000000000005</v>
      </c>
      <c r="G12" s="264">
        <v>4112</v>
      </c>
      <c r="H12" s="261">
        <v>38485</v>
      </c>
      <c r="I12" s="265">
        <f>E12-F12</f>
        <v>0</v>
      </c>
      <c r="J12" s="279">
        <f>F12/E12</f>
        <v>1.0000000000000002</v>
      </c>
    </row>
    <row r="13" spans="1:10" ht="15.75">
      <c r="A13" s="1">
        <v>1475</v>
      </c>
      <c r="B13" s="1">
        <v>2</v>
      </c>
      <c r="C13" s="2">
        <v>117</v>
      </c>
      <c r="D13" s="3">
        <v>3.65</v>
      </c>
      <c r="E13" s="3">
        <f>C13*D13</f>
        <v>427.05</v>
      </c>
      <c r="F13" s="3">
        <v>0</v>
      </c>
      <c r="G13" s="2"/>
      <c r="H13" s="4"/>
      <c r="I13" s="266">
        <f>E13-F13</f>
        <v>427.05</v>
      </c>
      <c r="J13" s="267">
        <f>F13/E13</f>
        <v>0</v>
      </c>
    </row>
    <row r="14" spans="1:10" ht="15.75">
      <c r="A14" s="1">
        <v>4671</v>
      </c>
      <c r="B14" s="1">
        <v>2</v>
      </c>
      <c r="C14" s="2">
        <v>98</v>
      </c>
      <c r="D14" s="3">
        <v>3.65</v>
      </c>
      <c r="E14" s="3">
        <f>C14*D14</f>
        <v>357.7</v>
      </c>
      <c r="F14" s="3">
        <v>0</v>
      </c>
      <c r="G14" s="2"/>
      <c r="H14" s="4"/>
      <c r="I14" s="266">
        <f>E14-F14</f>
        <v>357.7</v>
      </c>
      <c r="J14" s="267">
        <f>F14/E14</f>
        <v>0</v>
      </c>
    </row>
    <row r="15" spans="1:10" ht="15.75">
      <c r="A15" s="1">
        <v>6689</v>
      </c>
      <c r="B15" s="1">
        <v>2</v>
      </c>
      <c r="C15" s="2">
        <v>80</v>
      </c>
      <c r="D15" s="3">
        <v>3.65</v>
      </c>
      <c r="E15" s="3">
        <f>C15*D15</f>
        <v>292</v>
      </c>
      <c r="F15" s="3">
        <v>185.5</v>
      </c>
      <c r="G15" s="2">
        <v>1427</v>
      </c>
      <c r="H15" s="4">
        <v>38504</v>
      </c>
      <c r="I15" s="266">
        <f>E15-F15</f>
        <v>106.5</v>
      </c>
      <c r="J15" s="267">
        <f>F15/E15</f>
        <v>0.63527397260273977</v>
      </c>
    </row>
    <row r="16" spans="1:10" ht="15.75">
      <c r="A16" s="1">
        <v>6926</v>
      </c>
      <c r="B16" s="1">
        <v>2</v>
      </c>
      <c r="C16" s="2">
        <v>75</v>
      </c>
      <c r="D16" s="3">
        <v>3.65</v>
      </c>
      <c r="E16" s="3">
        <f>C16*D16</f>
        <v>273.75</v>
      </c>
      <c r="F16" s="3">
        <v>0</v>
      </c>
      <c r="G16" s="2"/>
      <c r="H16" s="4"/>
      <c r="I16" s="266">
        <f>E16-F16</f>
        <v>273.75</v>
      </c>
      <c r="J16" s="267">
        <f t="shared" ref="J16:J26" si="0">F16/E16</f>
        <v>0</v>
      </c>
    </row>
    <row r="17" spans="1:10" ht="15.75">
      <c r="A17" s="1"/>
      <c r="B17" s="1"/>
      <c r="C17" s="2"/>
      <c r="D17" s="3"/>
      <c r="E17" s="3"/>
      <c r="F17" s="3"/>
      <c r="G17" s="2"/>
      <c r="H17" s="4"/>
      <c r="I17" s="266"/>
      <c r="J17" s="267"/>
    </row>
    <row r="18" spans="1:10" ht="15.75">
      <c r="A18" s="1"/>
      <c r="B18" s="285" t="s">
        <v>593</v>
      </c>
      <c r="C18" s="2"/>
      <c r="D18" s="3"/>
      <c r="E18" s="3"/>
      <c r="F18" s="3"/>
      <c r="G18" s="2"/>
      <c r="H18" s="4"/>
      <c r="I18" s="266"/>
      <c r="J18" s="267"/>
    </row>
    <row r="19" spans="1:10" ht="15.75">
      <c r="A19" s="1">
        <v>1002</v>
      </c>
      <c r="B19" s="1">
        <v>3</v>
      </c>
      <c r="C19" s="2">
        <v>245</v>
      </c>
      <c r="D19" s="3">
        <v>3.65</v>
      </c>
      <c r="E19" s="3">
        <f>C19*D19</f>
        <v>894.25</v>
      </c>
      <c r="F19" s="3">
        <v>0</v>
      </c>
      <c r="G19" s="2"/>
      <c r="H19" s="2"/>
      <c r="I19" s="266">
        <f>E19-F19</f>
        <v>894.25</v>
      </c>
      <c r="J19" s="267">
        <f t="shared" si="0"/>
        <v>0</v>
      </c>
    </row>
    <row r="20" spans="1:10" ht="15.75">
      <c r="A20" s="1">
        <v>1922</v>
      </c>
      <c r="B20" s="1">
        <v>3</v>
      </c>
      <c r="C20" s="2">
        <v>85</v>
      </c>
      <c r="D20" s="3">
        <v>3.65</v>
      </c>
      <c r="E20" s="3">
        <f>C20*D20</f>
        <v>310.25</v>
      </c>
      <c r="F20" s="3">
        <v>0</v>
      </c>
      <c r="G20" s="2"/>
      <c r="H20" s="2"/>
      <c r="I20" s="266">
        <f>E20-F20</f>
        <v>310.25</v>
      </c>
      <c r="J20" s="267">
        <f t="shared" si="0"/>
        <v>0</v>
      </c>
    </row>
    <row r="21" spans="1:10" ht="15.75">
      <c r="A21" s="1">
        <v>2836</v>
      </c>
      <c r="B21" s="1">
        <v>3</v>
      </c>
      <c r="C21" s="2">
        <v>161</v>
      </c>
      <c r="D21" s="3">
        <v>3.65</v>
      </c>
      <c r="E21" s="3">
        <f>C21*D21</f>
        <v>587.65</v>
      </c>
      <c r="F21" s="3">
        <v>301.04000000000002</v>
      </c>
      <c r="G21" s="2">
        <v>5552</v>
      </c>
      <c r="H21" s="4">
        <v>38530</v>
      </c>
      <c r="I21" s="266">
        <f>E21-F21</f>
        <v>286.60999999999996</v>
      </c>
      <c r="J21" s="267">
        <f t="shared" si="0"/>
        <v>0.51227771632774621</v>
      </c>
    </row>
    <row r="22" spans="1:10" ht="15.75">
      <c r="A22" s="1">
        <v>5008</v>
      </c>
      <c r="B22" s="1">
        <v>3</v>
      </c>
      <c r="C22" s="2">
        <v>90</v>
      </c>
      <c r="D22" s="3">
        <v>3.65</v>
      </c>
      <c r="E22" s="3">
        <f>C22*D22</f>
        <v>328.5</v>
      </c>
      <c r="F22" s="3">
        <v>0</v>
      </c>
      <c r="G22" s="2"/>
      <c r="H22" s="2"/>
      <c r="I22" s="266">
        <f>E22-F22</f>
        <v>328.5</v>
      </c>
      <c r="J22" s="267">
        <f>F22/E22</f>
        <v>0</v>
      </c>
    </row>
    <row r="23" spans="1:10" ht="15.75">
      <c r="A23" s="1">
        <v>12185</v>
      </c>
      <c r="B23" s="1">
        <v>3</v>
      </c>
      <c r="C23" s="2">
        <v>53</v>
      </c>
      <c r="D23" s="3">
        <v>3.65</v>
      </c>
      <c r="E23" s="3">
        <f>C23*D23</f>
        <v>193.45</v>
      </c>
      <c r="F23" s="3">
        <v>0</v>
      </c>
      <c r="G23" s="2"/>
      <c r="H23" s="2"/>
      <c r="I23" s="266">
        <f>E23-F23</f>
        <v>193.45</v>
      </c>
      <c r="J23" s="267">
        <f t="shared" si="0"/>
        <v>0</v>
      </c>
    </row>
    <row r="24" spans="1:10" ht="15.75">
      <c r="A24" s="1"/>
      <c r="B24" s="285" t="s">
        <v>594</v>
      </c>
      <c r="C24" s="2"/>
      <c r="D24" s="3"/>
      <c r="E24" s="3"/>
      <c r="F24" s="3"/>
      <c r="G24" s="2"/>
      <c r="H24" s="2"/>
      <c r="I24" s="266"/>
      <c r="J24" s="267"/>
    </row>
    <row r="25" spans="1:10" ht="18.75">
      <c r="A25" s="286">
        <v>2210</v>
      </c>
      <c r="B25" s="286">
        <v>4</v>
      </c>
      <c r="C25" s="264">
        <v>88</v>
      </c>
      <c r="D25" s="263">
        <v>3.65</v>
      </c>
      <c r="E25" s="263">
        <f>C25*D25</f>
        <v>321.2</v>
      </c>
      <c r="F25" s="263">
        <v>339.45</v>
      </c>
      <c r="G25" s="264">
        <v>1660</v>
      </c>
      <c r="H25" s="261">
        <v>38530</v>
      </c>
      <c r="I25" s="265">
        <f>E25-F25</f>
        <v>-18.25</v>
      </c>
      <c r="J25" s="279">
        <f t="shared" si="0"/>
        <v>1.0568181818181819</v>
      </c>
    </row>
    <row r="26" spans="1:10" ht="18.75">
      <c r="A26" s="286">
        <v>2478</v>
      </c>
      <c r="B26" s="286">
        <v>4</v>
      </c>
      <c r="C26" s="264">
        <v>161</v>
      </c>
      <c r="D26" s="263">
        <v>3.65</v>
      </c>
      <c r="E26" s="263">
        <f>C26*D26</f>
        <v>587.65</v>
      </c>
      <c r="F26" s="263">
        <v>983.22</v>
      </c>
      <c r="G26" s="264">
        <v>2478</v>
      </c>
      <c r="H26" s="261">
        <v>38300</v>
      </c>
      <c r="I26" s="265">
        <f>E26-F26</f>
        <v>-395.57000000000005</v>
      </c>
      <c r="J26" s="279">
        <f t="shared" si="0"/>
        <v>1.673138773079214</v>
      </c>
    </row>
    <row r="27" spans="1:10" ht="15.75">
      <c r="A27" s="1">
        <v>2984</v>
      </c>
      <c r="B27" s="1">
        <v>4</v>
      </c>
      <c r="C27" s="2">
        <v>129</v>
      </c>
      <c r="D27" s="3">
        <v>3.65</v>
      </c>
      <c r="E27" s="3">
        <f>C27*D27</f>
        <v>470.84999999999997</v>
      </c>
      <c r="F27" s="3">
        <v>0</v>
      </c>
      <c r="G27" s="2"/>
      <c r="H27" s="2"/>
      <c r="I27" s="266">
        <f>E27-F27</f>
        <v>470.84999999999997</v>
      </c>
      <c r="J27" s="267">
        <f>F27/E27</f>
        <v>0</v>
      </c>
    </row>
    <row r="28" spans="1:10" ht="15.75">
      <c r="A28" s="1">
        <v>4896</v>
      </c>
      <c r="B28" s="1">
        <v>4</v>
      </c>
      <c r="C28" s="2">
        <v>65</v>
      </c>
      <c r="D28" s="3">
        <v>3.65</v>
      </c>
      <c r="E28" s="3">
        <f>C28*D28</f>
        <v>237.25</v>
      </c>
      <c r="F28" s="3">
        <v>51.9</v>
      </c>
      <c r="G28" s="2">
        <v>2156</v>
      </c>
      <c r="H28" s="4">
        <v>38441</v>
      </c>
      <c r="I28" s="266">
        <f>E28-F28</f>
        <v>185.35</v>
      </c>
      <c r="J28" s="267">
        <f>F28/E28</f>
        <v>0.21875658587987354</v>
      </c>
    </row>
    <row r="29" spans="1:10" ht="15.75">
      <c r="A29" s="1">
        <v>6444</v>
      </c>
      <c r="B29" s="1">
        <v>4</v>
      </c>
      <c r="C29" s="2">
        <v>51</v>
      </c>
      <c r="D29" s="3">
        <v>3.65</v>
      </c>
      <c r="E29" s="3">
        <f>C29*D29</f>
        <v>186.15</v>
      </c>
      <c r="F29" s="3">
        <v>0</v>
      </c>
      <c r="G29" s="2"/>
      <c r="H29" s="2"/>
      <c r="I29" s="266">
        <f>E29-F29</f>
        <v>186.15</v>
      </c>
      <c r="J29" s="267">
        <f>F29/E29</f>
        <v>0</v>
      </c>
    </row>
    <row r="30" spans="1:10" ht="15.75">
      <c r="A30" s="1"/>
      <c r="B30" s="285" t="s">
        <v>629</v>
      </c>
      <c r="C30" s="2"/>
      <c r="D30" s="3"/>
      <c r="E30" s="3"/>
      <c r="F30" s="3"/>
      <c r="G30" s="2"/>
      <c r="H30" s="2"/>
      <c r="I30" s="266"/>
      <c r="J30" s="267"/>
    </row>
    <row r="31" spans="1:10" ht="15.75">
      <c r="A31" s="1">
        <v>1797</v>
      </c>
      <c r="B31" s="1">
        <v>5</v>
      </c>
      <c r="C31" s="2">
        <v>229</v>
      </c>
      <c r="D31" s="3">
        <v>3.65</v>
      </c>
      <c r="E31" s="3">
        <f t="shared" ref="E31:E36" si="1">C31*D31</f>
        <v>835.85</v>
      </c>
      <c r="F31" s="3">
        <v>18.25</v>
      </c>
      <c r="G31" s="2">
        <v>6608</v>
      </c>
      <c r="H31" s="4">
        <v>38300</v>
      </c>
      <c r="I31" s="266">
        <f t="shared" ref="I31:I36" si="2">E31-F31</f>
        <v>817.6</v>
      </c>
      <c r="J31" s="267">
        <f t="shared" ref="J31:J85" si="3">F31/E31</f>
        <v>2.1834061135371178E-2</v>
      </c>
    </row>
    <row r="32" spans="1:10" ht="15.75">
      <c r="A32" s="1">
        <v>3432</v>
      </c>
      <c r="B32" s="1">
        <v>5</v>
      </c>
      <c r="C32" s="2">
        <v>138</v>
      </c>
      <c r="D32" s="3">
        <v>3.65</v>
      </c>
      <c r="E32" s="3">
        <f t="shared" si="1"/>
        <v>503.7</v>
      </c>
      <c r="F32" s="3">
        <v>0</v>
      </c>
      <c r="G32" s="2"/>
      <c r="H32" s="4"/>
      <c r="I32" s="266">
        <f t="shared" si="2"/>
        <v>503.7</v>
      </c>
      <c r="J32" s="267">
        <f t="shared" si="3"/>
        <v>0</v>
      </c>
    </row>
    <row r="33" spans="1:10" ht="15.75">
      <c r="A33" s="1">
        <v>6228</v>
      </c>
      <c r="B33" s="1">
        <v>5</v>
      </c>
      <c r="C33" s="2">
        <v>110</v>
      </c>
      <c r="D33" s="3">
        <v>3.65</v>
      </c>
      <c r="E33" s="3">
        <f t="shared" si="1"/>
        <v>401.5</v>
      </c>
      <c r="F33" s="3">
        <v>287.8</v>
      </c>
      <c r="G33" s="2">
        <v>1596</v>
      </c>
      <c r="H33" s="4">
        <v>38506</v>
      </c>
      <c r="I33" s="266">
        <f t="shared" si="2"/>
        <v>113.69999999999999</v>
      </c>
      <c r="J33" s="267">
        <f t="shared" si="3"/>
        <v>0.71681195516811957</v>
      </c>
    </row>
    <row r="34" spans="1:10" ht="15.75">
      <c r="A34" s="1">
        <v>7895</v>
      </c>
      <c r="B34" s="1">
        <v>5</v>
      </c>
      <c r="C34" s="2">
        <v>138</v>
      </c>
      <c r="D34" s="3">
        <v>3.65</v>
      </c>
      <c r="E34" s="3">
        <f t="shared" si="1"/>
        <v>503.7</v>
      </c>
      <c r="F34" s="3">
        <v>0</v>
      </c>
      <c r="G34" s="2"/>
      <c r="H34" s="4"/>
      <c r="I34" s="266">
        <f t="shared" si="2"/>
        <v>503.7</v>
      </c>
      <c r="J34" s="267">
        <f t="shared" si="3"/>
        <v>0</v>
      </c>
    </row>
    <row r="35" spans="1:10" ht="15.75">
      <c r="A35" s="1">
        <v>12793</v>
      </c>
      <c r="B35" s="1">
        <v>5</v>
      </c>
      <c r="C35" s="2">
        <v>51</v>
      </c>
      <c r="D35" s="3">
        <v>3.65</v>
      </c>
      <c r="E35" s="3">
        <f t="shared" si="1"/>
        <v>186.15</v>
      </c>
      <c r="F35" s="3">
        <v>142.35</v>
      </c>
      <c r="G35" s="2">
        <v>1205</v>
      </c>
      <c r="H35" s="4">
        <v>38511</v>
      </c>
      <c r="I35" s="266">
        <f t="shared" si="2"/>
        <v>43.800000000000011</v>
      </c>
      <c r="J35" s="267">
        <f t="shared" si="3"/>
        <v>0.76470588235294112</v>
      </c>
    </row>
    <row r="36" spans="1:10" ht="15.75">
      <c r="A36" s="1">
        <v>13083</v>
      </c>
      <c r="B36" s="1">
        <v>5</v>
      </c>
      <c r="C36" s="2">
        <v>33</v>
      </c>
      <c r="D36" s="3">
        <v>3.65</v>
      </c>
      <c r="E36" s="3">
        <f t="shared" si="1"/>
        <v>120.45</v>
      </c>
      <c r="F36" s="3">
        <v>0</v>
      </c>
      <c r="G36" s="2"/>
      <c r="H36" s="4"/>
      <c r="I36" s="266">
        <f t="shared" si="2"/>
        <v>120.45</v>
      </c>
      <c r="J36" s="267">
        <f t="shared" si="3"/>
        <v>0</v>
      </c>
    </row>
    <row r="37" spans="1:10" ht="15.75">
      <c r="A37" s="1">
        <v>13702</v>
      </c>
      <c r="B37" s="1">
        <v>5</v>
      </c>
      <c r="C37" s="2"/>
      <c r="D37" s="3"/>
      <c r="E37" s="3"/>
      <c r="F37" s="3"/>
      <c r="G37" s="2"/>
      <c r="H37" s="4"/>
      <c r="I37" s="266"/>
      <c r="J37" s="267"/>
    </row>
    <row r="38" spans="1:10" ht="15.75">
      <c r="A38" s="1"/>
      <c r="B38" s="285" t="s">
        <v>598</v>
      </c>
      <c r="C38" s="2"/>
      <c r="D38" s="3"/>
      <c r="E38" s="3"/>
      <c r="F38" s="3"/>
      <c r="G38" s="2"/>
      <c r="H38" s="4"/>
      <c r="I38" s="266"/>
      <c r="J38" s="267"/>
    </row>
    <row r="39" spans="1:10" ht="15.75">
      <c r="A39" s="1">
        <v>2990</v>
      </c>
      <c r="B39" s="1">
        <v>6</v>
      </c>
      <c r="C39" s="2">
        <v>120</v>
      </c>
      <c r="D39" s="3">
        <v>3.65</v>
      </c>
      <c r="E39" s="3">
        <f>C39*D39</f>
        <v>438</v>
      </c>
      <c r="F39" s="3">
        <v>0</v>
      </c>
      <c r="G39" s="2"/>
      <c r="H39" s="2"/>
      <c r="I39" s="266">
        <f>E39-F39</f>
        <v>438</v>
      </c>
      <c r="J39" s="267">
        <f t="shared" si="3"/>
        <v>0</v>
      </c>
    </row>
    <row r="40" spans="1:10" ht="15.75">
      <c r="A40" s="1">
        <v>4439</v>
      </c>
      <c r="B40" s="1">
        <v>6</v>
      </c>
      <c r="C40" s="2">
        <v>327</v>
      </c>
      <c r="D40" s="3">
        <v>3.65</v>
      </c>
      <c r="E40" s="3">
        <f>C40*D40</f>
        <v>1193.55</v>
      </c>
      <c r="F40" s="3">
        <v>582.75</v>
      </c>
      <c r="G40" s="2">
        <v>1642</v>
      </c>
      <c r="H40" s="4">
        <v>38527</v>
      </c>
      <c r="I40" s="266">
        <f>E40-F40</f>
        <v>610.79999999999995</v>
      </c>
      <c r="J40" s="267">
        <f t="shared" si="3"/>
        <v>0.48824934020359434</v>
      </c>
    </row>
    <row r="41" spans="1:10" ht="15.75">
      <c r="A41" s="1">
        <v>4869</v>
      </c>
      <c r="B41" s="1">
        <v>6</v>
      </c>
      <c r="C41" s="2">
        <v>118</v>
      </c>
      <c r="D41" s="3">
        <v>3.65</v>
      </c>
      <c r="E41" s="3">
        <f>C41*D41</f>
        <v>430.7</v>
      </c>
      <c r="F41" s="3">
        <v>328.91</v>
      </c>
      <c r="G41" s="2">
        <v>744</v>
      </c>
      <c r="H41" s="4">
        <v>38441</v>
      </c>
      <c r="I41" s="266">
        <f>E41-F41</f>
        <v>101.78999999999996</v>
      </c>
      <c r="J41" s="267">
        <f t="shared" si="3"/>
        <v>0.7636638031112144</v>
      </c>
    </row>
    <row r="42" spans="1:10" ht="15.75">
      <c r="A42" s="1">
        <v>6764</v>
      </c>
      <c r="B42" s="1">
        <v>6</v>
      </c>
      <c r="C42" s="2">
        <v>79</v>
      </c>
      <c r="D42" s="3">
        <v>3.65</v>
      </c>
      <c r="E42" s="3">
        <f>C42*D42</f>
        <v>288.34999999999997</v>
      </c>
      <c r="F42" s="3">
        <v>0</v>
      </c>
      <c r="G42" s="2"/>
      <c r="H42" s="2"/>
      <c r="I42" s="266">
        <f>E42-F42</f>
        <v>288.34999999999997</v>
      </c>
      <c r="J42" s="267">
        <f t="shared" si="3"/>
        <v>0</v>
      </c>
    </row>
    <row r="43" spans="1:10" ht="15.75">
      <c r="A43" s="1">
        <v>10260</v>
      </c>
      <c r="B43" s="1">
        <v>6</v>
      </c>
      <c r="C43" s="2">
        <v>77</v>
      </c>
      <c r="D43" s="3">
        <v>3.65</v>
      </c>
      <c r="E43" s="3">
        <f>C43*D43</f>
        <v>281.05</v>
      </c>
      <c r="F43" s="3">
        <v>0</v>
      </c>
      <c r="G43" s="2"/>
      <c r="H43" s="4"/>
      <c r="I43" s="266">
        <f>E43-F43</f>
        <v>281.05</v>
      </c>
      <c r="J43" s="267">
        <f t="shared" si="3"/>
        <v>0</v>
      </c>
    </row>
    <row r="44" spans="1:10" ht="15.75">
      <c r="A44" s="1"/>
      <c r="B44" s="285" t="s">
        <v>601</v>
      </c>
      <c r="C44" s="2"/>
      <c r="D44" s="3"/>
      <c r="E44" s="3"/>
      <c r="F44" s="3"/>
      <c r="G44" s="2"/>
      <c r="H44" s="4"/>
      <c r="I44" s="266"/>
      <c r="J44" s="267"/>
    </row>
    <row r="45" spans="1:10" ht="15.75">
      <c r="A45" s="1">
        <v>617</v>
      </c>
      <c r="B45" s="1">
        <v>7</v>
      </c>
      <c r="C45" s="2">
        <v>238</v>
      </c>
      <c r="D45" s="3">
        <v>3.65</v>
      </c>
      <c r="E45" s="3">
        <f>C45*D45</f>
        <v>868.69999999999993</v>
      </c>
      <c r="F45" s="3">
        <v>146</v>
      </c>
      <c r="G45" s="2">
        <v>874</v>
      </c>
      <c r="H45" s="4">
        <v>38518</v>
      </c>
      <c r="I45" s="266">
        <f>E45-F45</f>
        <v>722.69999999999993</v>
      </c>
      <c r="J45" s="267">
        <f t="shared" si="3"/>
        <v>0.16806722689075632</v>
      </c>
    </row>
    <row r="46" spans="1:10" ht="15.75">
      <c r="A46" s="1">
        <v>5382</v>
      </c>
      <c r="B46" s="1">
        <v>7</v>
      </c>
      <c r="C46" s="2">
        <v>125</v>
      </c>
      <c r="D46" s="3">
        <v>3.65</v>
      </c>
      <c r="E46" s="3">
        <f>C46*D46</f>
        <v>456.25</v>
      </c>
      <c r="F46" s="3">
        <v>0</v>
      </c>
      <c r="G46" s="2"/>
      <c r="H46" s="2"/>
      <c r="I46" s="266">
        <f>E46-F46</f>
        <v>456.25</v>
      </c>
      <c r="J46" s="267">
        <f t="shared" si="3"/>
        <v>0</v>
      </c>
    </row>
    <row r="47" spans="1:10" ht="15.75">
      <c r="A47" s="1">
        <v>6279</v>
      </c>
      <c r="B47" s="1">
        <v>7</v>
      </c>
      <c r="C47" s="2">
        <v>175</v>
      </c>
      <c r="D47" s="3">
        <v>3.65</v>
      </c>
      <c r="E47" s="3">
        <f>C47*D47</f>
        <v>638.75</v>
      </c>
      <c r="F47" s="3">
        <v>331.2</v>
      </c>
      <c r="G47" s="2">
        <v>3266</v>
      </c>
      <c r="H47" s="4">
        <v>38441</v>
      </c>
      <c r="I47" s="266">
        <f>E47-F47</f>
        <v>307.55</v>
      </c>
      <c r="J47" s="267">
        <f t="shared" si="3"/>
        <v>0.51851272015655581</v>
      </c>
    </row>
    <row r="48" spans="1:10" ht="15.75">
      <c r="A48" s="1">
        <v>10714</v>
      </c>
      <c r="B48" s="1">
        <v>7</v>
      </c>
      <c r="C48" s="2">
        <v>56</v>
      </c>
      <c r="D48" s="3">
        <v>3.65</v>
      </c>
      <c r="E48" s="3">
        <f>C48*D48</f>
        <v>204.4</v>
      </c>
      <c r="F48" s="3">
        <v>0</v>
      </c>
      <c r="G48" s="2"/>
      <c r="H48" s="4"/>
      <c r="I48" s="266">
        <f>E48-F48</f>
        <v>204.4</v>
      </c>
      <c r="J48" s="267">
        <f t="shared" si="3"/>
        <v>0</v>
      </c>
    </row>
    <row r="49" spans="1:10" ht="15.75">
      <c r="A49" s="1">
        <v>11834</v>
      </c>
      <c r="B49" s="1">
        <v>7</v>
      </c>
      <c r="C49" s="2">
        <v>89</v>
      </c>
      <c r="D49" s="3">
        <v>3.65</v>
      </c>
      <c r="E49" s="3">
        <f>C49*D49</f>
        <v>324.84999999999997</v>
      </c>
      <c r="F49" s="3">
        <v>0</v>
      </c>
      <c r="G49" s="2"/>
      <c r="H49" s="2"/>
      <c r="I49" s="266">
        <f>E49-F49</f>
        <v>324.84999999999997</v>
      </c>
      <c r="J49" s="267">
        <f t="shared" si="3"/>
        <v>0</v>
      </c>
    </row>
    <row r="50" spans="1:10" ht="15.75">
      <c r="A50" s="1"/>
      <c r="B50" s="285" t="s">
        <v>602</v>
      </c>
      <c r="C50" s="2"/>
      <c r="D50" s="3"/>
      <c r="E50" s="3"/>
      <c r="F50" s="3"/>
      <c r="G50" s="2"/>
      <c r="H50" s="2"/>
      <c r="I50" s="266"/>
      <c r="J50" s="267"/>
    </row>
    <row r="51" spans="1:10" ht="18.75">
      <c r="A51" s="286">
        <v>3955</v>
      </c>
      <c r="B51" s="286">
        <v>8</v>
      </c>
      <c r="C51" s="264">
        <v>437</v>
      </c>
      <c r="D51" s="263">
        <v>3.65</v>
      </c>
      <c r="E51" s="263">
        <f>C51*D51</f>
        <v>1595.05</v>
      </c>
      <c r="F51" s="263">
        <v>1595.05</v>
      </c>
      <c r="G51" s="264">
        <v>6509</v>
      </c>
      <c r="H51" s="261">
        <v>38511</v>
      </c>
      <c r="I51" s="265">
        <f>E51-F51</f>
        <v>0</v>
      </c>
      <c r="J51" s="279">
        <f t="shared" si="3"/>
        <v>1</v>
      </c>
    </row>
    <row r="52" spans="1:10" ht="15.75">
      <c r="A52" s="1">
        <v>4692</v>
      </c>
      <c r="B52" s="1">
        <v>8</v>
      </c>
      <c r="C52" s="2">
        <v>129</v>
      </c>
      <c r="D52" s="3">
        <v>3.65</v>
      </c>
      <c r="E52" s="3">
        <f>C52*D52</f>
        <v>470.84999999999997</v>
      </c>
      <c r="F52" s="3">
        <v>0</v>
      </c>
      <c r="G52" s="2"/>
      <c r="H52" s="2"/>
      <c r="I52" s="266">
        <f>E52-F52</f>
        <v>470.84999999999997</v>
      </c>
      <c r="J52" s="267">
        <f t="shared" si="3"/>
        <v>0</v>
      </c>
    </row>
    <row r="53" spans="1:10" ht="15.75">
      <c r="A53" s="1">
        <v>6464</v>
      </c>
      <c r="B53" s="1">
        <v>8</v>
      </c>
      <c r="C53" s="2">
        <v>158</v>
      </c>
      <c r="D53" s="3">
        <v>3.65</v>
      </c>
      <c r="E53" s="3">
        <f>C53*D53</f>
        <v>576.69999999999993</v>
      </c>
      <c r="F53" s="3">
        <v>0</v>
      </c>
      <c r="G53" s="2"/>
      <c r="H53" s="2"/>
      <c r="I53" s="266">
        <f>E53-F53</f>
        <v>576.69999999999993</v>
      </c>
      <c r="J53" s="267">
        <f t="shared" si="3"/>
        <v>0</v>
      </c>
    </row>
    <row r="54" spans="1:10" ht="15.75">
      <c r="A54" s="1">
        <v>7498</v>
      </c>
      <c r="B54" s="1">
        <v>8</v>
      </c>
      <c r="C54" s="2">
        <v>171</v>
      </c>
      <c r="D54" s="3">
        <v>3.65</v>
      </c>
      <c r="E54" s="3">
        <f>C54*D54</f>
        <v>624.15</v>
      </c>
      <c r="F54" s="3">
        <v>0</v>
      </c>
      <c r="G54" s="2"/>
      <c r="H54" s="2"/>
      <c r="I54" s="266">
        <f>E54-F54</f>
        <v>624.15</v>
      </c>
      <c r="J54" s="267">
        <f t="shared" si="3"/>
        <v>0</v>
      </c>
    </row>
    <row r="55" spans="1:10" ht="15.75">
      <c r="A55" s="1">
        <v>8061</v>
      </c>
      <c r="B55" s="1">
        <v>8</v>
      </c>
      <c r="C55" s="2">
        <v>78</v>
      </c>
      <c r="D55" s="3">
        <v>3.65</v>
      </c>
      <c r="E55" s="3">
        <f>C55*D55</f>
        <v>284.7</v>
      </c>
      <c r="F55" s="3">
        <v>0</v>
      </c>
      <c r="G55" s="2"/>
      <c r="H55" s="2"/>
      <c r="I55" s="266">
        <f>E55-F55</f>
        <v>284.7</v>
      </c>
      <c r="J55" s="267">
        <f t="shared" si="3"/>
        <v>0</v>
      </c>
    </row>
    <row r="56" spans="1:10" ht="15.75">
      <c r="A56" s="1"/>
      <c r="B56" s="285" t="s">
        <v>603</v>
      </c>
      <c r="C56" s="2"/>
      <c r="D56" s="3"/>
      <c r="E56" s="3"/>
      <c r="F56" s="3"/>
      <c r="G56" s="2"/>
      <c r="H56" s="2"/>
      <c r="I56" s="266"/>
      <c r="J56" s="267"/>
    </row>
    <row r="57" spans="1:10" ht="15.75">
      <c r="A57" s="1">
        <v>607</v>
      </c>
      <c r="B57" s="1">
        <v>9</v>
      </c>
      <c r="C57" s="2">
        <v>426</v>
      </c>
      <c r="D57" s="3">
        <v>3.65</v>
      </c>
      <c r="E57" s="3">
        <f t="shared" ref="E57:E62" si="4">C57*D57</f>
        <v>1554.8999999999999</v>
      </c>
      <c r="F57" s="3">
        <v>1286.3499999999999</v>
      </c>
      <c r="G57" s="2">
        <v>1992</v>
      </c>
      <c r="H57" s="4">
        <v>38300</v>
      </c>
      <c r="I57" s="266">
        <f t="shared" ref="I57:I62" si="5">E57-F57</f>
        <v>268.54999999999995</v>
      </c>
      <c r="J57" s="267">
        <f t="shared" si="3"/>
        <v>0.82728792848414689</v>
      </c>
    </row>
    <row r="58" spans="1:10" ht="15.75">
      <c r="A58" s="1">
        <v>1033</v>
      </c>
      <c r="B58" s="1">
        <v>9</v>
      </c>
      <c r="C58" s="2">
        <v>230</v>
      </c>
      <c r="D58" s="3">
        <v>3.65</v>
      </c>
      <c r="E58" s="3">
        <f t="shared" si="4"/>
        <v>839.5</v>
      </c>
      <c r="F58" s="3">
        <v>0</v>
      </c>
      <c r="G58" s="2"/>
      <c r="H58" s="4"/>
      <c r="I58" s="266">
        <f t="shared" si="5"/>
        <v>839.5</v>
      </c>
      <c r="J58" s="267">
        <f t="shared" si="3"/>
        <v>0</v>
      </c>
    </row>
    <row r="59" spans="1:10" ht="15.75">
      <c r="A59" s="1">
        <v>4489</v>
      </c>
      <c r="B59" s="1">
        <v>9</v>
      </c>
      <c r="C59" s="2">
        <v>150</v>
      </c>
      <c r="D59" s="3">
        <v>3.65</v>
      </c>
      <c r="E59" s="3">
        <f t="shared" si="4"/>
        <v>547.5</v>
      </c>
      <c r="F59" s="3">
        <v>0</v>
      </c>
      <c r="G59" s="2"/>
      <c r="H59" s="4"/>
      <c r="I59" s="266">
        <f t="shared" si="5"/>
        <v>547.5</v>
      </c>
      <c r="J59" s="267">
        <f t="shared" si="3"/>
        <v>0</v>
      </c>
    </row>
    <row r="60" spans="1:10" ht="15.75">
      <c r="A60" s="1">
        <v>10919</v>
      </c>
      <c r="B60" s="1">
        <v>9</v>
      </c>
      <c r="C60" s="2">
        <v>89</v>
      </c>
      <c r="D60" s="3">
        <v>3.65</v>
      </c>
      <c r="E60" s="3">
        <f t="shared" si="4"/>
        <v>324.84999999999997</v>
      </c>
      <c r="F60" s="3">
        <v>0</v>
      </c>
      <c r="G60" s="2"/>
      <c r="H60" s="2"/>
      <c r="I60" s="266">
        <f t="shared" si="5"/>
        <v>324.84999999999997</v>
      </c>
      <c r="J60" s="267">
        <f t="shared" si="3"/>
        <v>0</v>
      </c>
    </row>
    <row r="61" spans="1:10" ht="15.75">
      <c r="A61" s="1">
        <v>12269</v>
      </c>
      <c r="B61" s="1">
        <v>9</v>
      </c>
      <c r="C61" s="2">
        <v>64</v>
      </c>
      <c r="D61" s="3">
        <v>3.65</v>
      </c>
      <c r="E61" s="3">
        <f t="shared" si="4"/>
        <v>233.6</v>
      </c>
      <c r="F61" s="3">
        <v>0</v>
      </c>
      <c r="G61" s="2"/>
      <c r="H61" s="4"/>
      <c r="I61" s="266">
        <f t="shared" si="5"/>
        <v>233.6</v>
      </c>
      <c r="J61" s="267">
        <f t="shared" si="3"/>
        <v>0</v>
      </c>
    </row>
    <row r="62" spans="1:10" ht="15.75">
      <c r="A62" s="1">
        <v>12596</v>
      </c>
      <c r="B62" s="1">
        <v>9</v>
      </c>
      <c r="C62" s="2">
        <v>36</v>
      </c>
      <c r="D62" s="3">
        <v>3.65</v>
      </c>
      <c r="E62" s="3">
        <f t="shared" si="4"/>
        <v>131.4</v>
      </c>
      <c r="F62" s="3">
        <v>0</v>
      </c>
      <c r="G62" s="2"/>
      <c r="H62" s="2"/>
      <c r="I62" s="266">
        <f t="shared" si="5"/>
        <v>131.4</v>
      </c>
      <c r="J62" s="267">
        <f t="shared" si="3"/>
        <v>0</v>
      </c>
    </row>
    <row r="63" spans="1:10" ht="15.75">
      <c r="A63" s="1"/>
      <c r="B63" s="285" t="s">
        <v>630</v>
      </c>
      <c r="C63" s="2"/>
      <c r="D63" s="3"/>
      <c r="E63" s="3"/>
      <c r="F63" s="3"/>
      <c r="G63" s="2"/>
      <c r="H63" s="2"/>
      <c r="I63" s="266"/>
      <c r="J63" s="267"/>
    </row>
    <row r="64" spans="1:10" ht="15.75">
      <c r="A64" s="1">
        <v>614</v>
      </c>
      <c r="B64" s="1">
        <v>10</v>
      </c>
      <c r="C64" s="2">
        <v>263</v>
      </c>
      <c r="D64" s="3">
        <v>3.65</v>
      </c>
      <c r="E64" s="3">
        <f>C64*D64</f>
        <v>959.94999999999993</v>
      </c>
      <c r="F64" s="3">
        <v>890.6</v>
      </c>
      <c r="G64" s="2">
        <v>1831</v>
      </c>
      <c r="H64" s="4">
        <v>38300</v>
      </c>
      <c r="I64" s="266">
        <f>E64-F64</f>
        <v>69.349999999999909</v>
      </c>
      <c r="J64" s="267">
        <f t="shared" si="3"/>
        <v>0.92775665399239549</v>
      </c>
    </row>
    <row r="65" spans="1:10" ht="15.75">
      <c r="A65" s="1">
        <v>1838</v>
      </c>
      <c r="B65" s="1">
        <v>10</v>
      </c>
      <c r="C65" s="2">
        <v>323</v>
      </c>
      <c r="D65" s="3">
        <v>3.65</v>
      </c>
      <c r="E65" s="3">
        <f>C65*D65</f>
        <v>1178.95</v>
      </c>
      <c r="F65" s="3">
        <v>0</v>
      </c>
      <c r="G65" s="2"/>
      <c r="H65" s="4"/>
      <c r="I65" s="266">
        <f>E65-F65</f>
        <v>1178.95</v>
      </c>
      <c r="J65" s="267">
        <f t="shared" si="3"/>
        <v>0</v>
      </c>
    </row>
    <row r="66" spans="1:10" ht="18.75">
      <c r="A66" s="286">
        <v>5514</v>
      </c>
      <c r="B66" s="286">
        <v>10</v>
      </c>
      <c r="C66" s="264">
        <v>144</v>
      </c>
      <c r="D66" s="263">
        <v>3.65</v>
      </c>
      <c r="E66" s="263">
        <f>C66*D66</f>
        <v>525.6</v>
      </c>
      <c r="F66" s="263">
        <v>525.6</v>
      </c>
      <c r="G66" s="264">
        <v>4139</v>
      </c>
      <c r="H66" s="261">
        <v>38468</v>
      </c>
      <c r="I66" s="265">
        <f>E66-F66</f>
        <v>0</v>
      </c>
      <c r="J66" s="279">
        <f t="shared" si="3"/>
        <v>1</v>
      </c>
    </row>
    <row r="67" spans="1:10" ht="18.75">
      <c r="A67" s="286">
        <v>8810</v>
      </c>
      <c r="B67" s="286">
        <v>10</v>
      </c>
      <c r="C67" s="264">
        <v>93</v>
      </c>
      <c r="D67" s="263">
        <v>3.65</v>
      </c>
      <c r="E67" s="263">
        <f>C67*D67</f>
        <v>339.45</v>
      </c>
      <c r="F67" s="263">
        <v>339.45</v>
      </c>
      <c r="G67" s="264">
        <v>1130</v>
      </c>
      <c r="H67" s="261">
        <v>38520</v>
      </c>
      <c r="I67" s="265">
        <f>E67-F67</f>
        <v>0</v>
      </c>
      <c r="J67" s="279">
        <f t="shared" si="3"/>
        <v>1</v>
      </c>
    </row>
    <row r="68" spans="1:10" ht="18.75">
      <c r="A68" s="286">
        <v>11305</v>
      </c>
      <c r="B68" s="286">
        <v>10</v>
      </c>
      <c r="C68" s="264">
        <v>130</v>
      </c>
      <c r="D68" s="263">
        <v>3.65</v>
      </c>
      <c r="E68" s="263">
        <f>C68*D68</f>
        <v>474.5</v>
      </c>
      <c r="F68" s="263">
        <v>474.55</v>
      </c>
      <c r="G68" s="264">
        <v>960</v>
      </c>
      <c r="H68" s="261">
        <v>38533</v>
      </c>
      <c r="I68" s="265">
        <f>E68-F68</f>
        <v>-5.0000000000011369E-2</v>
      </c>
      <c r="J68" s="279">
        <f t="shared" si="3"/>
        <v>1.0001053740779768</v>
      </c>
    </row>
    <row r="69" spans="1:10" ht="15.75">
      <c r="A69" s="1"/>
      <c r="B69" s="285" t="s">
        <v>631</v>
      </c>
      <c r="C69" s="2"/>
      <c r="D69" s="3"/>
      <c r="E69" s="3"/>
      <c r="F69" s="3"/>
      <c r="G69" s="2"/>
      <c r="H69" s="4"/>
      <c r="I69" s="266"/>
      <c r="J69" s="267"/>
    </row>
    <row r="70" spans="1:10" ht="15.75">
      <c r="A70" s="1">
        <v>2556</v>
      </c>
      <c r="B70" s="1">
        <v>11</v>
      </c>
      <c r="C70" s="2">
        <v>181</v>
      </c>
      <c r="D70" s="3">
        <v>3.65</v>
      </c>
      <c r="E70" s="3">
        <f>C70*D70</f>
        <v>660.65</v>
      </c>
      <c r="F70" s="3">
        <v>239</v>
      </c>
      <c r="G70" s="2">
        <v>8031</v>
      </c>
      <c r="H70" s="4">
        <v>38300</v>
      </c>
      <c r="I70" s="266">
        <f>E70-F70</f>
        <v>421.65</v>
      </c>
      <c r="J70" s="267">
        <f t="shared" si="3"/>
        <v>0.36176492847952774</v>
      </c>
    </row>
    <row r="71" spans="1:10" ht="15.75">
      <c r="A71" s="1">
        <v>5539</v>
      </c>
      <c r="B71" s="1">
        <v>11</v>
      </c>
      <c r="C71" s="2">
        <v>95</v>
      </c>
      <c r="D71" s="3">
        <v>3.65</v>
      </c>
      <c r="E71" s="3">
        <f>C71*D71</f>
        <v>346.75</v>
      </c>
      <c r="F71" s="3">
        <v>0</v>
      </c>
      <c r="G71" s="2"/>
      <c r="H71" s="4"/>
      <c r="I71" s="266">
        <f>E71-F71</f>
        <v>346.75</v>
      </c>
      <c r="J71" s="267">
        <f t="shared" si="3"/>
        <v>0</v>
      </c>
    </row>
    <row r="72" spans="1:10" ht="15.75">
      <c r="A72" s="1">
        <v>7732</v>
      </c>
      <c r="B72" s="1">
        <v>11</v>
      </c>
      <c r="C72" s="2">
        <v>90</v>
      </c>
      <c r="D72" s="3">
        <v>3.65</v>
      </c>
      <c r="E72" s="3">
        <f>C72*D72</f>
        <v>328.5</v>
      </c>
      <c r="F72" s="3">
        <v>255.5</v>
      </c>
      <c r="G72" s="2">
        <v>2197</v>
      </c>
      <c r="H72" s="4">
        <v>38530</v>
      </c>
      <c r="I72" s="266">
        <f>E72-F72</f>
        <v>73</v>
      </c>
      <c r="J72" s="267">
        <f t="shared" si="3"/>
        <v>0.77777777777777779</v>
      </c>
    </row>
    <row r="73" spans="1:10" ht="15.75">
      <c r="A73" s="1">
        <v>12079</v>
      </c>
      <c r="B73" s="1">
        <v>11</v>
      </c>
      <c r="C73" s="2">
        <v>49</v>
      </c>
      <c r="D73" s="3">
        <v>3.65</v>
      </c>
      <c r="E73" s="3">
        <f>C73*D73</f>
        <v>178.85</v>
      </c>
      <c r="F73" s="3">
        <v>0</v>
      </c>
      <c r="G73" s="2"/>
      <c r="H73" s="4"/>
      <c r="I73" s="266">
        <f>E73-F73</f>
        <v>178.85</v>
      </c>
      <c r="J73" s="267">
        <f t="shared" si="3"/>
        <v>0</v>
      </c>
    </row>
    <row r="74" spans="1:10" ht="18.75">
      <c r="A74" s="286">
        <v>12393</v>
      </c>
      <c r="B74" s="286">
        <v>11</v>
      </c>
      <c r="C74" s="264">
        <v>49</v>
      </c>
      <c r="D74" s="263">
        <v>3.65</v>
      </c>
      <c r="E74" s="263">
        <f>C74*D74</f>
        <v>178.85</v>
      </c>
      <c r="F74" s="263">
        <v>200</v>
      </c>
      <c r="G74" s="264">
        <v>1431</v>
      </c>
      <c r="H74" s="261">
        <v>38468</v>
      </c>
      <c r="I74" s="265">
        <f>E74-F74</f>
        <v>-21.150000000000006</v>
      </c>
      <c r="J74" s="279">
        <f t="shared" si="3"/>
        <v>1.118255521386637</v>
      </c>
    </row>
    <row r="75" spans="1:10" ht="15.75">
      <c r="A75" s="1"/>
      <c r="B75" s="285" t="s">
        <v>607</v>
      </c>
      <c r="C75" s="2"/>
      <c r="D75" s="3"/>
      <c r="E75" s="3"/>
      <c r="F75" s="3"/>
      <c r="G75" s="2"/>
      <c r="H75" s="4"/>
      <c r="I75" s="266"/>
      <c r="J75" s="267"/>
    </row>
    <row r="76" spans="1:10" ht="15.75">
      <c r="A76" s="1">
        <v>710</v>
      </c>
      <c r="B76" s="1">
        <v>12</v>
      </c>
      <c r="C76" s="2">
        <v>245</v>
      </c>
      <c r="D76" s="3">
        <v>3.65</v>
      </c>
      <c r="E76" s="3">
        <f>C76*D76</f>
        <v>894.25</v>
      </c>
      <c r="F76" s="3">
        <v>0</v>
      </c>
      <c r="G76" s="2"/>
      <c r="H76" s="2"/>
      <c r="I76" s="266">
        <f>E76-F76</f>
        <v>894.25</v>
      </c>
      <c r="J76" s="267">
        <f t="shared" si="3"/>
        <v>0</v>
      </c>
    </row>
    <row r="77" spans="1:10" ht="15.75">
      <c r="A77" s="1">
        <v>1957</v>
      </c>
      <c r="B77" s="1">
        <v>12</v>
      </c>
      <c r="C77" s="2">
        <v>211</v>
      </c>
      <c r="D77" s="3">
        <v>3.65</v>
      </c>
      <c r="E77" s="3">
        <f>C77*D77</f>
        <v>770.15</v>
      </c>
      <c r="F77" s="3">
        <v>0</v>
      </c>
      <c r="G77" s="2"/>
      <c r="H77" s="4"/>
      <c r="I77" s="266">
        <f>E77-F77</f>
        <v>770.15</v>
      </c>
      <c r="J77" s="267">
        <f t="shared" si="3"/>
        <v>0</v>
      </c>
    </row>
    <row r="78" spans="1:10" ht="15.75">
      <c r="A78" s="1">
        <v>4807</v>
      </c>
      <c r="B78" s="1">
        <v>12</v>
      </c>
      <c r="C78" s="2">
        <v>126</v>
      </c>
      <c r="D78" s="3">
        <v>3.65</v>
      </c>
      <c r="E78" s="3">
        <f>C78*D78</f>
        <v>459.9</v>
      </c>
      <c r="F78" s="3">
        <v>159.44999999999999</v>
      </c>
      <c r="G78" s="2">
        <v>2260</v>
      </c>
      <c r="H78" s="4">
        <v>38533</v>
      </c>
      <c r="I78" s="266">
        <f>E78-F78</f>
        <v>300.45</v>
      </c>
      <c r="J78" s="267">
        <f t="shared" si="3"/>
        <v>0.34670580560991521</v>
      </c>
    </row>
    <row r="79" spans="1:10" ht="15.75">
      <c r="A79" s="1">
        <v>5798</v>
      </c>
      <c r="B79" s="1">
        <v>12</v>
      </c>
      <c r="C79" s="2">
        <v>139</v>
      </c>
      <c r="D79" s="3">
        <v>3.65</v>
      </c>
      <c r="E79" s="3">
        <f>C79*D79</f>
        <v>507.34999999999997</v>
      </c>
      <c r="F79" s="3">
        <v>350.73</v>
      </c>
      <c r="G79" s="2">
        <v>3204</v>
      </c>
      <c r="H79" s="4">
        <v>38300</v>
      </c>
      <c r="I79" s="266">
        <f>E79-F79</f>
        <v>156.61999999999995</v>
      </c>
      <c r="J79" s="267">
        <f t="shared" si="3"/>
        <v>0.6912979205676556</v>
      </c>
    </row>
    <row r="80" spans="1:10" ht="15.75">
      <c r="A80" s="1"/>
      <c r="B80" s="285" t="s">
        <v>608</v>
      </c>
      <c r="C80" s="2"/>
      <c r="D80" s="3"/>
      <c r="E80" s="3"/>
      <c r="F80" s="3"/>
      <c r="G80" s="2"/>
      <c r="H80" s="4"/>
      <c r="I80" s="266"/>
      <c r="J80" s="267"/>
    </row>
    <row r="81" spans="1:10" ht="18.75">
      <c r="A81" s="286">
        <v>4505</v>
      </c>
      <c r="B81" s="286">
        <v>13</v>
      </c>
      <c r="C81" s="264">
        <v>132</v>
      </c>
      <c r="D81" s="263">
        <v>3.65</v>
      </c>
      <c r="E81" s="263">
        <f>C81*D81</f>
        <v>481.8</v>
      </c>
      <c r="F81" s="263">
        <v>481.8</v>
      </c>
      <c r="G81" s="264">
        <v>1062</v>
      </c>
      <c r="H81" s="261">
        <v>38495</v>
      </c>
      <c r="I81" s="265">
        <f>E81-F81</f>
        <v>0</v>
      </c>
      <c r="J81" s="279">
        <f t="shared" si="3"/>
        <v>1</v>
      </c>
    </row>
    <row r="82" spans="1:10" ht="15.75">
      <c r="A82" s="1">
        <v>4735</v>
      </c>
      <c r="B82" s="1">
        <v>13</v>
      </c>
      <c r="C82" s="2">
        <v>193</v>
      </c>
      <c r="D82" s="3">
        <v>3.65</v>
      </c>
      <c r="E82" s="3">
        <f>C82*D82</f>
        <v>704.44999999999993</v>
      </c>
      <c r="F82" s="3">
        <v>135</v>
      </c>
      <c r="G82" s="2">
        <v>1412</v>
      </c>
      <c r="H82" s="4">
        <v>38377</v>
      </c>
      <c r="I82" s="266">
        <f>E82-F82</f>
        <v>569.44999999999993</v>
      </c>
      <c r="J82" s="267">
        <f t="shared" si="3"/>
        <v>0.19163886720136278</v>
      </c>
    </row>
    <row r="83" spans="1:10" ht="15.75">
      <c r="A83" s="1">
        <v>5844</v>
      </c>
      <c r="B83" s="1">
        <v>13</v>
      </c>
      <c r="C83" s="2">
        <v>132</v>
      </c>
      <c r="D83" s="3">
        <v>3.65</v>
      </c>
      <c r="E83" s="3">
        <f>C83*D83</f>
        <v>481.8</v>
      </c>
      <c r="F83" s="3">
        <v>0</v>
      </c>
      <c r="G83" s="2"/>
      <c r="H83" s="2"/>
      <c r="I83" s="266">
        <f>E83-F83</f>
        <v>481.8</v>
      </c>
      <c r="J83" s="267">
        <f t="shared" si="3"/>
        <v>0</v>
      </c>
    </row>
    <row r="84" spans="1:10" ht="18.75">
      <c r="A84" s="286">
        <v>10243</v>
      </c>
      <c r="B84" s="286">
        <v>13</v>
      </c>
      <c r="C84" s="264">
        <v>136</v>
      </c>
      <c r="D84" s="263">
        <v>3.65</v>
      </c>
      <c r="E84" s="263">
        <f>C84*D84</f>
        <v>496.4</v>
      </c>
      <c r="F84" s="263">
        <v>511</v>
      </c>
      <c r="G84" s="264">
        <v>241</v>
      </c>
      <c r="H84" s="261">
        <v>38449</v>
      </c>
      <c r="I84" s="265">
        <f>E84-F84</f>
        <v>-14.600000000000023</v>
      </c>
      <c r="J84" s="279">
        <f t="shared" si="3"/>
        <v>1.0294117647058825</v>
      </c>
    </row>
    <row r="85" spans="1:10" ht="15.75">
      <c r="A85" s="1">
        <v>10552</v>
      </c>
      <c r="B85" s="1">
        <v>13</v>
      </c>
      <c r="C85" s="2">
        <v>92</v>
      </c>
      <c r="D85" s="3">
        <v>3.65</v>
      </c>
      <c r="E85" s="3">
        <f>C85*D85</f>
        <v>335.8</v>
      </c>
      <c r="F85" s="3">
        <v>328.05</v>
      </c>
      <c r="G85" s="2">
        <v>659</v>
      </c>
      <c r="H85" s="4">
        <v>38300</v>
      </c>
      <c r="I85" s="266">
        <f>E85-F85</f>
        <v>7.75</v>
      </c>
      <c r="J85" s="267">
        <f t="shared" si="3"/>
        <v>0.97692078618225131</v>
      </c>
    </row>
    <row r="86" spans="1:10" ht="18.75">
      <c r="A86" s="287"/>
      <c r="B86" s="287"/>
      <c r="C86" s="269"/>
      <c r="D86" s="268"/>
      <c r="E86" s="268" t="s">
        <v>681</v>
      </c>
      <c r="F86" s="268">
        <f>SUM(F8:F85)</f>
        <v>12204.15</v>
      </c>
      <c r="G86" s="269"/>
      <c r="H86" s="270">
        <v>38533</v>
      </c>
      <c r="I86" s="284"/>
      <c r="J86" s="468"/>
    </row>
    <row r="87" spans="1:10" ht="15.75">
      <c r="A87" s="285"/>
      <c r="B87" s="285" t="s">
        <v>27</v>
      </c>
      <c r="C87" s="257"/>
      <c r="D87" s="258"/>
      <c r="E87" s="258"/>
      <c r="F87" s="258"/>
      <c r="G87" s="257"/>
      <c r="H87" s="271"/>
      <c r="I87" s="206"/>
      <c r="J87" s="267"/>
    </row>
    <row r="88" spans="1:10" ht="15.75">
      <c r="A88" s="285"/>
      <c r="B88" s="285" t="s">
        <v>610</v>
      </c>
      <c r="C88" s="257"/>
      <c r="D88" s="258"/>
      <c r="E88" s="258"/>
      <c r="F88" s="258"/>
      <c r="G88" s="257"/>
      <c r="H88" s="271"/>
      <c r="I88" s="206"/>
      <c r="J88" s="267"/>
    </row>
    <row r="89" spans="1:10" ht="15.75">
      <c r="A89" s="7">
        <v>2770</v>
      </c>
      <c r="B89" s="7">
        <v>20</v>
      </c>
      <c r="C89" s="63">
        <v>132</v>
      </c>
      <c r="D89" s="53">
        <v>3.65</v>
      </c>
      <c r="E89" s="53">
        <f>C89*D89</f>
        <v>481.8</v>
      </c>
      <c r="F89" s="3">
        <v>161.35</v>
      </c>
      <c r="G89" s="2">
        <v>2038</v>
      </c>
      <c r="H89" s="272">
        <v>38513</v>
      </c>
      <c r="I89" s="273">
        <f>E89-F89</f>
        <v>320.45000000000005</v>
      </c>
      <c r="J89" s="267">
        <f t="shared" ref="J89:J151" si="6">F89/E89</f>
        <v>0.33488999584889995</v>
      </c>
    </row>
    <row r="90" spans="1:10" ht="15.75">
      <c r="A90" s="1">
        <v>4295</v>
      </c>
      <c r="B90" s="1">
        <v>20</v>
      </c>
      <c r="C90" s="2">
        <v>112</v>
      </c>
      <c r="D90" s="3">
        <v>3.65</v>
      </c>
      <c r="E90" s="3">
        <f>C90*D90</f>
        <v>408.8</v>
      </c>
      <c r="F90" s="3">
        <v>307.35000000000002</v>
      </c>
      <c r="G90" s="2">
        <v>5826</v>
      </c>
      <c r="H90" s="4">
        <v>38530</v>
      </c>
      <c r="I90" s="266">
        <f>E90-F90</f>
        <v>101.44999999999999</v>
      </c>
      <c r="J90" s="267">
        <f t="shared" si="6"/>
        <v>0.75183463796477501</v>
      </c>
    </row>
    <row r="91" spans="1:10" ht="15.75">
      <c r="A91" s="1">
        <v>8946</v>
      </c>
      <c r="B91" s="1">
        <v>20</v>
      </c>
      <c r="C91" s="2">
        <v>77</v>
      </c>
      <c r="D91" s="3">
        <v>3.65</v>
      </c>
      <c r="E91" s="3">
        <f>C91*D91</f>
        <v>281.05</v>
      </c>
      <c r="F91" s="3">
        <v>0</v>
      </c>
      <c r="G91" s="2"/>
      <c r="H91" s="2"/>
      <c r="I91" s="266">
        <f>E91-F91</f>
        <v>281.05</v>
      </c>
      <c r="J91" s="267">
        <f t="shared" si="6"/>
        <v>0</v>
      </c>
    </row>
    <row r="92" spans="1:10" ht="18.75">
      <c r="A92" s="286">
        <v>9070</v>
      </c>
      <c r="B92" s="286">
        <v>20</v>
      </c>
      <c r="C92" s="264">
        <v>80</v>
      </c>
      <c r="D92" s="263">
        <v>3.65</v>
      </c>
      <c r="E92" s="263">
        <f>C92*D92</f>
        <v>292</v>
      </c>
      <c r="F92" s="263">
        <v>300</v>
      </c>
      <c r="G92" s="264">
        <v>1148</v>
      </c>
      <c r="H92" s="261">
        <v>38300</v>
      </c>
      <c r="I92" s="265">
        <f>E92-F92</f>
        <v>-8</v>
      </c>
      <c r="J92" s="279">
        <f t="shared" si="6"/>
        <v>1.0273972602739727</v>
      </c>
    </row>
    <row r="93" spans="1:10" ht="15.75">
      <c r="A93" s="1">
        <v>10158</v>
      </c>
      <c r="B93" s="1">
        <v>20</v>
      </c>
      <c r="C93" s="2">
        <v>46</v>
      </c>
      <c r="D93" s="3">
        <v>3.65</v>
      </c>
      <c r="E93" s="3">
        <f>C93*D93</f>
        <v>167.9</v>
      </c>
      <c r="F93" s="3">
        <v>0</v>
      </c>
      <c r="G93" s="2"/>
      <c r="H93" s="2"/>
      <c r="I93" s="266">
        <f>E93-F93</f>
        <v>167.9</v>
      </c>
      <c r="J93" s="267">
        <f t="shared" si="6"/>
        <v>0</v>
      </c>
    </row>
    <row r="94" spans="1:10" ht="15.75">
      <c r="A94" s="1"/>
      <c r="B94" s="1"/>
      <c r="C94" s="2"/>
      <c r="D94" s="3"/>
      <c r="E94" s="3"/>
      <c r="F94" s="3"/>
      <c r="G94" s="2"/>
      <c r="H94" s="2"/>
      <c r="I94" s="266"/>
      <c r="J94" s="267"/>
    </row>
    <row r="95" spans="1:10" ht="15.75">
      <c r="A95" s="1"/>
      <c r="B95" s="285" t="s">
        <v>611</v>
      </c>
      <c r="C95" s="2"/>
      <c r="D95" s="3"/>
      <c r="E95" s="3"/>
      <c r="F95" s="3"/>
      <c r="G95" s="2"/>
      <c r="H95" s="2"/>
      <c r="I95" s="266"/>
      <c r="J95" s="267"/>
    </row>
    <row r="96" spans="1:10" ht="15.75">
      <c r="A96" s="1">
        <v>2055</v>
      </c>
      <c r="B96" s="1">
        <v>21</v>
      </c>
      <c r="C96" s="2">
        <v>209</v>
      </c>
      <c r="D96" s="3">
        <v>3.65</v>
      </c>
      <c r="E96" s="3">
        <f t="shared" ref="E96:E101" si="7">C96*D96</f>
        <v>762.85</v>
      </c>
      <c r="F96" s="3">
        <v>0</v>
      </c>
      <c r="G96" s="2"/>
      <c r="H96" s="2"/>
      <c r="I96" s="266">
        <f t="shared" ref="I96:I101" si="8">E96-F96</f>
        <v>762.85</v>
      </c>
      <c r="J96" s="267">
        <f t="shared" si="6"/>
        <v>0</v>
      </c>
    </row>
    <row r="97" spans="1:10" ht="15.75">
      <c r="A97" s="1">
        <v>2422</v>
      </c>
      <c r="B97" s="1">
        <v>21</v>
      </c>
      <c r="C97" s="2">
        <v>276</v>
      </c>
      <c r="D97" s="3">
        <v>3.65</v>
      </c>
      <c r="E97" s="3">
        <f t="shared" si="7"/>
        <v>1007.4</v>
      </c>
      <c r="F97" s="3">
        <v>0</v>
      </c>
      <c r="G97" s="2"/>
      <c r="H97" s="4"/>
      <c r="I97" s="266">
        <f t="shared" si="8"/>
        <v>1007.4</v>
      </c>
      <c r="J97" s="267">
        <f t="shared" si="6"/>
        <v>0</v>
      </c>
    </row>
    <row r="98" spans="1:10" ht="15.75">
      <c r="A98" s="1">
        <v>5193</v>
      </c>
      <c r="B98" s="1">
        <v>21</v>
      </c>
      <c r="C98" s="2">
        <v>60</v>
      </c>
      <c r="D98" s="3">
        <v>3.65</v>
      </c>
      <c r="E98" s="3">
        <f t="shared" si="7"/>
        <v>219</v>
      </c>
      <c r="F98" s="3">
        <v>0</v>
      </c>
      <c r="G98" s="2"/>
      <c r="H98" s="2"/>
      <c r="I98" s="266">
        <f t="shared" si="8"/>
        <v>219</v>
      </c>
      <c r="J98" s="267">
        <f t="shared" si="6"/>
        <v>0</v>
      </c>
    </row>
    <row r="99" spans="1:10" ht="15.75">
      <c r="A99" s="1">
        <v>5456</v>
      </c>
      <c r="B99" s="1">
        <v>21</v>
      </c>
      <c r="C99" s="2">
        <v>69</v>
      </c>
      <c r="D99" s="3">
        <v>3.65</v>
      </c>
      <c r="E99" s="3">
        <f t="shared" si="7"/>
        <v>251.85</v>
      </c>
      <c r="F99" s="3">
        <v>0</v>
      </c>
      <c r="G99" s="2"/>
      <c r="H99" s="2"/>
      <c r="I99" s="266">
        <f t="shared" si="8"/>
        <v>251.85</v>
      </c>
      <c r="J99" s="267">
        <f t="shared" si="6"/>
        <v>0</v>
      </c>
    </row>
    <row r="100" spans="1:10" ht="15.75">
      <c r="A100" s="1">
        <v>6599</v>
      </c>
      <c r="B100" s="1">
        <v>21</v>
      </c>
      <c r="C100" s="2">
        <v>62</v>
      </c>
      <c r="D100" s="3">
        <v>3.65</v>
      </c>
      <c r="E100" s="3">
        <f t="shared" si="7"/>
        <v>226.29999999999998</v>
      </c>
      <c r="F100" s="3">
        <v>0</v>
      </c>
      <c r="G100" s="2"/>
      <c r="H100" s="2"/>
      <c r="I100" s="266">
        <f t="shared" si="8"/>
        <v>226.29999999999998</v>
      </c>
      <c r="J100" s="267">
        <f t="shared" si="6"/>
        <v>0</v>
      </c>
    </row>
    <row r="101" spans="1:10" ht="18.75">
      <c r="A101" s="286">
        <v>7342</v>
      </c>
      <c r="B101" s="286">
        <v>21</v>
      </c>
      <c r="C101" s="264">
        <v>76</v>
      </c>
      <c r="D101" s="263">
        <v>3.65</v>
      </c>
      <c r="E101" s="263">
        <f t="shared" si="7"/>
        <v>277.39999999999998</v>
      </c>
      <c r="F101" s="263">
        <v>277.39999999999998</v>
      </c>
      <c r="G101" s="264">
        <v>2113</v>
      </c>
      <c r="H101" s="261">
        <v>38527</v>
      </c>
      <c r="I101" s="265">
        <f t="shared" si="8"/>
        <v>0</v>
      </c>
      <c r="J101" s="279">
        <f t="shared" si="6"/>
        <v>1</v>
      </c>
    </row>
    <row r="102" spans="1:10" ht="15.75">
      <c r="A102" s="1"/>
      <c r="B102" s="1"/>
      <c r="C102" s="2"/>
      <c r="D102" s="3"/>
      <c r="E102" s="3"/>
      <c r="F102" s="3"/>
      <c r="G102" s="2"/>
      <c r="H102" s="4"/>
      <c r="I102" s="266"/>
      <c r="J102" s="267"/>
    </row>
    <row r="103" spans="1:10" ht="15.75">
      <c r="A103" s="1"/>
      <c r="B103" s="285" t="s">
        <v>612</v>
      </c>
      <c r="C103" s="2"/>
      <c r="D103" s="3"/>
      <c r="E103" s="3"/>
      <c r="F103" s="3"/>
      <c r="G103" s="2"/>
      <c r="H103" s="4"/>
      <c r="I103" s="266"/>
      <c r="J103" s="267"/>
    </row>
    <row r="104" spans="1:10" ht="15.75">
      <c r="A104" s="1">
        <v>974</v>
      </c>
      <c r="B104" s="1">
        <v>22</v>
      </c>
      <c r="C104" s="2">
        <v>470</v>
      </c>
      <c r="D104" s="3">
        <v>3.65</v>
      </c>
      <c r="E104" s="3">
        <f t="shared" ref="E104:E109" si="9">C104*D104</f>
        <v>1715.5</v>
      </c>
      <c r="F104" s="3">
        <v>0</v>
      </c>
      <c r="G104" s="2"/>
      <c r="H104" s="2"/>
      <c r="I104" s="266">
        <f t="shared" ref="I104:I109" si="10">E104-F104</f>
        <v>1715.5</v>
      </c>
      <c r="J104" s="267">
        <f t="shared" si="6"/>
        <v>0</v>
      </c>
    </row>
    <row r="105" spans="1:10" ht="15.75">
      <c r="A105" s="1">
        <v>1257</v>
      </c>
      <c r="B105" s="1">
        <v>22</v>
      </c>
      <c r="C105" s="2">
        <v>296</v>
      </c>
      <c r="D105" s="3">
        <v>3.65</v>
      </c>
      <c r="E105" s="3">
        <f t="shared" si="9"/>
        <v>1080.3999999999999</v>
      </c>
      <c r="F105" s="3">
        <v>700.4</v>
      </c>
      <c r="G105" s="2">
        <v>9084</v>
      </c>
      <c r="H105" s="4">
        <v>38530</v>
      </c>
      <c r="I105" s="266">
        <f t="shared" si="10"/>
        <v>379.99999999999989</v>
      </c>
      <c r="J105" s="267">
        <f t="shared" si="6"/>
        <v>0.64827841540170317</v>
      </c>
    </row>
    <row r="106" spans="1:10" ht="15.75">
      <c r="A106" s="1">
        <v>4948</v>
      </c>
      <c r="B106" s="1">
        <v>22</v>
      </c>
      <c r="C106" s="2">
        <v>71</v>
      </c>
      <c r="D106" s="3">
        <v>3.65</v>
      </c>
      <c r="E106" s="3">
        <f t="shared" si="9"/>
        <v>259.14999999999998</v>
      </c>
      <c r="F106" s="3">
        <v>0</v>
      </c>
      <c r="G106" s="2"/>
      <c r="H106" s="2"/>
      <c r="I106" s="266">
        <f t="shared" si="10"/>
        <v>259.14999999999998</v>
      </c>
      <c r="J106" s="267">
        <f t="shared" si="6"/>
        <v>0</v>
      </c>
    </row>
    <row r="107" spans="1:10" ht="15.75">
      <c r="A107" s="1">
        <v>6585</v>
      </c>
      <c r="B107" s="1">
        <v>22</v>
      </c>
      <c r="C107" s="2">
        <v>106</v>
      </c>
      <c r="D107" s="3">
        <v>3.65</v>
      </c>
      <c r="E107" s="3">
        <f t="shared" si="9"/>
        <v>386.9</v>
      </c>
      <c r="F107" s="3">
        <v>0</v>
      </c>
      <c r="G107" s="2"/>
      <c r="H107" s="2"/>
      <c r="I107" s="266">
        <f t="shared" si="10"/>
        <v>386.9</v>
      </c>
      <c r="J107" s="267">
        <f t="shared" si="6"/>
        <v>0</v>
      </c>
    </row>
    <row r="108" spans="1:10" ht="18.75">
      <c r="A108" s="286">
        <v>10774</v>
      </c>
      <c r="B108" s="286">
        <v>22</v>
      </c>
      <c r="C108" s="264">
        <v>67</v>
      </c>
      <c r="D108" s="263">
        <v>3.65</v>
      </c>
      <c r="E108" s="263">
        <f t="shared" si="9"/>
        <v>244.54999999999998</v>
      </c>
      <c r="F108" s="263">
        <v>313</v>
      </c>
      <c r="G108" s="264">
        <v>1182</v>
      </c>
      <c r="H108" s="261">
        <v>38531</v>
      </c>
      <c r="I108" s="265">
        <f t="shared" si="10"/>
        <v>-68.450000000000017</v>
      </c>
      <c r="J108" s="279">
        <f t="shared" si="6"/>
        <v>1.2799018605602128</v>
      </c>
    </row>
    <row r="109" spans="1:10" ht="15.75">
      <c r="A109" s="1">
        <v>12468</v>
      </c>
      <c r="B109" s="1">
        <v>22</v>
      </c>
      <c r="C109" s="2">
        <v>82</v>
      </c>
      <c r="D109" s="3">
        <v>3.65</v>
      </c>
      <c r="E109" s="3">
        <f t="shared" si="9"/>
        <v>299.3</v>
      </c>
      <c r="F109" s="3">
        <v>0</v>
      </c>
      <c r="G109" s="2"/>
      <c r="H109" s="2"/>
      <c r="I109" s="266">
        <f t="shared" si="10"/>
        <v>299.3</v>
      </c>
      <c r="J109" s="267">
        <f t="shared" si="6"/>
        <v>0</v>
      </c>
    </row>
    <row r="110" spans="1:10" ht="15.75">
      <c r="A110" s="1"/>
      <c r="B110" s="1"/>
      <c r="C110" s="2"/>
      <c r="D110" s="3"/>
      <c r="E110" s="3"/>
      <c r="F110" s="3"/>
      <c r="G110" s="2"/>
      <c r="H110" s="2"/>
      <c r="I110" s="266"/>
      <c r="J110" s="267"/>
    </row>
    <row r="111" spans="1:10" ht="15.75">
      <c r="A111" s="1"/>
      <c r="B111" s="285" t="s">
        <v>613</v>
      </c>
      <c r="C111" s="2"/>
      <c r="D111" s="3"/>
      <c r="E111" s="3"/>
      <c r="F111" s="3"/>
      <c r="G111" s="2"/>
      <c r="H111" s="2"/>
      <c r="I111" s="266"/>
      <c r="J111" s="267"/>
    </row>
    <row r="112" spans="1:10" ht="18.75">
      <c r="A112" s="286">
        <v>4125</v>
      </c>
      <c r="B112" s="286">
        <v>23</v>
      </c>
      <c r="C112" s="264">
        <v>355</v>
      </c>
      <c r="D112" s="263">
        <v>3.65</v>
      </c>
      <c r="E112" s="263">
        <f>C112*D112</f>
        <v>1295.75</v>
      </c>
      <c r="F112" s="263">
        <v>1295.75</v>
      </c>
      <c r="G112" s="264">
        <v>1335</v>
      </c>
      <c r="H112" s="261">
        <v>38530</v>
      </c>
      <c r="I112" s="265">
        <f>E112-F112</f>
        <v>0</v>
      </c>
      <c r="J112" s="279">
        <f t="shared" si="6"/>
        <v>1</v>
      </c>
    </row>
    <row r="113" spans="1:10" ht="15.75">
      <c r="A113" s="1">
        <v>4592</v>
      </c>
      <c r="B113" s="1">
        <v>23</v>
      </c>
      <c r="C113" s="2">
        <v>141</v>
      </c>
      <c r="D113" s="3">
        <v>3.65</v>
      </c>
      <c r="E113" s="3">
        <f>C113*D113</f>
        <v>514.65</v>
      </c>
      <c r="F113" s="3">
        <v>0</v>
      </c>
      <c r="G113" s="2"/>
      <c r="H113" s="4"/>
      <c r="I113" s="266">
        <f>E113-F113</f>
        <v>514.65</v>
      </c>
      <c r="J113" s="267">
        <f t="shared" si="6"/>
        <v>0</v>
      </c>
    </row>
    <row r="114" spans="1:10" ht="15.75">
      <c r="A114" s="1">
        <v>4697</v>
      </c>
      <c r="B114" s="1">
        <v>23</v>
      </c>
      <c r="C114" s="2">
        <v>76</v>
      </c>
      <c r="D114" s="3">
        <v>3.65</v>
      </c>
      <c r="E114" s="3">
        <f>C114*D114</f>
        <v>277.39999999999998</v>
      </c>
      <c r="F114" s="3">
        <v>226.3</v>
      </c>
      <c r="G114" s="2">
        <v>2280</v>
      </c>
      <c r="H114" s="4">
        <v>38415</v>
      </c>
      <c r="I114" s="266">
        <f>E114-F114</f>
        <v>51.099999999999966</v>
      </c>
      <c r="J114" s="267">
        <f t="shared" si="6"/>
        <v>0.81578947368421062</v>
      </c>
    </row>
    <row r="115" spans="1:10" ht="15.75">
      <c r="A115" s="1">
        <v>7096</v>
      </c>
      <c r="B115" s="1">
        <v>23</v>
      </c>
      <c r="C115" s="2">
        <v>95</v>
      </c>
      <c r="D115" s="3">
        <v>3.65</v>
      </c>
      <c r="E115" s="3">
        <f>C115*D115</f>
        <v>346.75</v>
      </c>
      <c r="F115" s="3">
        <v>233.6</v>
      </c>
      <c r="G115" s="2">
        <v>1600</v>
      </c>
      <c r="H115" s="4">
        <v>38344</v>
      </c>
      <c r="I115" s="266">
        <f>E115-F115</f>
        <v>113.15</v>
      </c>
      <c r="J115" s="267">
        <f t="shared" si="6"/>
        <v>0.67368421052631577</v>
      </c>
    </row>
    <row r="116" spans="1:10" ht="15.75">
      <c r="A116" s="1"/>
      <c r="B116" s="1"/>
      <c r="C116" s="2"/>
      <c r="D116" s="3"/>
      <c r="E116" s="3"/>
      <c r="F116" s="3"/>
      <c r="G116" s="2"/>
      <c r="H116" s="4"/>
      <c r="I116" s="266"/>
      <c r="J116" s="267"/>
    </row>
    <row r="117" spans="1:10" ht="15.75">
      <c r="A117" s="1"/>
      <c r="B117" s="285" t="s">
        <v>614</v>
      </c>
      <c r="C117" s="2"/>
      <c r="D117" s="3"/>
      <c r="E117" s="3"/>
      <c r="F117" s="3"/>
      <c r="G117" s="2"/>
      <c r="H117" s="4"/>
      <c r="I117" s="266"/>
      <c r="J117" s="267"/>
    </row>
    <row r="118" spans="1:10" ht="18.75">
      <c r="A118" s="286">
        <v>3249</v>
      </c>
      <c r="B118" s="286">
        <v>24</v>
      </c>
      <c r="C118" s="264">
        <v>174</v>
      </c>
      <c r="D118" s="263">
        <v>3.65</v>
      </c>
      <c r="E118" s="263">
        <f>C118*D118</f>
        <v>635.1</v>
      </c>
      <c r="F118" s="263">
        <v>638.75</v>
      </c>
      <c r="G118" s="264">
        <v>1052</v>
      </c>
      <c r="H118" s="261">
        <v>38473</v>
      </c>
      <c r="I118" s="265">
        <f>E118-F118</f>
        <v>-3.6499999999999773</v>
      </c>
      <c r="J118" s="279">
        <f t="shared" si="6"/>
        <v>1.0057471264367817</v>
      </c>
    </row>
    <row r="119" spans="1:10" ht="15.75">
      <c r="A119" s="1">
        <v>4634</v>
      </c>
      <c r="B119" s="1">
        <v>24</v>
      </c>
      <c r="C119" s="2">
        <v>130</v>
      </c>
      <c r="D119" s="3">
        <v>3.65</v>
      </c>
      <c r="E119" s="3">
        <f>C119*D119</f>
        <v>474.5</v>
      </c>
      <c r="F119" s="3">
        <v>306.35000000000002</v>
      </c>
      <c r="G119" s="2">
        <v>5375</v>
      </c>
      <c r="H119" s="4">
        <v>38468</v>
      </c>
      <c r="I119" s="266">
        <f>E119-F119</f>
        <v>168.14999999999998</v>
      </c>
      <c r="J119" s="267">
        <f t="shared" si="6"/>
        <v>0.64562697576396211</v>
      </c>
    </row>
    <row r="120" spans="1:10" ht="15.75">
      <c r="A120" s="1">
        <v>4963</v>
      </c>
      <c r="B120" s="1">
        <v>24</v>
      </c>
      <c r="C120" s="2">
        <v>136</v>
      </c>
      <c r="D120" s="3">
        <v>3.65</v>
      </c>
      <c r="E120" s="3">
        <f>C120*D120</f>
        <v>496.4</v>
      </c>
      <c r="F120" s="3">
        <v>0</v>
      </c>
      <c r="G120" s="2"/>
      <c r="H120" s="2"/>
      <c r="I120" s="266">
        <f>E120-F120</f>
        <v>496.4</v>
      </c>
      <c r="J120" s="267">
        <f t="shared" si="6"/>
        <v>0</v>
      </c>
    </row>
    <row r="121" spans="1:10" ht="15.75">
      <c r="A121" s="1">
        <v>5127</v>
      </c>
      <c r="B121" s="1">
        <v>24</v>
      </c>
      <c r="C121" s="2">
        <v>68</v>
      </c>
      <c r="D121" s="3">
        <v>3.65</v>
      </c>
      <c r="E121" s="3">
        <f>C121*D121</f>
        <v>248.2</v>
      </c>
      <c r="F121" s="3">
        <v>0</v>
      </c>
      <c r="G121" s="2"/>
      <c r="H121" s="2"/>
      <c r="I121" s="266">
        <f>E121-F121</f>
        <v>248.2</v>
      </c>
      <c r="J121" s="267">
        <f t="shared" si="6"/>
        <v>0</v>
      </c>
    </row>
    <row r="122" spans="1:10" ht="15.75">
      <c r="A122" s="1">
        <v>7894</v>
      </c>
      <c r="B122" s="1">
        <v>24</v>
      </c>
      <c r="C122" s="2">
        <v>50</v>
      </c>
      <c r="D122" s="3">
        <v>3.65</v>
      </c>
      <c r="E122" s="3">
        <f>C122*D122</f>
        <v>182.5</v>
      </c>
      <c r="F122" s="3">
        <v>0</v>
      </c>
      <c r="G122" s="2"/>
      <c r="H122" s="2"/>
      <c r="I122" s="266">
        <f>E122-F122</f>
        <v>182.5</v>
      </c>
      <c r="J122" s="267">
        <f t="shared" si="6"/>
        <v>0</v>
      </c>
    </row>
    <row r="123" spans="1:10" ht="15.75">
      <c r="A123" s="1"/>
      <c r="B123" s="1"/>
      <c r="C123" s="2"/>
      <c r="D123" s="3"/>
      <c r="E123" s="3"/>
      <c r="F123" s="3"/>
      <c r="G123" s="2"/>
      <c r="H123" s="2"/>
      <c r="I123" s="266"/>
      <c r="J123" s="267"/>
    </row>
    <row r="124" spans="1:10" ht="15.75">
      <c r="A124" s="1"/>
      <c r="B124" s="285" t="s">
        <v>615</v>
      </c>
      <c r="C124" s="2"/>
      <c r="D124" s="3"/>
      <c r="E124" s="3"/>
      <c r="F124" s="3"/>
      <c r="G124" s="2"/>
      <c r="H124" s="2"/>
      <c r="I124" s="266"/>
      <c r="J124" s="267"/>
    </row>
    <row r="125" spans="1:10" ht="15.75">
      <c r="A125" s="1">
        <v>839</v>
      </c>
      <c r="B125" s="1">
        <v>25</v>
      </c>
      <c r="C125" s="2">
        <v>352</v>
      </c>
      <c r="D125" s="3">
        <v>3.65</v>
      </c>
      <c r="E125" s="3">
        <f>C125*D125</f>
        <v>1284.8</v>
      </c>
      <c r="F125" s="3">
        <v>877.11</v>
      </c>
      <c r="G125" s="2">
        <v>3847</v>
      </c>
      <c r="H125" s="4">
        <v>38533</v>
      </c>
      <c r="I125" s="266">
        <f>E125-F125</f>
        <v>407.68999999999994</v>
      </c>
      <c r="J125" s="267">
        <f t="shared" si="6"/>
        <v>0.68268212951432128</v>
      </c>
    </row>
    <row r="126" spans="1:10" ht="18.75">
      <c r="A126" s="286">
        <v>6487</v>
      </c>
      <c r="B126" s="286">
        <v>25</v>
      </c>
      <c r="C126" s="264">
        <v>59</v>
      </c>
      <c r="D126" s="263">
        <v>3.65</v>
      </c>
      <c r="E126" s="263">
        <f>C126*D126</f>
        <v>215.35</v>
      </c>
      <c r="F126" s="263">
        <v>219</v>
      </c>
      <c r="G126" s="264">
        <v>1801</v>
      </c>
      <c r="H126" s="261">
        <v>38545</v>
      </c>
      <c r="I126" s="265">
        <f>E126-F126</f>
        <v>-3.6500000000000057</v>
      </c>
      <c r="J126" s="279">
        <f t="shared" si="6"/>
        <v>1.0169491525423728</v>
      </c>
    </row>
    <row r="127" spans="1:10" ht="18.75">
      <c r="A127" s="286">
        <v>9385</v>
      </c>
      <c r="B127" s="286">
        <v>25</v>
      </c>
      <c r="C127" s="264">
        <v>133</v>
      </c>
      <c r="D127" s="263">
        <v>3.65</v>
      </c>
      <c r="E127" s="263">
        <f>C127*D127</f>
        <v>485.45</v>
      </c>
      <c r="F127" s="263">
        <v>492.75</v>
      </c>
      <c r="G127" s="264">
        <v>1685</v>
      </c>
      <c r="H127" s="261">
        <v>38300</v>
      </c>
      <c r="I127" s="265">
        <f>E127-F127</f>
        <v>-7.3000000000000114</v>
      </c>
      <c r="J127" s="279">
        <f t="shared" si="6"/>
        <v>1.0150375939849625</v>
      </c>
    </row>
    <row r="128" spans="1:10" ht="15.75">
      <c r="A128" s="1">
        <v>9438</v>
      </c>
      <c r="B128" s="1">
        <v>25</v>
      </c>
      <c r="C128" s="2">
        <v>53</v>
      </c>
      <c r="D128" s="3">
        <v>3.65</v>
      </c>
      <c r="E128" s="3">
        <f>C128*D128</f>
        <v>193.45</v>
      </c>
      <c r="F128" s="3">
        <v>0</v>
      </c>
      <c r="G128" s="2"/>
      <c r="H128" s="2"/>
      <c r="I128" s="266">
        <f>E128-F128</f>
        <v>193.45</v>
      </c>
      <c r="J128" s="267">
        <f t="shared" si="6"/>
        <v>0</v>
      </c>
    </row>
    <row r="129" spans="1:10" ht="15.75">
      <c r="A129" s="1">
        <v>10914</v>
      </c>
      <c r="B129" s="1">
        <v>25</v>
      </c>
      <c r="C129" s="2">
        <v>60</v>
      </c>
      <c r="D129" s="3">
        <v>3.65</v>
      </c>
      <c r="E129" s="3">
        <f>C129*D129</f>
        <v>219</v>
      </c>
      <c r="F129" s="3">
        <v>101.25</v>
      </c>
      <c r="G129" s="2">
        <v>994</v>
      </c>
      <c r="H129" s="4">
        <v>38300</v>
      </c>
      <c r="I129" s="266">
        <f>E129-F129</f>
        <v>117.75</v>
      </c>
      <c r="J129" s="267">
        <f t="shared" si="6"/>
        <v>0.46232876712328769</v>
      </c>
    </row>
    <row r="130" spans="1:10" ht="15.75">
      <c r="A130" s="1"/>
      <c r="B130" s="1"/>
      <c r="C130" s="2"/>
      <c r="D130" s="3"/>
      <c r="E130" s="3"/>
      <c r="F130" s="3"/>
      <c r="G130" s="2"/>
      <c r="H130" s="4"/>
      <c r="I130" s="266"/>
      <c r="J130" s="267"/>
    </row>
    <row r="131" spans="1:10" ht="15.75">
      <c r="A131" s="1"/>
      <c r="B131" s="285" t="s">
        <v>633</v>
      </c>
      <c r="C131" s="2"/>
      <c r="D131" s="3"/>
      <c r="E131" s="3"/>
      <c r="F131" s="3"/>
      <c r="G131" s="2"/>
      <c r="H131" s="4"/>
      <c r="I131" s="266"/>
      <c r="J131" s="267"/>
    </row>
    <row r="132" spans="1:10" ht="15.75">
      <c r="A132" s="1">
        <v>1840</v>
      </c>
      <c r="B132" s="1">
        <v>26</v>
      </c>
      <c r="C132" s="2">
        <v>107</v>
      </c>
      <c r="D132" s="3">
        <v>3.65</v>
      </c>
      <c r="E132" s="3">
        <f>C132*D132</f>
        <v>390.55</v>
      </c>
      <c r="F132" s="3">
        <v>0</v>
      </c>
      <c r="G132" s="2"/>
      <c r="H132" s="2"/>
      <c r="I132" s="266">
        <f>E132-F132</f>
        <v>390.55</v>
      </c>
      <c r="J132" s="267">
        <f t="shared" si="6"/>
        <v>0</v>
      </c>
    </row>
    <row r="133" spans="1:10" ht="15.75">
      <c r="A133" s="1">
        <v>3492</v>
      </c>
      <c r="B133" s="1">
        <v>26</v>
      </c>
      <c r="C133" s="2">
        <v>148</v>
      </c>
      <c r="D133" s="3">
        <v>3.65</v>
      </c>
      <c r="E133" s="3">
        <f>C133*D133</f>
        <v>540.19999999999993</v>
      </c>
      <c r="F133" s="3">
        <v>0</v>
      </c>
      <c r="G133" s="2"/>
      <c r="H133" s="4"/>
      <c r="I133" s="266">
        <f>E133-F133</f>
        <v>540.19999999999993</v>
      </c>
      <c r="J133" s="267">
        <f t="shared" si="6"/>
        <v>0</v>
      </c>
    </row>
    <row r="134" spans="1:10" ht="15.75">
      <c r="A134" s="1">
        <v>12183</v>
      </c>
      <c r="B134" s="1">
        <v>26</v>
      </c>
      <c r="C134" s="2">
        <v>41</v>
      </c>
      <c r="D134" s="3">
        <v>3.65</v>
      </c>
      <c r="E134" s="3">
        <f>C134*D134</f>
        <v>149.65</v>
      </c>
      <c r="F134" s="3">
        <v>0</v>
      </c>
      <c r="G134" s="2"/>
      <c r="H134" s="4"/>
      <c r="I134" s="266">
        <f>E134-F134</f>
        <v>149.65</v>
      </c>
      <c r="J134" s="267">
        <f t="shared" si="6"/>
        <v>0</v>
      </c>
    </row>
    <row r="135" spans="1:10" ht="15.75">
      <c r="A135" s="1">
        <v>12606</v>
      </c>
      <c r="B135" s="1">
        <v>26</v>
      </c>
      <c r="C135" s="2">
        <v>32</v>
      </c>
      <c r="D135" s="3">
        <v>3.65</v>
      </c>
      <c r="E135" s="3">
        <f>C135*D135</f>
        <v>116.8</v>
      </c>
      <c r="F135" s="3">
        <v>0</v>
      </c>
      <c r="G135" s="2"/>
      <c r="H135" s="2"/>
      <c r="I135" s="266">
        <f>E135-F135</f>
        <v>116.8</v>
      </c>
      <c r="J135" s="267">
        <f t="shared" si="6"/>
        <v>0</v>
      </c>
    </row>
    <row r="136" spans="1:10" ht="15.75">
      <c r="A136" s="1"/>
      <c r="B136" s="1"/>
      <c r="C136" s="2"/>
      <c r="D136" s="3"/>
      <c r="E136" s="3"/>
      <c r="F136" s="3"/>
      <c r="G136" s="2"/>
      <c r="H136" s="2"/>
      <c r="I136" s="266"/>
      <c r="J136" s="267"/>
    </row>
    <row r="137" spans="1:10" ht="15.75">
      <c r="A137" s="1"/>
      <c r="B137" s="285" t="s">
        <v>634</v>
      </c>
      <c r="C137" s="2"/>
      <c r="D137" s="3"/>
      <c r="E137" s="3"/>
      <c r="F137" s="3"/>
      <c r="G137" s="2"/>
      <c r="H137" s="2"/>
      <c r="I137" s="266"/>
      <c r="J137" s="267"/>
    </row>
    <row r="138" spans="1:10" ht="15.75">
      <c r="A138" s="1">
        <v>1170</v>
      </c>
      <c r="B138" s="1">
        <v>27</v>
      </c>
      <c r="C138" s="2">
        <v>767</v>
      </c>
      <c r="D138" s="3">
        <v>3.65</v>
      </c>
      <c r="E138" s="3">
        <f>C138*D138</f>
        <v>2799.5499999999997</v>
      </c>
      <c r="F138" s="3">
        <v>989.22</v>
      </c>
      <c r="G138" s="2">
        <v>5148</v>
      </c>
      <c r="H138" s="4">
        <v>38532</v>
      </c>
      <c r="I138" s="266">
        <f>E138-F138</f>
        <v>1810.3299999999997</v>
      </c>
      <c r="J138" s="267">
        <f t="shared" si="6"/>
        <v>0.35334964547873771</v>
      </c>
    </row>
    <row r="139" spans="1:10" ht="15.75">
      <c r="A139" s="288">
        <v>1558</v>
      </c>
      <c r="B139" s="288">
        <v>27</v>
      </c>
      <c r="C139" s="275">
        <v>401</v>
      </c>
      <c r="D139" s="274">
        <v>3.65</v>
      </c>
      <c r="E139" s="274">
        <f>C139*D139</f>
        <v>1463.6499999999999</v>
      </c>
      <c r="F139" s="274">
        <v>1097.7</v>
      </c>
      <c r="G139" s="275">
        <v>2265</v>
      </c>
      <c r="H139" s="276">
        <v>38555</v>
      </c>
      <c r="I139" s="277">
        <f>E139-F139</f>
        <v>365.94999999999982</v>
      </c>
      <c r="J139" s="278">
        <f t="shared" si="6"/>
        <v>0.74997437912069154</v>
      </c>
    </row>
    <row r="140" spans="1:10" ht="15.75">
      <c r="A140" s="1">
        <v>4646</v>
      </c>
      <c r="B140" s="1">
        <v>27</v>
      </c>
      <c r="C140" s="2">
        <v>75</v>
      </c>
      <c r="D140" s="3">
        <v>3.65</v>
      </c>
      <c r="E140" s="3">
        <f>C140*D140</f>
        <v>273.75</v>
      </c>
      <c r="F140" s="3">
        <v>124.8</v>
      </c>
      <c r="G140" s="2">
        <v>3095</v>
      </c>
      <c r="H140" s="4">
        <v>38520</v>
      </c>
      <c r="I140" s="266">
        <f>E140-F140</f>
        <v>148.94999999999999</v>
      </c>
      <c r="J140" s="267">
        <f t="shared" si="6"/>
        <v>0.45589041095890409</v>
      </c>
    </row>
    <row r="141" spans="1:10" ht="15.75">
      <c r="A141" s="1">
        <v>6718</v>
      </c>
      <c r="B141" s="1">
        <v>27</v>
      </c>
      <c r="C141" s="2">
        <v>98</v>
      </c>
      <c r="D141" s="3">
        <v>3.65</v>
      </c>
      <c r="E141" s="3">
        <f>C141*D141</f>
        <v>357.7</v>
      </c>
      <c r="F141" s="3">
        <v>0</v>
      </c>
      <c r="G141" s="2"/>
      <c r="H141" s="4"/>
      <c r="I141" s="266">
        <f>E141-F141</f>
        <v>357.7</v>
      </c>
      <c r="J141" s="267">
        <f t="shared" si="6"/>
        <v>0</v>
      </c>
    </row>
    <row r="142" spans="1:10" ht="15.75">
      <c r="A142" s="1"/>
      <c r="B142" s="1"/>
      <c r="C142" s="2"/>
      <c r="D142" s="3"/>
      <c r="E142" s="3"/>
      <c r="F142" s="3"/>
      <c r="G142" s="2"/>
      <c r="H142" s="4"/>
      <c r="I142" s="266"/>
      <c r="J142" s="267"/>
    </row>
    <row r="143" spans="1:10" ht="15.75">
      <c r="A143" s="1"/>
      <c r="B143" s="285" t="s">
        <v>635</v>
      </c>
      <c r="C143" s="2"/>
      <c r="D143" s="3"/>
      <c r="E143" s="3"/>
      <c r="F143" s="3"/>
      <c r="G143" s="2"/>
      <c r="H143" s="4"/>
      <c r="I143" s="266"/>
      <c r="J143" s="267"/>
    </row>
    <row r="144" spans="1:10" ht="15.75">
      <c r="A144" s="1">
        <v>1069</v>
      </c>
      <c r="B144" s="1">
        <v>28</v>
      </c>
      <c r="C144" s="2">
        <v>358</v>
      </c>
      <c r="D144" s="3">
        <v>3.65</v>
      </c>
      <c r="E144" s="3">
        <f>C144*D144</f>
        <v>1306.7</v>
      </c>
      <c r="F144" s="3">
        <v>431.65</v>
      </c>
      <c r="G144" s="2">
        <v>3836</v>
      </c>
      <c r="H144" s="4">
        <v>38300</v>
      </c>
      <c r="I144" s="266">
        <f>E144-F144</f>
        <v>875.05000000000007</v>
      </c>
      <c r="J144" s="267">
        <f t="shared" si="6"/>
        <v>0.33033596081732608</v>
      </c>
    </row>
    <row r="145" spans="1:10" ht="15.75">
      <c r="A145" s="1">
        <v>4628</v>
      </c>
      <c r="B145" s="1">
        <v>28</v>
      </c>
      <c r="C145" s="2">
        <v>175</v>
      </c>
      <c r="D145" s="3">
        <v>3.65</v>
      </c>
      <c r="E145" s="3">
        <f>C145*D145</f>
        <v>638.75</v>
      </c>
      <c r="F145" s="3">
        <v>30.29</v>
      </c>
      <c r="G145" s="2">
        <v>4162</v>
      </c>
      <c r="H145" s="4">
        <v>38473</v>
      </c>
      <c r="I145" s="266">
        <f>E145-F145</f>
        <v>608.46</v>
      </c>
      <c r="J145" s="267">
        <f t="shared" si="6"/>
        <v>4.7420743639921721E-2</v>
      </c>
    </row>
    <row r="146" spans="1:10" ht="15.75">
      <c r="A146" s="1">
        <v>5488</v>
      </c>
      <c r="B146" s="1">
        <v>28</v>
      </c>
      <c r="C146" s="2">
        <v>269</v>
      </c>
      <c r="D146" s="3">
        <v>3.65</v>
      </c>
      <c r="E146" s="3">
        <f>C146*D146</f>
        <v>981.85</v>
      </c>
      <c r="F146" s="3">
        <v>0</v>
      </c>
      <c r="G146" s="2"/>
      <c r="H146" s="2"/>
      <c r="I146" s="266">
        <f>E146-F146</f>
        <v>981.85</v>
      </c>
      <c r="J146" s="267">
        <f t="shared" si="6"/>
        <v>0</v>
      </c>
    </row>
    <row r="147" spans="1:10" ht="15.75">
      <c r="A147" s="1">
        <v>12467</v>
      </c>
      <c r="B147" s="1">
        <v>28</v>
      </c>
      <c r="C147" s="2">
        <v>29</v>
      </c>
      <c r="D147" s="3">
        <v>3.65</v>
      </c>
      <c r="E147" s="3">
        <f>C147*D147</f>
        <v>105.85</v>
      </c>
      <c r="F147" s="3">
        <v>0</v>
      </c>
      <c r="G147" s="2"/>
      <c r="H147" s="2"/>
      <c r="I147" s="266">
        <f>E147-F147</f>
        <v>105.85</v>
      </c>
      <c r="J147" s="267">
        <f t="shared" si="6"/>
        <v>0</v>
      </c>
    </row>
    <row r="148" spans="1:10" ht="15.75">
      <c r="A148" s="1"/>
      <c r="B148" s="1"/>
      <c r="C148" s="2"/>
      <c r="D148" s="3"/>
      <c r="E148" s="3"/>
      <c r="F148" s="3"/>
      <c r="G148" s="2"/>
      <c r="H148" s="2"/>
      <c r="I148" s="266"/>
      <c r="J148" s="267"/>
    </row>
    <row r="149" spans="1:10" ht="15.75">
      <c r="A149" s="1"/>
      <c r="B149" s="285" t="s">
        <v>636</v>
      </c>
      <c r="C149" s="2"/>
      <c r="D149" s="3"/>
      <c r="E149" s="3"/>
      <c r="F149" s="3"/>
      <c r="G149" s="2"/>
      <c r="H149" s="2"/>
      <c r="I149" s="266"/>
      <c r="J149" s="267"/>
    </row>
    <row r="150" spans="1:10" ht="15.75">
      <c r="A150" s="1">
        <v>1654</v>
      </c>
      <c r="B150" s="1">
        <v>29</v>
      </c>
      <c r="C150" s="2">
        <v>216</v>
      </c>
      <c r="D150" s="3">
        <v>3.65</v>
      </c>
      <c r="E150" s="3">
        <f>C150*D150</f>
        <v>788.4</v>
      </c>
      <c r="F150" s="3">
        <v>0</v>
      </c>
      <c r="G150" s="2"/>
      <c r="H150" s="4"/>
      <c r="I150" s="266">
        <f>E150-F150</f>
        <v>788.4</v>
      </c>
      <c r="J150" s="267">
        <f t="shared" si="6"/>
        <v>0</v>
      </c>
    </row>
    <row r="151" spans="1:10" ht="15.75">
      <c r="A151" s="1">
        <v>2787</v>
      </c>
      <c r="B151" s="1">
        <v>29</v>
      </c>
      <c r="C151" s="2">
        <v>166</v>
      </c>
      <c r="D151" s="3">
        <v>3.65</v>
      </c>
      <c r="E151" s="3">
        <f>C151*D151</f>
        <v>605.9</v>
      </c>
      <c r="F151" s="3">
        <v>0</v>
      </c>
      <c r="G151" s="2"/>
      <c r="H151" s="2"/>
      <c r="I151" s="266">
        <f>E151-F151</f>
        <v>605.9</v>
      </c>
      <c r="J151" s="267">
        <f t="shared" si="6"/>
        <v>0</v>
      </c>
    </row>
    <row r="152" spans="1:10" ht="15.75">
      <c r="A152" s="1">
        <v>3825</v>
      </c>
      <c r="B152" s="1">
        <v>29</v>
      </c>
      <c r="C152" s="2">
        <v>93</v>
      </c>
      <c r="D152" s="3">
        <v>3.65</v>
      </c>
      <c r="E152" s="3">
        <f>C152*D152</f>
        <v>339.45</v>
      </c>
      <c r="F152" s="3">
        <v>200.75</v>
      </c>
      <c r="G152" s="2">
        <v>1567</v>
      </c>
      <c r="H152" s="4">
        <v>38520</v>
      </c>
      <c r="I152" s="266">
        <f>E152-F152</f>
        <v>138.69999999999999</v>
      </c>
      <c r="J152" s="267">
        <f>F152/E152</f>
        <v>0.59139784946236562</v>
      </c>
    </row>
    <row r="153" spans="1:10" ht="18.75">
      <c r="A153" s="286">
        <v>6789</v>
      </c>
      <c r="B153" s="286">
        <v>29</v>
      </c>
      <c r="C153" s="264">
        <v>102</v>
      </c>
      <c r="D153" s="263">
        <v>3.65</v>
      </c>
      <c r="E153" s="263">
        <f>C153*D153</f>
        <v>372.3</v>
      </c>
      <c r="F153" s="263">
        <v>372.3</v>
      </c>
      <c r="G153" s="264">
        <v>2096</v>
      </c>
      <c r="H153" s="261">
        <v>38495</v>
      </c>
      <c r="I153" s="265">
        <f>E153-F153</f>
        <v>0</v>
      </c>
      <c r="J153" s="279">
        <f>F153/E153</f>
        <v>1</v>
      </c>
    </row>
    <row r="154" spans="1:10" ht="15.75">
      <c r="A154" s="1">
        <v>11832</v>
      </c>
      <c r="B154" s="1">
        <v>29</v>
      </c>
      <c r="C154" s="2">
        <v>36</v>
      </c>
      <c r="D154" s="3">
        <v>3.65</v>
      </c>
      <c r="E154" s="3">
        <f>C154*D154</f>
        <v>131.4</v>
      </c>
      <c r="F154" s="3">
        <v>0</v>
      </c>
      <c r="G154" s="2"/>
      <c r="H154" s="2"/>
      <c r="I154" s="266">
        <f>E154-F154</f>
        <v>131.4</v>
      </c>
      <c r="J154" s="267">
        <f>F154/E154</f>
        <v>0</v>
      </c>
    </row>
    <row r="155" spans="1:10" ht="15.75">
      <c r="A155" s="1"/>
      <c r="B155" s="1"/>
      <c r="C155" s="2"/>
      <c r="D155" s="3"/>
      <c r="E155" s="3"/>
      <c r="F155" s="3"/>
      <c r="G155" s="2"/>
      <c r="H155" s="2"/>
      <c r="I155" s="266"/>
      <c r="J155" s="267"/>
    </row>
    <row r="156" spans="1:10" ht="15.75">
      <c r="A156" s="1"/>
      <c r="B156" s="285" t="s">
        <v>637</v>
      </c>
      <c r="C156" s="2"/>
      <c r="D156" s="3"/>
      <c r="E156" s="3"/>
      <c r="F156" s="3"/>
      <c r="G156" s="2"/>
      <c r="H156" s="2"/>
      <c r="I156" s="266"/>
      <c r="J156" s="267"/>
    </row>
    <row r="157" spans="1:10" ht="15.75">
      <c r="A157" s="1">
        <v>1799</v>
      </c>
      <c r="B157" s="1">
        <v>30</v>
      </c>
      <c r="C157" s="2">
        <v>1021</v>
      </c>
      <c r="D157" s="3">
        <v>3.65</v>
      </c>
      <c r="E157" s="3">
        <f>C157*D157</f>
        <v>3726.65</v>
      </c>
      <c r="F157" s="3">
        <v>333.15</v>
      </c>
      <c r="G157" s="2">
        <v>1258</v>
      </c>
      <c r="H157" s="4">
        <v>38300</v>
      </c>
      <c r="I157" s="266">
        <f>E157-F157</f>
        <v>3393.5</v>
      </c>
      <c r="J157" s="267">
        <f>F157/E157</f>
        <v>8.9396643097688258E-2</v>
      </c>
    </row>
    <row r="158" spans="1:10" ht="18.75">
      <c r="A158" s="286">
        <v>10522</v>
      </c>
      <c r="B158" s="286">
        <v>30</v>
      </c>
      <c r="C158" s="264">
        <v>62</v>
      </c>
      <c r="D158" s="263">
        <v>3.65</v>
      </c>
      <c r="E158" s="263">
        <f>C158*D158</f>
        <v>226.29999999999998</v>
      </c>
      <c r="F158" s="263">
        <v>230</v>
      </c>
      <c r="G158" s="264">
        <v>962</v>
      </c>
      <c r="H158" s="261">
        <v>38499</v>
      </c>
      <c r="I158" s="265">
        <f>E158-F158</f>
        <v>-3.7000000000000171</v>
      </c>
      <c r="J158" s="279">
        <f>F158/E158</f>
        <v>1.0163499779054352</v>
      </c>
    </row>
    <row r="159" spans="1:10" ht="15.75">
      <c r="A159" s="1">
        <v>12662</v>
      </c>
      <c r="B159" s="1">
        <v>30</v>
      </c>
      <c r="C159" s="2">
        <v>76</v>
      </c>
      <c r="D159" s="3">
        <v>3.65</v>
      </c>
      <c r="E159" s="3">
        <f>C159*D159</f>
        <v>277.39999999999998</v>
      </c>
      <c r="F159" s="3">
        <v>0</v>
      </c>
      <c r="G159" s="2"/>
      <c r="H159" s="2"/>
      <c r="I159" s="266">
        <f>E159-F159</f>
        <v>277.39999999999998</v>
      </c>
      <c r="J159" s="267">
        <f>F159/E159</f>
        <v>0</v>
      </c>
    </row>
    <row r="160" spans="1:10" ht="15.75">
      <c r="A160" s="1">
        <v>12673</v>
      </c>
      <c r="B160" s="1">
        <v>30</v>
      </c>
      <c r="C160" s="2">
        <v>38</v>
      </c>
      <c r="D160" s="3">
        <v>3.65</v>
      </c>
      <c r="E160" s="3">
        <f>C160*D160</f>
        <v>138.69999999999999</v>
      </c>
      <c r="F160" s="3">
        <v>0</v>
      </c>
      <c r="G160" s="2"/>
      <c r="H160" s="2"/>
      <c r="I160" s="266">
        <f>E160-F160</f>
        <v>138.69999999999999</v>
      </c>
      <c r="J160" s="267">
        <f>F160/E160</f>
        <v>0</v>
      </c>
    </row>
    <row r="161" spans="1:10" ht="18.75">
      <c r="A161" s="287"/>
      <c r="B161" s="287"/>
      <c r="C161" s="269"/>
      <c r="D161" s="268"/>
      <c r="E161" s="268" t="s">
        <v>682</v>
      </c>
      <c r="F161" s="268">
        <f>SUM(F89:F160)</f>
        <v>10260.219999999999</v>
      </c>
      <c r="G161" s="269"/>
      <c r="H161" s="270">
        <v>38555</v>
      </c>
      <c r="I161" s="284"/>
      <c r="J161" s="468"/>
    </row>
    <row r="162" spans="1:10" ht="15.75">
      <c r="A162" s="1"/>
      <c r="B162" s="1"/>
      <c r="C162" s="2"/>
      <c r="D162" s="3"/>
      <c r="E162" s="3"/>
      <c r="F162" s="3"/>
      <c r="G162" s="2"/>
      <c r="H162" s="2"/>
      <c r="I162" s="266"/>
      <c r="J162" s="267"/>
    </row>
    <row r="163" spans="1:10" ht="15.75">
      <c r="A163" s="469"/>
      <c r="B163" s="469"/>
      <c r="C163" s="262"/>
      <c r="D163" s="470"/>
      <c r="E163" s="470"/>
      <c r="F163" s="470"/>
      <c r="G163" s="470"/>
      <c r="H163" s="470"/>
      <c r="I163" s="262"/>
      <c r="J163" s="262"/>
    </row>
    <row r="164" spans="1:10" ht="15.75">
      <c r="A164" s="1"/>
      <c r="B164" s="285" t="s">
        <v>12</v>
      </c>
      <c r="C164" s="257"/>
      <c r="D164" s="3"/>
      <c r="E164" s="3"/>
      <c r="F164" s="3"/>
      <c r="G164" s="2"/>
      <c r="H164" s="2"/>
      <c r="I164" s="266"/>
      <c r="J164" s="267"/>
    </row>
    <row r="165" spans="1:10" ht="15.75">
      <c r="A165" s="1"/>
      <c r="B165" s="285" t="s">
        <v>638</v>
      </c>
      <c r="C165" s="2"/>
      <c r="D165" s="3"/>
      <c r="E165" s="3"/>
      <c r="F165" s="3"/>
      <c r="G165" s="2"/>
      <c r="H165" s="2"/>
      <c r="I165" s="266"/>
      <c r="J165" s="267"/>
    </row>
    <row r="166" spans="1:10" ht="15.75">
      <c r="A166" s="1">
        <v>2820</v>
      </c>
      <c r="B166" s="1">
        <v>40</v>
      </c>
      <c r="C166" s="2">
        <v>171</v>
      </c>
      <c r="D166" s="3">
        <v>3.65</v>
      </c>
      <c r="E166" s="3">
        <f>C166*D166</f>
        <v>624.15</v>
      </c>
      <c r="F166" s="3">
        <v>100</v>
      </c>
      <c r="G166" s="2">
        <v>1311</v>
      </c>
      <c r="H166" s="4">
        <v>38344</v>
      </c>
      <c r="I166" s="266">
        <f>E166-F166</f>
        <v>524.15</v>
      </c>
      <c r="J166" s="267">
        <f t="shared" ref="J166:J210" si="11">F166/E166</f>
        <v>0.16021789633902109</v>
      </c>
    </row>
    <row r="167" spans="1:10" ht="15.75">
      <c r="A167" s="1">
        <v>4416</v>
      </c>
      <c r="B167" s="1">
        <v>40</v>
      </c>
      <c r="C167" s="2">
        <v>161</v>
      </c>
      <c r="D167" s="3">
        <v>3.65</v>
      </c>
      <c r="E167" s="3">
        <f>C167*D167</f>
        <v>587.65</v>
      </c>
      <c r="F167" s="3">
        <v>0</v>
      </c>
      <c r="G167" s="2"/>
      <c r="H167" s="2"/>
      <c r="I167" s="266">
        <f>E167-F167</f>
        <v>587.65</v>
      </c>
      <c r="J167" s="267">
        <f t="shared" si="11"/>
        <v>0</v>
      </c>
    </row>
    <row r="168" spans="1:10" ht="15.75">
      <c r="A168" s="1">
        <v>6151</v>
      </c>
      <c r="B168" s="1">
        <v>40</v>
      </c>
      <c r="C168" s="2">
        <v>111</v>
      </c>
      <c r="D168" s="3">
        <v>3.65</v>
      </c>
      <c r="E168" s="3">
        <f>C168*D168</f>
        <v>405.15</v>
      </c>
      <c r="F168" s="3">
        <v>0</v>
      </c>
      <c r="G168" s="2"/>
      <c r="H168" s="2"/>
      <c r="I168" s="266">
        <f>E168-F168</f>
        <v>405.15</v>
      </c>
      <c r="J168" s="267">
        <f t="shared" si="11"/>
        <v>0</v>
      </c>
    </row>
    <row r="169" spans="1:10" ht="15.75">
      <c r="A169" s="1">
        <v>6480</v>
      </c>
      <c r="B169" s="1">
        <v>40</v>
      </c>
      <c r="C169" s="2">
        <v>79</v>
      </c>
      <c r="D169" s="3">
        <v>3.65</v>
      </c>
      <c r="E169" s="3">
        <f>C169*D169</f>
        <v>288.34999999999997</v>
      </c>
      <c r="F169" s="3">
        <v>167.6</v>
      </c>
      <c r="G169" s="2">
        <v>1298</v>
      </c>
      <c r="H169" s="4">
        <v>38530</v>
      </c>
      <c r="I169" s="266">
        <f>E169-F169</f>
        <v>120.74999999999997</v>
      </c>
      <c r="J169" s="267">
        <f t="shared" si="11"/>
        <v>0.5812380787237732</v>
      </c>
    </row>
    <row r="170" spans="1:10" ht="15.75">
      <c r="A170" s="1">
        <v>12644</v>
      </c>
      <c r="B170" s="1">
        <v>40</v>
      </c>
      <c r="C170" s="2">
        <v>57</v>
      </c>
      <c r="D170" s="3">
        <v>3.65</v>
      </c>
      <c r="E170" s="3">
        <f>C170*D170</f>
        <v>208.04999999999998</v>
      </c>
      <c r="F170" s="3">
        <v>0</v>
      </c>
      <c r="G170" s="2"/>
      <c r="H170" s="2"/>
      <c r="I170" s="266">
        <f>E170-F170</f>
        <v>208.04999999999998</v>
      </c>
      <c r="J170" s="267">
        <f t="shared" si="11"/>
        <v>0</v>
      </c>
    </row>
    <row r="171" spans="1:10" ht="15.75">
      <c r="A171" s="1"/>
      <c r="B171" s="285" t="s">
        <v>639</v>
      </c>
      <c r="C171" s="2"/>
      <c r="D171" s="3"/>
      <c r="E171" s="3"/>
      <c r="F171" s="3"/>
      <c r="G171" s="2"/>
      <c r="H171" s="2"/>
      <c r="I171" s="266"/>
      <c r="J171" s="267"/>
    </row>
    <row r="172" spans="1:10" ht="15.75">
      <c r="A172" s="1">
        <v>765</v>
      </c>
      <c r="B172" s="1">
        <v>41</v>
      </c>
      <c r="C172" s="2">
        <v>168</v>
      </c>
      <c r="D172" s="3">
        <v>3.65</v>
      </c>
      <c r="E172" s="3">
        <f>C172*D172</f>
        <v>613.19999999999993</v>
      </c>
      <c r="F172" s="3">
        <v>0</v>
      </c>
      <c r="G172" s="2"/>
      <c r="H172" s="2"/>
      <c r="I172" s="266">
        <f>E172-F172</f>
        <v>613.19999999999993</v>
      </c>
      <c r="J172" s="267">
        <f t="shared" si="11"/>
        <v>0</v>
      </c>
    </row>
    <row r="173" spans="1:10" ht="15.75">
      <c r="A173" s="1">
        <v>1386</v>
      </c>
      <c r="B173" s="1">
        <v>41</v>
      </c>
      <c r="C173" s="2">
        <v>203</v>
      </c>
      <c r="D173" s="3">
        <v>3.65</v>
      </c>
      <c r="E173" s="3">
        <f>C173*D173</f>
        <v>740.94999999999993</v>
      </c>
      <c r="F173" s="3">
        <v>209.4</v>
      </c>
      <c r="G173" s="2">
        <v>1417</v>
      </c>
      <c r="H173" s="4">
        <v>38365</v>
      </c>
      <c r="I173" s="266">
        <f>E173-F173</f>
        <v>531.54999999999995</v>
      </c>
      <c r="J173" s="267">
        <f t="shared" si="11"/>
        <v>0.2826101626290573</v>
      </c>
    </row>
    <row r="174" spans="1:10" ht="15.75">
      <c r="A174" s="1">
        <v>1501</v>
      </c>
      <c r="B174" s="1">
        <v>41</v>
      </c>
      <c r="C174" s="2">
        <v>32</v>
      </c>
      <c r="D174" s="3">
        <v>3.65</v>
      </c>
      <c r="E174" s="3">
        <f>C174*D174</f>
        <v>116.8</v>
      </c>
      <c r="F174" s="3">
        <v>0</v>
      </c>
      <c r="G174" s="2"/>
      <c r="H174" s="2"/>
      <c r="I174" s="266">
        <f>E174-F174</f>
        <v>116.8</v>
      </c>
      <c r="J174" s="267">
        <f t="shared" si="11"/>
        <v>0</v>
      </c>
    </row>
    <row r="175" spans="1:10" ht="15.75">
      <c r="A175" s="1">
        <v>7370</v>
      </c>
      <c r="B175" s="1">
        <v>41</v>
      </c>
      <c r="C175" s="2">
        <v>122</v>
      </c>
      <c r="D175" s="3">
        <v>3.65</v>
      </c>
      <c r="E175" s="3">
        <f>C175*D175</f>
        <v>445.3</v>
      </c>
      <c r="F175" s="3">
        <v>0</v>
      </c>
      <c r="G175" s="2"/>
      <c r="H175" s="2"/>
      <c r="I175" s="266">
        <f>E175-F175</f>
        <v>445.3</v>
      </c>
      <c r="J175" s="267">
        <f t="shared" si="11"/>
        <v>0</v>
      </c>
    </row>
    <row r="176" spans="1:10" ht="15.75">
      <c r="A176" s="1">
        <v>11884</v>
      </c>
      <c r="B176" s="1">
        <v>41</v>
      </c>
      <c r="C176" s="2">
        <v>37</v>
      </c>
      <c r="D176" s="3">
        <v>3.65</v>
      </c>
      <c r="E176" s="3">
        <f>C176*D176</f>
        <v>135.04999999999998</v>
      </c>
      <c r="F176" s="3">
        <v>0</v>
      </c>
      <c r="G176" s="2"/>
      <c r="H176" s="2"/>
      <c r="I176" s="266">
        <f>E176-F176</f>
        <v>135.04999999999998</v>
      </c>
      <c r="J176" s="267">
        <f t="shared" si="11"/>
        <v>0</v>
      </c>
    </row>
    <row r="177" spans="1:10" ht="15.75">
      <c r="A177" s="1"/>
      <c r="B177" s="285" t="s">
        <v>640</v>
      </c>
      <c r="C177" s="2"/>
      <c r="D177" s="3"/>
      <c r="E177" s="3"/>
      <c r="F177" s="3"/>
      <c r="G177" s="2"/>
      <c r="H177" s="2"/>
      <c r="I177" s="266"/>
      <c r="J177" s="267"/>
    </row>
    <row r="178" spans="1:10" ht="15.75">
      <c r="A178" s="1">
        <v>605</v>
      </c>
      <c r="B178" s="1">
        <v>42</v>
      </c>
      <c r="C178" s="2">
        <v>212</v>
      </c>
      <c r="D178" s="3">
        <v>3.65</v>
      </c>
      <c r="E178" s="3">
        <f>C178*D178</f>
        <v>773.8</v>
      </c>
      <c r="F178" s="3">
        <v>0</v>
      </c>
      <c r="G178" s="2"/>
      <c r="H178" s="2"/>
      <c r="I178" s="266">
        <f>E178-F178</f>
        <v>773.8</v>
      </c>
      <c r="J178" s="267">
        <f t="shared" si="11"/>
        <v>0</v>
      </c>
    </row>
    <row r="179" spans="1:10" ht="15.75">
      <c r="A179" s="1">
        <v>1080</v>
      </c>
      <c r="B179" s="1">
        <v>42</v>
      </c>
      <c r="C179" s="2">
        <v>161</v>
      </c>
      <c r="D179" s="3">
        <v>3.65</v>
      </c>
      <c r="E179" s="3">
        <f>C179*D179</f>
        <v>587.65</v>
      </c>
      <c r="F179" s="3">
        <v>0</v>
      </c>
      <c r="G179" s="2"/>
      <c r="H179" s="2"/>
      <c r="I179" s="266">
        <f>E179-F179</f>
        <v>587.65</v>
      </c>
      <c r="J179" s="267">
        <f t="shared" si="11"/>
        <v>0</v>
      </c>
    </row>
    <row r="180" spans="1:10" ht="15.75">
      <c r="A180" s="1">
        <v>1471</v>
      </c>
      <c r="B180" s="1">
        <v>42</v>
      </c>
      <c r="C180" s="2">
        <v>157</v>
      </c>
      <c r="D180" s="3">
        <v>3.65</v>
      </c>
      <c r="E180" s="3">
        <f>C180*D180</f>
        <v>573.04999999999995</v>
      </c>
      <c r="F180" s="3">
        <v>0</v>
      </c>
      <c r="G180" s="2"/>
      <c r="H180" s="2"/>
      <c r="I180" s="266">
        <f>E180-F180</f>
        <v>573.04999999999995</v>
      </c>
      <c r="J180" s="267">
        <f t="shared" si="11"/>
        <v>0</v>
      </c>
    </row>
    <row r="181" spans="1:10" ht="15.75">
      <c r="A181" s="1">
        <v>6630</v>
      </c>
      <c r="B181" s="1">
        <v>42</v>
      </c>
      <c r="C181" s="2">
        <v>27</v>
      </c>
      <c r="D181" s="3">
        <v>3.65</v>
      </c>
      <c r="E181" s="3">
        <f>C181*D181</f>
        <v>98.55</v>
      </c>
      <c r="F181" s="3">
        <v>0</v>
      </c>
      <c r="G181" s="2"/>
      <c r="H181" s="2"/>
      <c r="I181" s="266">
        <f>E181-F181</f>
        <v>98.55</v>
      </c>
      <c r="J181" s="267">
        <f t="shared" si="11"/>
        <v>0</v>
      </c>
    </row>
    <row r="182" spans="1:10" ht="15.75">
      <c r="A182" s="1">
        <v>10559</v>
      </c>
      <c r="B182" s="1">
        <v>42</v>
      </c>
      <c r="C182" s="2">
        <v>92</v>
      </c>
      <c r="D182" s="3">
        <v>3.65</v>
      </c>
      <c r="E182" s="3">
        <f>C182*D182</f>
        <v>335.8</v>
      </c>
      <c r="F182" s="3">
        <v>0</v>
      </c>
      <c r="G182" s="2"/>
      <c r="H182" s="2"/>
      <c r="I182" s="266">
        <f>E182-F182</f>
        <v>335.8</v>
      </c>
      <c r="J182" s="267">
        <f t="shared" si="11"/>
        <v>0</v>
      </c>
    </row>
    <row r="183" spans="1:10" ht="15.75">
      <c r="A183" s="1"/>
      <c r="B183" s="285" t="s">
        <v>641</v>
      </c>
      <c r="C183" s="2"/>
      <c r="D183" s="3"/>
      <c r="E183" s="3"/>
      <c r="F183" s="3"/>
      <c r="G183" s="2"/>
      <c r="H183" s="2"/>
      <c r="I183" s="266"/>
      <c r="J183" s="267"/>
    </row>
    <row r="184" spans="1:10" ht="15.75">
      <c r="A184" s="1">
        <v>3099</v>
      </c>
      <c r="B184" s="1">
        <v>43</v>
      </c>
      <c r="C184" s="2">
        <v>241</v>
      </c>
      <c r="D184" s="3">
        <v>3.65</v>
      </c>
      <c r="E184" s="3">
        <f>C184*D184</f>
        <v>879.65</v>
      </c>
      <c r="F184" s="3">
        <v>502.95</v>
      </c>
      <c r="G184" s="2">
        <v>1484</v>
      </c>
      <c r="H184" s="4">
        <v>38524</v>
      </c>
      <c r="I184" s="266">
        <f>E184-F184</f>
        <v>376.7</v>
      </c>
      <c r="J184" s="267">
        <f t="shared" si="11"/>
        <v>0.57176149604956517</v>
      </c>
    </row>
    <row r="185" spans="1:10" ht="18.75">
      <c r="A185" s="286">
        <v>3450</v>
      </c>
      <c r="B185" s="286">
        <v>43</v>
      </c>
      <c r="C185" s="264">
        <v>140</v>
      </c>
      <c r="D185" s="263">
        <v>3.65</v>
      </c>
      <c r="E185" s="263">
        <f>C185*D185</f>
        <v>511</v>
      </c>
      <c r="F185" s="263">
        <v>511</v>
      </c>
      <c r="G185" s="264">
        <v>3378</v>
      </c>
      <c r="H185" s="261">
        <v>38530</v>
      </c>
      <c r="I185" s="265">
        <f>E185-F185</f>
        <v>0</v>
      </c>
      <c r="J185" s="279">
        <f t="shared" si="11"/>
        <v>1</v>
      </c>
    </row>
    <row r="186" spans="1:10" ht="15.75">
      <c r="A186" s="1">
        <v>4419</v>
      </c>
      <c r="B186" s="1">
        <v>43</v>
      </c>
      <c r="C186" s="2">
        <v>88</v>
      </c>
      <c r="D186" s="3">
        <v>3.65</v>
      </c>
      <c r="E186" s="3">
        <f>C186*D186</f>
        <v>321.2</v>
      </c>
      <c r="F186" s="3">
        <v>0</v>
      </c>
      <c r="G186" s="2"/>
      <c r="H186" s="2"/>
      <c r="I186" s="266">
        <f>E186-F186</f>
        <v>321.2</v>
      </c>
      <c r="J186" s="267">
        <f t="shared" si="11"/>
        <v>0</v>
      </c>
    </row>
    <row r="187" spans="1:10" ht="18.75">
      <c r="A187" s="286">
        <v>6463</v>
      </c>
      <c r="B187" s="286">
        <v>43</v>
      </c>
      <c r="C187" s="264">
        <v>137</v>
      </c>
      <c r="D187" s="263">
        <v>3.65</v>
      </c>
      <c r="E187" s="263">
        <f>C187*D187</f>
        <v>500.05</v>
      </c>
      <c r="F187" s="263">
        <v>500.05</v>
      </c>
      <c r="G187" s="264">
        <v>3024</v>
      </c>
      <c r="H187" s="261">
        <v>38519</v>
      </c>
      <c r="I187" s="265">
        <f>E187-F187</f>
        <v>0</v>
      </c>
      <c r="J187" s="279">
        <f t="shared" si="11"/>
        <v>1</v>
      </c>
    </row>
    <row r="188" spans="1:10" ht="15.75">
      <c r="A188" s="1">
        <v>7811</v>
      </c>
      <c r="B188" s="1">
        <v>43</v>
      </c>
      <c r="C188" s="2">
        <v>117</v>
      </c>
      <c r="D188" s="3">
        <v>3.65</v>
      </c>
      <c r="E188" s="3">
        <f>C188*D188</f>
        <v>427.05</v>
      </c>
      <c r="F188" s="3">
        <v>0</v>
      </c>
      <c r="G188" s="2"/>
      <c r="H188" s="4"/>
      <c r="I188" s="266">
        <f>E188-F188</f>
        <v>427.05</v>
      </c>
      <c r="J188" s="267">
        <f t="shared" si="11"/>
        <v>0</v>
      </c>
    </row>
    <row r="189" spans="1:10" ht="15.75">
      <c r="A189" s="1"/>
      <c r="B189" s="285" t="s">
        <v>642</v>
      </c>
      <c r="C189" s="2"/>
      <c r="D189" s="3"/>
      <c r="E189" s="3"/>
      <c r="F189" s="3"/>
      <c r="G189" s="2"/>
      <c r="H189" s="4"/>
      <c r="I189" s="266"/>
      <c r="J189" s="267"/>
    </row>
    <row r="190" spans="1:10" ht="15.75">
      <c r="A190" s="1">
        <v>1547</v>
      </c>
      <c r="B190" s="1">
        <v>44</v>
      </c>
      <c r="C190" s="2">
        <v>208</v>
      </c>
      <c r="D190" s="3">
        <v>3.65</v>
      </c>
      <c r="E190" s="3">
        <f>C190*D190</f>
        <v>759.19999999999993</v>
      </c>
      <c r="F190" s="3">
        <v>0</v>
      </c>
      <c r="G190" s="2"/>
      <c r="H190" s="4"/>
      <c r="I190" s="266">
        <f>E190-F190</f>
        <v>759.19999999999993</v>
      </c>
      <c r="J190" s="267">
        <f t="shared" si="11"/>
        <v>0</v>
      </c>
    </row>
    <row r="191" spans="1:10" ht="15.75">
      <c r="A191" s="1">
        <v>1637</v>
      </c>
      <c r="B191" s="1">
        <v>44</v>
      </c>
      <c r="C191" s="2">
        <v>236</v>
      </c>
      <c r="D191" s="3">
        <v>3.65</v>
      </c>
      <c r="E191" s="3">
        <f>C191*D191</f>
        <v>861.4</v>
      </c>
      <c r="F191" s="3">
        <v>203.55</v>
      </c>
      <c r="G191" s="2">
        <v>2490</v>
      </c>
      <c r="H191" s="4">
        <v>38532</v>
      </c>
      <c r="I191" s="266">
        <f>E191-F191</f>
        <v>657.84999999999991</v>
      </c>
      <c r="J191" s="267">
        <f t="shared" si="11"/>
        <v>0.23630136986301373</v>
      </c>
    </row>
    <row r="192" spans="1:10" ht="15.75">
      <c r="A192" s="1">
        <v>4774</v>
      </c>
      <c r="B192" s="1">
        <v>44</v>
      </c>
      <c r="C192" s="2">
        <v>119</v>
      </c>
      <c r="D192" s="3">
        <v>3.65</v>
      </c>
      <c r="E192" s="3">
        <f>C192*D192</f>
        <v>434.34999999999997</v>
      </c>
      <c r="F192" s="3">
        <v>0</v>
      </c>
      <c r="G192" s="2"/>
      <c r="H192" s="2"/>
      <c r="I192" s="266">
        <f>E192-F192</f>
        <v>434.34999999999997</v>
      </c>
      <c r="J192" s="267">
        <f t="shared" si="11"/>
        <v>0</v>
      </c>
    </row>
    <row r="193" spans="1:10" ht="15.75">
      <c r="A193" s="1">
        <v>9078</v>
      </c>
      <c r="B193" s="1">
        <v>44</v>
      </c>
      <c r="C193" s="2">
        <v>45</v>
      </c>
      <c r="D193" s="3">
        <v>3.65</v>
      </c>
      <c r="E193" s="3">
        <f>C193*D193</f>
        <v>164.25</v>
      </c>
      <c r="F193" s="3">
        <v>0</v>
      </c>
      <c r="G193" s="2"/>
      <c r="H193" s="2"/>
      <c r="I193" s="266">
        <f>E193-F193</f>
        <v>164.25</v>
      </c>
      <c r="J193" s="267">
        <f t="shared" si="11"/>
        <v>0</v>
      </c>
    </row>
    <row r="194" spans="1:10" ht="15.75">
      <c r="A194" s="1"/>
      <c r="B194" s="285" t="s">
        <v>643</v>
      </c>
      <c r="C194" s="2"/>
      <c r="D194" s="3"/>
      <c r="E194" s="3"/>
      <c r="F194" s="3"/>
      <c r="G194" s="2"/>
      <c r="H194" s="2"/>
      <c r="I194" s="266"/>
      <c r="J194" s="267"/>
    </row>
    <row r="195" spans="1:10" ht="15.75">
      <c r="A195" s="1">
        <v>3924</v>
      </c>
      <c r="B195" s="1">
        <v>45</v>
      </c>
      <c r="C195" s="2">
        <v>262</v>
      </c>
      <c r="D195" s="3">
        <v>3.65</v>
      </c>
      <c r="E195" s="3">
        <f t="shared" ref="E195:E200" si="12">C195*D195</f>
        <v>956.3</v>
      </c>
      <c r="F195" s="3">
        <v>623.65</v>
      </c>
      <c r="G195" s="2">
        <v>3835</v>
      </c>
      <c r="H195" s="4">
        <v>38533</v>
      </c>
      <c r="I195" s="266">
        <f t="shared" ref="I195:I200" si="13">E195-F195</f>
        <v>332.65</v>
      </c>
      <c r="J195" s="267">
        <f t="shared" si="11"/>
        <v>0.65214890724667995</v>
      </c>
    </row>
    <row r="196" spans="1:10" ht="15.75">
      <c r="A196" s="1">
        <v>4549</v>
      </c>
      <c r="B196" s="1">
        <v>45</v>
      </c>
      <c r="C196" s="2">
        <v>173</v>
      </c>
      <c r="D196" s="3">
        <v>3.65</v>
      </c>
      <c r="E196" s="3">
        <f t="shared" si="12"/>
        <v>631.44999999999993</v>
      </c>
      <c r="F196" s="3">
        <v>334.7</v>
      </c>
      <c r="G196" s="2">
        <v>4362</v>
      </c>
      <c r="H196" s="4">
        <v>38383</v>
      </c>
      <c r="I196" s="266">
        <f t="shared" si="13"/>
        <v>296.74999999999994</v>
      </c>
      <c r="J196" s="267">
        <f t="shared" si="11"/>
        <v>0.53004988518489193</v>
      </c>
    </row>
    <row r="197" spans="1:10" ht="15.75">
      <c r="A197" s="1">
        <v>6371</v>
      </c>
      <c r="B197" s="1">
        <v>45</v>
      </c>
      <c r="C197" s="2">
        <v>285</v>
      </c>
      <c r="D197" s="3">
        <v>3.65</v>
      </c>
      <c r="E197" s="3">
        <f t="shared" si="12"/>
        <v>1040.25</v>
      </c>
      <c r="F197" s="3">
        <v>0</v>
      </c>
      <c r="G197" s="2"/>
      <c r="H197" s="4"/>
      <c r="I197" s="266">
        <f t="shared" si="13"/>
        <v>1040.25</v>
      </c>
      <c r="J197" s="267">
        <f t="shared" si="11"/>
        <v>0</v>
      </c>
    </row>
    <row r="198" spans="1:10" ht="15.75">
      <c r="A198" s="1">
        <v>10893</v>
      </c>
      <c r="B198" s="1">
        <v>45</v>
      </c>
      <c r="C198" s="2">
        <v>82</v>
      </c>
      <c r="D198" s="3">
        <v>3.65</v>
      </c>
      <c r="E198" s="3">
        <f t="shared" si="12"/>
        <v>299.3</v>
      </c>
      <c r="F198" s="3">
        <v>0</v>
      </c>
      <c r="G198" s="2"/>
      <c r="H198" s="4"/>
      <c r="I198" s="266">
        <f t="shared" si="13"/>
        <v>299.3</v>
      </c>
      <c r="J198" s="267">
        <f t="shared" si="11"/>
        <v>0</v>
      </c>
    </row>
    <row r="199" spans="1:10" ht="18.75">
      <c r="A199" s="286">
        <v>11155</v>
      </c>
      <c r="B199" s="286">
        <v>45</v>
      </c>
      <c r="C199" s="264">
        <v>87</v>
      </c>
      <c r="D199" s="263">
        <v>3.65</v>
      </c>
      <c r="E199" s="263">
        <f t="shared" si="12"/>
        <v>317.55</v>
      </c>
      <c r="F199" s="263">
        <v>317.55</v>
      </c>
      <c r="G199" s="264">
        <v>1670</v>
      </c>
      <c r="H199" s="261">
        <v>38511</v>
      </c>
      <c r="I199" s="265">
        <f t="shared" si="13"/>
        <v>0</v>
      </c>
      <c r="J199" s="279">
        <f t="shared" si="11"/>
        <v>1</v>
      </c>
    </row>
    <row r="200" spans="1:10" ht="15.75">
      <c r="A200" s="1">
        <v>13480</v>
      </c>
      <c r="B200" s="1">
        <v>45</v>
      </c>
      <c r="C200" s="2">
        <v>44</v>
      </c>
      <c r="D200" s="3">
        <v>3.65</v>
      </c>
      <c r="E200" s="3">
        <f t="shared" si="12"/>
        <v>160.6</v>
      </c>
      <c r="F200" s="3">
        <v>0</v>
      </c>
      <c r="G200" s="2"/>
      <c r="H200" s="4"/>
      <c r="I200" s="266">
        <f t="shared" si="13"/>
        <v>160.6</v>
      </c>
      <c r="J200" s="267">
        <f t="shared" si="11"/>
        <v>0</v>
      </c>
    </row>
    <row r="201" spans="1:10" ht="15.75">
      <c r="A201" s="1"/>
      <c r="B201" s="285" t="s">
        <v>644</v>
      </c>
      <c r="C201" s="2"/>
      <c r="D201" s="3"/>
      <c r="E201" s="3"/>
      <c r="F201" s="3"/>
      <c r="G201" s="2"/>
      <c r="H201" s="4"/>
      <c r="I201" s="266"/>
      <c r="J201" s="267"/>
    </row>
    <row r="202" spans="1:10" ht="15.75">
      <c r="A202" s="1">
        <v>746</v>
      </c>
      <c r="B202" s="1">
        <v>46</v>
      </c>
      <c r="C202" s="2">
        <v>196</v>
      </c>
      <c r="D202" s="3">
        <v>3.65</v>
      </c>
      <c r="E202" s="3">
        <f>C202*D202</f>
        <v>715.4</v>
      </c>
      <c r="F202" s="3">
        <v>0</v>
      </c>
      <c r="G202" s="2"/>
      <c r="H202" s="4"/>
      <c r="I202" s="266">
        <f>E202-F202</f>
        <v>715.4</v>
      </c>
      <c r="J202" s="267">
        <f t="shared" si="11"/>
        <v>0</v>
      </c>
    </row>
    <row r="203" spans="1:10" ht="15.75">
      <c r="A203" s="1">
        <v>3805</v>
      </c>
      <c r="B203" s="1">
        <v>46</v>
      </c>
      <c r="C203" s="2">
        <v>274</v>
      </c>
      <c r="D203" s="3">
        <v>3.65</v>
      </c>
      <c r="E203" s="3">
        <f>C203*D203</f>
        <v>1000.1</v>
      </c>
      <c r="F203" s="3">
        <v>0</v>
      </c>
      <c r="G203" s="2"/>
      <c r="H203" s="2"/>
      <c r="I203" s="266">
        <f>E203-F203</f>
        <v>1000.1</v>
      </c>
      <c r="J203" s="267">
        <f t="shared" si="11"/>
        <v>0</v>
      </c>
    </row>
    <row r="204" spans="1:10" ht="15.75">
      <c r="A204" s="1">
        <v>4392</v>
      </c>
      <c r="B204" s="1">
        <v>46</v>
      </c>
      <c r="C204" s="2">
        <v>59</v>
      </c>
      <c r="D204" s="3">
        <v>3.65</v>
      </c>
      <c r="E204" s="3">
        <f>C204*D204</f>
        <v>215.35</v>
      </c>
      <c r="F204" s="3">
        <v>182.5</v>
      </c>
      <c r="G204" s="2">
        <v>2218</v>
      </c>
      <c r="H204" s="4">
        <v>38530</v>
      </c>
      <c r="I204" s="266">
        <f>E204-F204</f>
        <v>32.849999999999994</v>
      </c>
      <c r="J204" s="267">
        <f t="shared" si="11"/>
        <v>0.84745762711864414</v>
      </c>
    </row>
    <row r="205" spans="1:10" ht="15.75">
      <c r="A205" s="1"/>
      <c r="B205" s="285" t="s">
        <v>646</v>
      </c>
      <c r="C205" s="2"/>
      <c r="D205" s="3"/>
      <c r="E205" s="3"/>
      <c r="F205" s="3"/>
      <c r="G205" s="2"/>
      <c r="H205" s="2"/>
      <c r="I205" s="266"/>
      <c r="J205" s="267"/>
    </row>
    <row r="206" spans="1:10" ht="15.75">
      <c r="A206" s="1">
        <v>531</v>
      </c>
      <c r="B206" s="1">
        <v>47</v>
      </c>
      <c r="C206" s="2">
        <v>230</v>
      </c>
      <c r="D206" s="3">
        <v>3.65</v>
      </c>
      <c r="E206" s="3">
        <f>C206*D206</f>
        <v>839.5</v>
      </c>
      <c r="F206" s="3">
        <v>0</v>
      </c>
      <c r="G206" s="2"/>
      <c r="H206" s="2"/>
      <c r="I206" s="266">
        <f>E206-F206</f>
        <v>839.5</v>
      </c>
      <c r="J206" s="267">
        <f t="shared" si="11"/>
        <v>0</v>
      </c>
    </row>
    <row r="207" spans="1:10" ht="18.75">
      <c r="A207" s="286">
        <v>4527</v>
      </c>
      <c r="B207" s="286">
        <v>47</v>
      </c>
      <c r="C207" s="264">
        <v>344</v>
      </c>
      <c r="D207" s="263">
        <v>3.65</v>
      </c>
      <c r="E207" s="263">
        <f>C207*D207</f>
        <v>1255.5999999999999</v>
      </c>
      <c r="F207" s="263">
        <v>1344.8</v>
      </c>
      <c r="G207" s="264">
        <v>1692</v>
      </c>
      <c r="H207" s="261">
        <v>38533</v>
      </c>
      <c r="I207" s="265">
        <f>E207-F207</f>
        <v>-89.200000000000045</v>
      </c>
      <c r="J207" s="279">
        <f t="shared" si="11"/>
        <v>1.0710417330359987</v>
      </c>
    </row>
    <row r="208" spans="1:10" ht="18.75">
      <c r="A208" s="286">
        <v>4586</v>
      </c>
      <c r="B208" s="286">
        <v>47</v>
      </c>
      <c r="C208" s="264">
        <v>164</v>
      </c>
      <c r="D208" s="263">
        <v>3.65</v>
      </c>
      <c r="E208" s="263">
        <f>C208*D208</f>
        <v>598.6</v>
      </c>
      <c r="F208" s="263">
        <v>598.6</v>
      </c>
      <c r="G208" s="264">
        <v>3765</v>
      </c>
      <c r="H208" s="261">
        <v>38497</v>
      </c>
      <c r="I208" s="265">
        <f>E208-F208</f>
        <v>0</v>
      </c>
      <c r="J208" s="279">
        <f t="shared" si="11"/>
        <v>1</v>
      </c>
    </row>
    <row r="209" spans="1:10" ht="15.75">
      <c r="A209" s="1">
        <v>6568</v>
      </c>
      <c r="B209" s="1">
        <v>47</v>
      </c>
      <c r="C209" s="2">
        <v>166</v>
      </c>
      <c r="D209" s="3">
        <v>3.65</v>
      </c>
      <c r="E209" s="3">
        <f>C209*D209</f>
        <v>605.9</v>
      </c>
      <c r="F209" s="3">
        <v>0</v>
      </c>
      <c r="G209" s="2"/>
      <c r="H209" s="2"/>
      <c r="I209" s="266">
        <f>E209-F209</f>
        <v>605.9</v>
      </c>
      <c r="J209" s="267">
        <f t="shared" si="11"/>
        <v>0</v>
      </c>
    </row>
    <row r="210" spans="1:10" ht="15.75">
      <c r="A210" s="1">
        <v>9082</v>
      </c>
      <c r="B210" s="1">
        <v>47</v>
      </c>
      <c r="C210" s="2">
        <v>95</v>
      </c>
      <c r="D210" s="3">
        <v>3.65</v>
      </c>
      <c r="E210" s="3">
        <f>C210*D210</f>
        <v>346.75</v>
      </c>
      <c r="F210" s="3">
        <v>0</v>
      </c>
      <c r="G210" s="2"/>
      <c r="H210" s="4"/>
      <c r="I210" s="266">
        <f>E210-F210</f>
        <v>346.75</v>
      </c>
      <c r="J210" s="267">
        <f t="shared" si="11"/>
        <v>0</v>
      </c>
    </row>
    <row r="211" spans="1:10" ht="15.75">
      <c r="A211" s="1"/>
      <c r="B211" s="285" t="s">
        <v>647</v>
      </c>
      <c r="C211" s="2"/>
      <c r="D211" s="3"/>
      <c r="E211" s="3"/>
      <c r="F211" s="3"/>
      <c r="G211" s="2"/>
      <c r="H211" s="4"/>
      <c r="I211" s="266"/>
      <c r="J211" s="267"/>
    </row>
    <row r="212" spans="1:10" ht="15.75">
      <c r="A212" s="1">
        <v>1478</v>
      </c>
      <c r="B212" s="1">
        <v>48</v>
      </c>
      <c r="C212" s="2">
        <v>158</v>
      </c>
      <c r="D212" s="3">
        <v>3.65</v>
      </c>
      <c r="E212" s="3">
        <f>C212*D212</f>
        <v>576.69999999999993</v>
      </c>
      <c r="F212" s="3">
        <v>125</v>
      </c>
      <c r="G212" s="2">
        <v>5486</v>
      </c>
      <c r="H212" s="4">
        <v>38365</v>
      </c>
      <c r="I212" s="266">
        <f>E212-F212</f>
        <v>451.69999999999993</v>
      </c>
      <c r="J212" s="267">
        <f t="shared" ref="J212:J275" si="14">F212/E212</f>
        <v>0.21675047685104909</v>
      </c>
    </row>
    <row r="213" spans="1:10" ht="15.75">
      <c r="A213" s="1">
        <v>1609</v>
      </c>
      <c r="B213" s="1">
        <v>48</v>
      </c>
      <c r="C213" s="2">
        <v>178</v>
      </c>
      <c r="D213" s="3">
        <v>3.65</v>
      </c>
      <c r="E213" s="3">
        <f>C213*D213</f>
        <v>649.69999999999993</v>
      </c>
      <c r="F213" s="3">
        <v>259.3</v>
      </c>
      <c r="G213" s="2">
        <v>5408</v>
      </c>
      <c r="H213" s="4">
        <v>38519</v>
      </c>
      <c r="I213" s="266">
        <f>E213-F213</f>
        <v>390.39999999999992</v>
      </c>
      <c r="J213" s="267">
        <f t="shared" si="14"/>
        <v>0.39910728028320769</v>
      </c>
    </row>
    <row r="214" spans="1:10" ht="15.75">
      <c r="A214" s="1">
        <v>1669</v>
      </c>
      <c r="B214" s="1">
        <v>48</v>
      </c>
      <c r="C214" s="2">
        <v>119</v>
      </c>
      <c r="D214" s="3">
        <v>3.65</v>
      </c>
      <c r="E214" s="3">
        <f>C214*D214</f>
        <v>434.34999999999997</v>
      </c>
      <c r="F214" s="3">
        <v>0</v>
      </c>
      <c r="G214" s="2"/>
      <c r="H214" s="2"/>
      <c r="I214" s="266">
        <f>E214-F214</f>
        <v>434.34999999999997</v>
      </c>
      <c r="J214" s="267">
        <f t="shared" si="14"/>
        <v>0</v>
      </c>
    </row>
    <row r="215" spans="1:10" ht="18.75">
      <c r="A215" s="286">
        <v>6690</v>
      </c>
      <c r="B215" s="286">
        <v>48</v>
      </c>
      <c r="C215" s="264">
        <v>61</v>
      </c>
      <c r="D215" s="263">
        <v>3.65</v>
      </c>
      <c r="E215" s="263">
        <f>C215*D215</f>
        <v>222.65</v>
      </c>
      <c r="F215" s="263">
        <v>237.25</v>
      </c>
      <c r="G215" s="264">
        <v>1632</v>
      </c>
      <c r="H215" s="261">
        <v>38512</v>
      </c>
      <c r="I215" s="265">
        <f>E215-F215</f>
        <v>-14.599999999999994</v>
      </c>
      <c r="J215" s="279">
        <f t="shared" si="14"/>
        <v>1.0655737704918034</v>
      </c>
    </row>
    <row r="216" spans="1:10" ht="15.75">
      <c r="A216" s="1"/>
      <c r="B216" s="285" t="s">
        <v>648</v>
      </c>
      <c r="C216" s="2"/>
      <c r="D216" s="3"/>
      <c r="E216" s="3"/>
      <c r="F216" s="3"/>
      <c r="G216" s="2"/>
      <c r="H216" s="4"/>
      <c r="I216" s="266"/>
      <c r="J216" s="267"/>
    </row>
    <row r="217" spans="1:10" ht="15.75">
      <c r="A217" s="1">
        <v>596</v>
      </c>
      <c r="B217" s="1">
        <v>49</v>
      </c>
      <c r="C217" s="2">
        <v>91</v>
      </c>
      <c r="D217" s="3">
        <v>3.65</v>
      </c>
      <c r="E217" s="3">
        <f t="shared" ref="E217:E222" si="15">C217*D217</f>
        <v>332.15</v>
      </c>
      <c r="F217" s="3">
        <v>0</v>
      </c>
      <c r="G217" s="2"/>
      <c r="H217" s="2"/>
      <c r="I217" s="266">
        <f t="shared" ref="I217:I222" si="16">E217-F217</f>
        <v>332.15</v>
      </c>
      <c r="J217" s="267">
        <f t="shared" si="14"/>
        <v>0</v>
      </c>
    </row>
    <row r="218" spans="1:10" ht="18.75">
      <c r="A218" s="286">
        <v>9230</v>
      </c>
      <c r="B218" s="286">
        <v>49</v>
      </c>
      <c r="C218" s="264">
        <v>94</v>
      </c>
      <c r="D218" s="263">
        <v>3.65</v>
      </c>
      <c r="E218" s="263">
        <f t="shared" si="15"/>
        <v>343.09999999999997</v>
      </c>
      <c r="F218" s="263">
        <v>343.1</v>
      </c>
      <c r="G218" s="264">
        <v>1710</v>
      </c>
      <c r="H218" s="261">
        <v>38468</v>
      </c>
      <c r="I218" s="265">
        <f t="shared" si="16"/>
        <v>0</v>
      </c>
      <c r="J218" s="279">
        <f t="shared" si="14"/>
        <v>1.0000000000000002</v>
      </c>
    </row>
    <row r="219" spans="1:10" ht="15.75">
      <c r="A219" s="1">
        <v>9360</v>
      </c>
      <c r="B219" s="1">
        <v>49</v>
      </c>
      <c r="C219" s="2">
        <v>106</v>
      </c>
      <c r="D219" s="3">
        <v>3.65</v>
      </c>
      <c r="E219" s="3">
        <f t="shared" si="15"/>
        <v>386.9</v>
      </c>
      <c r="F219" s="3">
        <v>0</v>
      </c>
      <c r="G219" s="2"/>
      <c r="H219" s="2"/>
      <c r="I219" s="266">
        <f t="shared" si="16"/>
        <v>386.9</v>
      </c>
      <c r="J219" s="267">
        <f t="shared" si="14"/>
        <v>0</v>
      </c>
    </row>
    <row r="220" spans="1:10" ht="18.75">
      <c r="A220" s="286">
        <v>10363</v>
      </c>
      <c r="B220" s="286">
        <v>49</v>
      </c>
      <c r="C220" s="264">
        <v>70</v>
      </c>
      <c r="D220" s="263">
        <v>3.65</v>
      </c>
      <c r="E220" s="263">
        <f t="shared" si="15"/>
        <v>255.5</v>
      </c>
      <c r="F220" s="263">
        <v>258.5</v>
      </c>
      <c r="G220" s="264">
        <v>1074</v>
      </c>
      <c r="H220" s="261">
        <v>38520</v>
      </c>
      <c r="I220" s="265">
        <f t="shared" si="16"/>
        <v>-3</v>
      </c>
      <c r="J220" s="279">
        <f t="shared" si="14"/>
        <v>1.0117416829745598</v>
      </c>
    </row>
    <row r="221" spans="1:10" ht="15.75">
      <c r="A221" s="1">
        <v>10920</v>
      </c>
      <c r="B221" s="1">
        <v>49</v>
      </c>
      <c r="C221" s="2">
        <v>75</v>
      </c>
      <c r="D221" s="3">
        <v>3.65</v>
      </c>
      <c r="E221" s="3">
        <f t="shared" si="15"/>
        <v>273.75</v>
      </c>
      <c r="F221" s="3">
        <v>0</v>
      </c>
      <c r="G221" s="2"/>
      <c r="H221" s="4"/>
      <c r="I221" s="266">
        <f t="shared" si="16"/>
        <v>273.75</v>
      </c>
      <c r="J221" s="267">
        <f t="shared" si="14"/>
        <v>0</v>
      </c>
    </row>
    <row r="222" spans="1:10" ht="18.75">
      <c r="A222" s="286">
        <v>12491</v>
      </c>
      <c r="B222" s="286">
        <v>49</v>
      </c>
      <c r="C222" s="264">
        <v>54</v>
      </c>
      <c r="D222" s="263">
        <v>3.65</v>
      </c>
      <c r="E222" s="263">
        <f t="shared" si="15"/>
        <v>197.1</v>
      </c>
      <c r="F222" s="263">
        <v>197.1</v>
      </c>
      <c r="G222" s="264">
        <v>1501</v>
      </c>
      <c r="H222" s="261">
        <v>38533</v>
      </c>
      <c r="I222" s="265">
        <f t="shared" si="16"/>
        <v>0</v>
      </c>
      <c r="J222" s="279">
        <f t="shared" si="14"/>
        <v>1</v>
      </c>
    </row>
    <row r="223" spans="1:10" ht="15.75">
      <c r="A223" s="1"/>
      <c r="B223" s="285" t="s">
        <v>649</v>
      </c>
      <c r="C223" s="2"/>
      <c r="D223" s="3"/>
      <c r="E223" s="3"/>
      <c r="F223" s="3"/>
      <c r="G223" s="2"/>
      <c r="H223" s="2"/>
      <c r="I223" s="266"/>
      <c r="J223" s="267"/>
    </row>
    <row r="224" spans="1:10" ht="15.75">
      <c r="A224" s="1">
        <v>1864</v>
      </c>
      <c r="B224" s="1">
        <v>50</v>
      </c>
      <c r="C224" s="2">
        <v>145</v>
      </c>
      <c r="D224" s="3">
        <v>3.65</v>
      </c>
      <c r="E224" s="3">
        <f>C224*D224</f>
        <v>529.25</v>
      </c>
      <c r="F224" s="3">
        <v>0</v>
      </c>
      <c r="G224" s="2"/>
      <c r="H224" s="2"/>
      <c r="I224" s="266">
        <f>E224-F224</f>
        <v>529.25</v>
      </c>
      <c r="J224" s="267">
        <f t="shared" si="14"/>
        <v>0</v>
      </c>
    </row>
    <row r="225" spans="1:10" ht="15.75">
      <c r="A225" s="1">
        <v>3396</v>
      </c>
      <c r="B225" s="1">
        <v>50</v>
      </c>
      <c r="C225" s="2">
        <v>187</v>
      </c>
      <c r="D225" s="3">
        <v>3.65</v>
      </c>
      <c r="E225" s="3">
        <f>C225*D225</f>
        <v>682.55</v>
      </c>
      <c r="F225" s="3">
        <v>678.9</v>
      </c>
      <c r="G225" s="2">
        <v>3296</v>
      </c>
      <c r="H225" s="4">
        <v>38468</v>
      </c>
      <c r="I225" s="266">
        <f>E225-F225</f>
        <v>3.6499999999999773</v>
      </c>
      <c r="J225" s="267">
        <f t="shared" si="14"/>
        <v>0.99465240641711228</v>
      </c>
    </row>
    <row r="226" spans="1:10" ht="15.75">
      <c r="A226" s="1">
        <v>6508</v>
      </c>
      <c r="B226" s="1">
        <v>50</v>
      </c>
      <c r="C226" s="2">
        <v>71</v>
      </c>
      <c r="D226" s="3">
        <v>3.65</v>
      </c>
      <c r="E226" s="3">
        <f>C226*D226</f>
        <v>259.14999999999998</v>
      </c>
      <c r="F226" s="3">
        <v>0</v>
      </c>
      <c r="G226" s="2"/>
      <c r="H226" s="2"/>
      <c r="I226" s="266">
        <f>E226-F226</f>
        <v>259.14999999999998</v>
      </c>
      <c r="J226" s="267">
        <f t="shared" si="14"/>
        <v>0</v>
      </c>
    </row>
    <row r="227" spans="1:10" ht="15.75">
      <c r="A227" s="1">
        <v>6547</v>
      </c>
      <c r="B227" s="1">
        <v>50</v>
      </c>
      <c r="C227" s="2">
        <v>180</v>
      </c>
      <c r="D227" s="3">
        <v>3.65</v>
      </c>
      <c r="E227" s="3">
        <f>C227*D227</f>
        <v>657</v>
      </c>
      <c r="F227" s="3">
        <v>0</v>
      </c>
      <c r="G227" s="2"/>
      <c r="H227" s="2"/>
      <c r="I227" s="266">
        <f>E227-F227</f>
        <v>657</v>
      </c>
      <c r="J227" s="267">
        <f t="shared" si="14"/>
        <v>0</v>
      </c>
    </row>
    <row r="228" spans="1:10" ht="15.75">
      <c r="A228" s="1">
        <v>12709</v>
      </c>
      <c r="B228" s="1">
        <v>50</v>
      </c>
      <c r="C228" s="2">
        <v>39</v>
      </c>
      <c r="D228" s="3">
        <v>3.65</v>
      </c>
      <c r="E228" s="3">
        <f>C228*D228</f>
        <v>142.35</v>
      </c>
      <c r="F228" s="3">
        <v>0</v>
      </c>
      <c r="G228" s="2"/>
      <c r="H228" s="2"/>
      <c r="I228" s="266">
        <f>E228-F228</f>
        <v>142.35</v>
      </c>
      <c r="J228" s="267">
        <f t="shared" si="14"/>
        <v>0</v>
      </c>
    </row>
    <row r="229" spans="1:10" ht="15.75">
      <c r="A229" s="1"/>
      <c r="B229" s="285" t="s">
        <v>650</v>
      </c>
      <c r="C229" s="2"/>
      <c r="D229" s="3"/>
      <c r="E229" s="3"/>
      <c r="F229" s="3"/>
      <c r="G229" s="2"/>
      <c r="H229" s="2"/>
      <c r="I229" s="266"/>
      <c r="J229" s="267"/>
    </row>
    <row r="230" spans="1:10" ht="18.75">
      <c r="A230" s="286">
        <v>4879</v>
      </c>
      <c r="B230" s="286">
        <v>51</v>
      </c>
      <c r="C230" s="264">
        <v>254</v>
      </c>
      <c r="D230" s="263">
        <v>3.65</v>
      </c>
      <c r="E230" s="263">
        <f>C230*D230</f>
        <v>927.1</v>
      </c>
      <c r="F230" s="263">
        <v>927.1</v>
      </c>
      <c r="G230" s="264">
        <v>5361</v>
      </c>
      <c r="H230" s="261">
        <v>38468</v>
      </c>
      <c r="I230" s="265">
        <f>E230-F230</f>
        <v>0</v>
      </c>
      <c r="J230" s="279">
        <f t="shared" si="14"/>
        <v>1</v>
      </c>
    </row>
    <row r="231" spans="1:10" ht="18.75">
      <c r="A231" s="286">
        <v>6460</v>
      </c>
      <c r="B231" s="286">
        <v>51</v>
      </c>
      <c r="C231" s="264">
        <v>138</v>
      </c>
      <c r="D231" s="263">
        <v>3.65</v>
      </c>
      <c r="E231" s="263">
        <f>C231*D231</f>
        <v>503.7</v>
      </c>
      <c r="F231" s="263">
        <v>521.95000000000005</v>
      </c>
      <c r="G231" s="264">
        <v>3590</v>
      </c>
      <c r="H231" s="261">
        <v>38545</v>
      </c>
      <c r="I231" s="265">
        <f>E231-F231</f>
        <v>-18.250000000000057</v>
      </c>
      <c r="J231" s="279">
        <f t="shared" si="14"/>
        <v>1.0362318840579712</v>
      </c>
    </row>
    <row r="232" spans="1:10" ht="18.75">
      <c r="A232" s="286">
        <v>6997</v>
      </c>
      <c r="B232" s="286">
        <v>51</v>
      </c>
      <c r="C232" s="264">
        <v>33</v>
      </c>
      <c r="D232" s="263">
        <v>3.65</v>
      </c>
      <c r="E232" s="263">
        <f>C232*D232</f>
        <v>120.45</v>
      </c>
      <c r="F232" s="263">
        <v>120.45</v>
      </c>
      <c r="G232" s="264">
        <v>342</v>
      </c>
      <c r="H232" s="261">
        <v>38531</v>
      </c>
      <c r="I232" s="265">
        <f>E232-F232</f>
        <v>0</v>
      </c>
      <c r="J232" s="279">
        <f t="shared" si="14"/>
        <v>1</v>
      </c>
    </row>
    <row r="233" spans="1:10" ht="15.75">
      <c r="A233" s="1">
        <v>7775</v>
      </c>
      <c r="B233" s="1">
        <v>51</v>
      </c>
      <c r="C233" s="2">
        <v>77</v>
      </c>
      <c r="D233" s="3">
        <v>3.65</v>
      </c>
      <c r="E233" s="3">
        <f>C233*D233</f>
        <v>281.05</v>
      </c>
      <c r="F233" s="3">
        <v>0</v>
      </c>
      <c r="G233" s="2"/>
      <c r="H233" s="4"/>
      <c r="I233" s="266">
        <f>E233-F233</f>
        <v>281.05</v>
      </c>
      <c r="J233" s="267">
        <f t="shared" si="14"/>
        <v>0</v>
      </c>
    </row>
    <row r="234" spans="1:10" ht="15.75">
      <c r="A234" s="1"/>
      <c r="B234" s="285" t="s">
        <v>651</v>
      </c>
      <c r="C234" s="2"/>
      <c r="D234" s="3"/>
      <c r="E234" s="3"/>
      <c r="F234" s="3"/>
      <c r="G234" s="2"/>
      <c r="H234" s="4"/>
      <c r="I234" s="266"/>
      <c r="J234" s="267"/>
    </row>
    <row r="235" spans="1:10" ht="15.75">
      <c r="A235" s="1">
        <v>1909</v>
      </c>
      <c r="B235" s="1">
        <v>52</v>
      </c>
      <c r="C235" s="2">
        <v>142</v>
      </c>
      <c r="D235" s="3">
        <v>3.65</v>
      </c>
      <c r="E235" s="3">
        <f>C235*D235</f>
        <v>518.29999999999995</v>
      </c>
      <c r="F235" s="3">
        <v>404.65</v>
      </c>
      <c r="G235" s="2">
        <v>2027</v>
      </c>
      <c r="H235" s="4">
        <v>38499</v>
      </c>
      <c r="I235" s="266">
        <f>E235-F235</f>
        <v>113.64999999999998</v>
      </c>
      <c r="J235" s="267">
        <f t="shared" si="14"/>
        <v>0.7807254485819024</v>
      </c>
    </row>
    <row r="236" spans="1:10" ht="18.75">
      <c r="A236" s="286">
        <v>2854</v>
      </c>
      <c r="B236" s="286">
        <v>52</v>
      </c>
      <c r="C236" s="264">
        <v>101</v>
      </c>
      <c r="D236" s="263">
        <v>3.65</v>
      </c>
      <c r="E236" s="263">
        <f>C236*D236</f>
        <v>368.65</v>
      </c>
      <c r="F236" s="263">
        <v>368.65</v>
      </c>
      <c r="G236" s="264">
        <v>3012</v>
      </c>
      <c r="H236" s="261">
        <v>38300</v>
      </c>
      <c r="I236" s="265">
        <f>E236-F236</f>
        <v>0</v>
      </c>
      <c r="J236" s="279">
        <f t="shared" si="14"/>
        <v>1</v>
      </c>
    </row>
    <row r="237" spans="1:10" ht="15.75">
      <c r="A237" s="1">
        <v>4871</v>
      </c>
      <c r="B237" s="1">
        <v>52</v>
      </c>
      <c r="C237" s="2">
        <v>134</v>
      </c>
      <c r="D237" s="3">
        <v>3.65</v>
      </c>
      <c r="E237" s="3">
        <f>C237*D237</f>
        <v>489.09999999999997</v>
      </c>
      <c r="F237" s="3">
        <v>0</v>
      </c>
      <c r="G237" s="2"/>
      <c r="H237" s="2"/>
      <c r="I237" s="266">
        <f>E237-F237</f>
        <v>489.09999999999997</v>
      </c>
      <c r="J237" s="267">
        <f t="shared" si="14"/>
        <v>0</v>
      </c>
    </row>
    <row r="238" spans="1:10" ht="15.75">
      <c r="A238" s="1">
        <v>7489</v>
      </c>
      <c r="B238" s="1">
        <v>52</v>
      </c>
      <c r="C238" s="2">
        <v>61</v>
      </c>
      <c r="D238" s="3">
        <v>3.65</v>
      </c>
      <c r="E238" s="3">
        <f>C238*D238</f>
        <v>222.65</v>
      </c>
      <c r="F238" s="3">
        <v>0</v>
      </c>
      <c r="G238" s="2"/>
      <c r="H238" s="2"/>
      <c r="I238" s="266">
        <f>E238-F238</f>
        <v>222.65</v>
      </c>
      <c r="J238" s="267">
        <f t="shared" si="14"/>
        <v>0</v>
      </c>
    </row>
    <row r="239" spans="1:10" ht="15.75">
      <c r="A239" s="1">
        <v>10905</v>
      </c>
      <c r="B239" s="1">
        <v>52</v>
      </c>
      <c r="C239" s="2">
        <v>45</v>
      </c>
      <c r="D239" s="3">
        <v>3.65</v>
      </c>
      <c r="E239" s="3">
        <f>C239*D239</f>
        <v>164.25</v>
      </c>
      <c r="F239" s="3">
        <v>0</v>
      </c>
      <c r="G239" s="2"/>
      <c r="H239" s="2"/>
      <c r="I239" s="266">
        <f>E239-F239</f>
        <v>164.25</v>
      </c>
      <c r="J239" s="267">
        <f t="shared" si="14"/>
        <v>0</v>
      </c>
    </row>
    <row r="240" spans="1:10" ht="18.75">
      <c r="A240" s="287"/>
      <c r="B240" s="287"/>
      <c r="C240" s="269"/>
      <c r="D240" s="268"/>
      <c r="E240" s="268" t="s">
        <v>683</v>
      </c>
      <c r="F240" s="268">
        <f>SUM(F166:F239)</f>
        <v>10038.300000000001</v>
      </c>
      <c r="G240" s="269"/>
      <c r="H240" s="270">
        <v>38545</v>
      </c>
      <c r="I240" s="284"/>
      <c r="J240" s="468"/>
    </row>
    <row r="241" spans="1:10" ht="15.75">
      <c r="A241" s="1"/>
      <c r="B241" s="1"/>
      <c r="C241" s="2"/>
      <c r="D241" s="3"/>
      <c r="E241" s="3"/>
      <c r="F241" s="3"/>
      <c r="G241" s="2"/>
      <c r="H241" s="4"/>
      <c r="I241" s="266"/>
      <c r="J241" s="267"/>
    </row>
    <row r="242" spans="1:10" ht="15.75">
      <c r="A242" s="1"/>
      <c r="B242" s="285" t="s">
        <v>11</v>
      </c>
      <c r="C242" s="257"/>
      <c r="D242" s="3"/>
      <c r="E242" s="3"/>
      <c r="F242" s="3"/>
      <c r="G242" s="2"/>
      <c r="H242" s="2"/>
      <c r="I242" s="266"/>
      <c r="J242" s="267"/>
    </row>
    <row r="243" spans="1:10" ht="15.75">
      <c r="A243" s="1"/>
      <c r="B243" s="285" t="s">
        <v>652</v>
      </c>
      <c r="C243" s="2"/>
      <c r="D243" s="3"/>
      <c r="E243" s="3"/>
      <c r="F243" s="3"/>
      <c r="G243" s="2"/>
      <c r="H243" s="2"/>
      <c r="I243" s="266"/>
      <c r="J243" s="267"/>
    </row>
    <row r="244" spans="1:10" ht="15.75">
      <c r="A244" s="1">
        <v>664</v>
      </c>
      <c r="B244" s="1">
        <v>60</v>
      </c>
      <c r="C244" s="2">
        <v>1078</v>
      </c>
      <c r="D244" s="3">
        <v>3.65</v>
      </c>
      <c r="E244" s="3">
        <f>C244*D244</f>
        <v>3934.7</v>
      </c>
      <c r="F244" s="3">
        <v>807.56</v>
      </c>
      <c r="G244" s="2">
        <v>6132</v>
      </c>
      <c r="H244" s="4">
        <v>38365</v>
      </c>
      <c r="I244" s="266">
        <f>E244-F244</f>
        <v>3127.14</v>
      </c>
      <c r="J244" s="267">
        <f t="shared" si="14"/>
        <v>0.20524055201158919</v>
      </c>
    </row>
    <row r="245" spans="1:10" ht="15.75">
      <c r="A245" s="1">
        <v>722</v>
      </c>
      <c r="B245" s="1">
        <v>60</v>
      </c>
      <c r="C245" s="2">
        <v>346</v>
      </c>
      <c r="D245" s="3">
        <v>3.65</v>
      </c>
      <c r="E245" s="3">
        <f>C245*D245</f>
        <v>1262.8999999999999</v>
      </c>
      <c r="F245" s="3">
        <v>781.07</v>
      </c>
      <c r="G245" s="2">
        <v>7716</v>
      </c>
      <c r="H245" s="4">
        <v>38468</v>
      </c>
      <c r="I245" s="266">
        <f>E245-F245</f>
        <v>481.82999999999981</v>
      </c>
      <c r="J245" s="267">
        <f t="shared" si="14"/>
        <v>0.61847335497664113</v>
      </c>
    </row>
    <row r="246" spans="1:10" ht="15.75">
      <c r="A246" s="1">
        <v>1789</v>
      </c>
      <c r="B246" s="1">
        <v>60</v>
      </c>
      <c r="C246" s="2">
        <v>147</v>
      </c>
      <c r="D246" s="3">
        <v>3.65</v>
      </c>
      <c r="E246" s="3">
        <f>C246*D246</f>
        <v>536.54999999999995</v>
      </c>
      <c r="F246" s="3">
        <v>0</v>
      </c>
      <c r="G246" s="2"/>
      <c r="H246" s="2"/>
      <c r="I246" s="266">
        <f>E246-F246</f>
        <v>536.54999999999995</v>
      </c>
      <c r="J246" s="267">
        <f t="shared" si="14"/>
        <v>0</v>
      </c>
    </row>
    <row r="247" spans="1:10" ht="15.75">
      <c r="A247" s="1">
        <v>9685</v>
      </c>
      <c r="B247" s="1">
        <v>60</v>
      </c>
      <c r="C247" s="2">
        <v>67</v>
      </c>
      <c r="D247" s="3">
        <v>3.65</v>
      </c>
      <c r="E247" s="3">
        <f>C247*D247</f>
        <v>244.54999999999998</v>
      </c>
      <c r="F247" s="3">
        <v>0</v>
      </c>
      <c r="G247" s="2"/>
      <c r="H247" s="4"/>
      <c r="I247" s="266">
        <f>E247-F247</f>
        <v>244.54999999999998</v>
      </c>
      <c r="J247" s="267">
        <f t="shared" si="14"/>
        <v>0</v>
      </c>
    </row>
    <row r="248" spans="1:10" ht="15.75">
      <c r="A248" s="1">
        <v>11129</v>
      </c>
      <c r="B248" s="1">
        <v>60</v>
      </c>
      <c r="C248" s="2">
        <v>43</v>
      </c>
      <c r="D248" s="3">
        <v>3.65</v>
      </c>
      <c r="E248" s="3">
        <f>C248*D248</f>
        <v>156.94999999999999</v>
      </c>
      <c r="F248" s="3">
        <v>0</v>
      </c>
      <c r="G248" s="2"/>
      <c r="H248" s="2"/>
      <c r="I248" s="266">
        <f>E248-F248</f>
        <v>156.94999999999999</v>
      </c>
      <c r="J248" s="267">
        <f t="shared" si="14"/>
        <v>0</v>
      </c>
    </row>
    <row r="249" spans="1:10" ht="15.75">
      <c r="A249" s="1"/>
      <c r="B249" s="285" t="s">
        <v>653</v>
      </c>
      <c r="C249" s="2"/>
      <c r="D249" s="3"/>
      <c r="E249" s="3"/>
      <c r="F249" s="3"/>
      <c r="G249" s="2"/>
      <c r="H249" s="2"/>
      <c r="I249" s="266"/>
      <c r="J249" s="267"/>
    </row>
    <row r="250" spans="1:10" ht="15.75">
      <c r="A250" s="1">
        <v>1964</v>
      </c>
      <c r="B250" s="1">
        <v>61</v>
      </c>
      <c r="C250" s="2">
        <v>546</v>
      </c>
      <c r="D250" s="3">
        <v>3.65</v>
      </c>
      <c r="E250" s="3">
        <f>C250*D250</f>
        <v>1992.8999999999999</v>
      </c>
      <c r="F250" s="3">
        <v>0</v>
      </c>
      <c r="G250" s="2"/>
      <c r="H250" s="2"/>
      <c r="I250" s="266">
        <f>E250-F250</f>
        <v>1992.8999999999999</v>
      </c>
      <c r="J250" s="267">
        <f t="shared" si="14"/>
        <v>0</v>
      </c>
    </row>
    <row r="251" spans="1:10" ht="15.75">
      <c r="A251" s="1">
        <v>2035</v>
      </c>
      <c r="B251" s="1">
        <v>61</v>
      </c>
      <c r="C251" s="2">
        <v>67</v>
      </c>
      <c r="D251" s="3">
        <v>3.65</v>
      </c>
      <c r="E251" s="3">
        <f>C251*D251</f>
        <v>244.54999999999998</v>
      </c>
      <c r="F251" s="3">
        <v>0</v>
      </c>
      <c r="G251" s="2"/>
      <c r="H251" s="2"/>
      <c r="I251" s="266">
        <f>E251-F251</f>
        <v>244.54999999999998</v>
      </c>
      <c r="J251" s="267">
        <f t="shared" si="14"/>
        <v>0</v>
      </c>
    </row>
    <row r="252" spans="1:10" ht="18.75">
      <c r="A252" s="286">
        <v>11301</v>
      </c>
      <c r="B252" s="286">
        <v>61</v>
      </c>
      <c r="C252" s="264">
        <v>65</v>
      </c>
      <c r="D252" s="263">
        <v>3.65</v>
      </c>
      <c r="E252" s="263">
        <f>C252*D252</f>
        <v>237.25</v>
      </c>
      <c r="F252" s="263">
        <v>265.86</v>
      </c>
      <c r="G252" s="264">
        <v>2505</v>
      </c>
      <c r="H252" s="261">
        <v>38495</v>
      </c>
      <c r="I252" s="265">
        <f>E252-F252</f>
        <v>-28.610000000000014</v>
      </c>
      <c r="J252" s="279">
        <f t="shared" si="14"/>
        <v>1.1205900948366703</v>
      </c>
    </row>
    <row r="253" spans="1:10" ht="15.75">
      <c r="A253" s="1">
        <v>11657</v>
      </c>
      <c r="B253" s="1">
        <v>61</v>
      </c>
      <c r="C253" s="2">
        <v>41</v>
      </c>
      <c r="D253" s="3">
        <v>3.65</v>
      </c>
      <c r="E253" s="3">
        <f>C253*D253</f>
        <v>149.65</v>
      </c>
      <c r="F253" s="3">
        <v>0</v>
      </c>
      <c r="G253" s="2"/>
      <c r="H253" s="2"/>
      <c r="I253" s="266">
        <f>E253-F253</f>
        <v>149.65</v>
      </c>
      <c r="J253" s="267">
        <f t="shared" si="14"/>
        <v>0</v>
      </c>
    </row>
    <row r="254" spans="1:10" ht="15.75">
      <c r="A254" s="1"/>
      <c r="B254" s="285" t="s">
        <v>654</v>
      </c>
      <c r="C254" s="2"/>
      <c r="D254" s="3"/>
      <c r="E254" s="3"/>
      <c r="F254" s="3"/>
      <c r="G254" s="2"/>
      <c r="H254" s="2"/>
      <c r="I254" s="266"/>
      <c r="J254" s="267"/>
    </row>
    <row r="255" spans="1:10" ht="15.75">
      <c r="A255" s="1">
        <v>1690</v>
      </c>
      <c r="B255" s="1">
        <v>62</v>
      </c>
      <c r="C255" s="2">
        <v>74</v>
      </c>
      <c r="D255" s="3">
        <v>3.65</v>
      </c>
      <c r="E255" s="3">
        <f>C255*D255</f>
        <v>270.09999999999997</v>
      </c>
      <c r="F255" s="3">
        <v>0</v>
      </c>
      <c r="G255" s="2"/>
      <c r="H255" s="4"/>
      <c r="I255" s="266">
        <f>E255-F255</f>
        <v>270.09999999999997</v>
      </c>
      <c r="J255" s="267">
        <f t="shared" si="14"/>
        <v>0</v>
      </c>
    </row>
    <row r="256" spans="1:10" ht="15.75">
      <c r="A256" s="1">
        <v>2487</v>
      </c>
      <c r="B256" s="1">
        <v>62</v>
      </c>
      <c r="C256" s="2">
        <v>205</v>
      </c>
      <c r="D256" s="3">
        <v>3.65</v>
      </c>
      <c r="E256" s="3">
        <f>C256*D256</f>
        <v>748.25</v>
      </c>
      <c r="F256" s="3">
        <v>0</v>
      </c>
      <c r="G256" s="2"/>
      <c r="H256" s="2"/>
      <c r="I256" s="266">
        <f>E256-F256</f>
        <v>748.25</v>
      </c>
      <c r="J256" s="267">
        <f t="shared" si="14"/>
        <v>0</v>
      </c>
    </row>
    <row r="257" spans="1:10" ht="18.75">
      <c r="A257" s="286">
        <v>3562</v>
      </c>
      <c r="B257" s="286">
        <v>62</v>
      </c>
      <c r="C257" s="264">
        <v>93</v>
      </c>
      <c r="D257" s="263">
        <v>3.65</v>
      </c>
      <c r="E257" s="263">
        <f>C257*D257</f>
        <v>339.45</v>
      </c>
      <c r="F257" s="263">
        <v>545.95000000000005</v>
      </c>
      <c r="G257" s="264">
        <v>1319</v>
      </c>
      <c r="H257" s="261">
        <v>38531</v>
      </c>
      <c r="I257" s="265">
        <f>E257-F257</f>
        <v>-206.50000000000006</v>
      </c>
      <c r="J257" s="279">
        <f t="shared" si="14"/>
        <v>1.6083370157607897</v>
      </c>
    </row>
    <row r="258" spans="1:10" ht="15.75">
      <c r="A258" s="1">
        <v>6436</v>
      </c>
      <c r="B258" s="1">
        <v>62</v>
      </c>
      <c r="C258" s="2">
        <v>56</v>
      </c>
      <c r="D258" s="3">
        <v>3.65</v>
      </c>
      <c r="E258" s="3">
        <f>C258*D258</f>
        <v>204.4</v>
      </c>
      <c r="F258" s="3">
        <v>0</v>
      </c>
      <c r="G258" s="2"/>
      <c r="H258" s="2"/>
      <c r="I258" s="266">
        <f>E258-F258</f>
        <v>204.4</v>
      </c>
      <c r="J258" s="267">
        <f t="shared" si="14"/>
        <v>0</v>
      </c>
    </row>
    <row r="259" spans="1:10" ht="15.75">
      <c r="A259" s="1">
        <v>6776</v>
      </c>
      <c r="B259" s="1">
        <v>62</v>
      </c>
      <c r="C259" s="2">
        <v>40</v>
      </c>
      <c r="D259" s="3">
        <v>3.65</v>
      </c>
      <c r="E259" s="3">
        <f>C259*D259</f>
        <v>146</v>
      </c>
      <c r="F259" s="3">
        <v>0</v>
      </c>
      <c r="G259" s="2"/>
      <c r="H259" s="2"/>
      <c r="I259" s="266">
        <f>E259-F259</f>
        <v>146</v>
      </c>
      <c r="J259" s="267">
        <f t="shared" si="14"/>
        <v>0</v>
      </c>
    </row>
    <row r="260" spans="1:10" ht="15.75">
      <c r="A260" s="1"/>
      <c r="B260" s="285" t="s">
        <v>655</v>
      </c>
      <c r="C260" s="2"/>
      <c r="D260" s="3"/>
      <c r="E260" s="3"/>
      <c r="F260" s="3"/>
      <c r="G260" s="2"/>
      <c r="H260" s="2"/>
      <c r="I260" s="266"/>
      <c r="J260" s="267"/>
    </row>
    <row r="261" spans="1:10" ht="15.75">
      <c r="A261" s="1">
        <v>1825</v>
      </c>
      <c r="B261" s="1">
        <v>63</v>
      </c>
      <c r="C261" s="2">
        <v>234</v>
      </c>
      <c r="D261" s="3">
        <v>3.65</v>
      </c>
      <c r="E261" s="3">
        <f>C261*D261</f>
        <v>854.1</v>
      </c>
      <c r="F261" s="3">
        <v>18.25</v>
      </c>
      <c r="G261" s="2">
        <v>3237</v>
      </c>
      <c r="H261" s="4">
        <v>38300</v>
      </c>
      <c r="I261" s="266">
        <f>E261-F261</f>
        <v>835.85</v>
      </c>
      <c r="J261" s="267">
        <f t="shared" si="14"/>
        <v>2.1367521367521368E-2</v>
      </c>
    </row>
    <row r="262" spans="1:10" ht="15.75">
      <c r="A262" s="1">
        <v>3095</v>
      </c>
      <c r="B262" s="1">
        <v>63</v>
      </c>
      <c r="C262" s="2">
        <v>463</v>
      </c>
      <c r="D262" s="3">
        <v>3.65</v>
      </c>
      <c r="E262" s="3">
        <f>C262*D262</f>
        <v>1689.95</v>
      </c>
      <c r="F262" s="3">
        <v>0</v>
      </c>
      <c r="G262" s="2"/>
      <c r="H262" s="4"/>
      <c r="I262" s="266">
        <f>E262-F262</f>
        <v>1689.95</v>
      </c>
      <c r="J262" s="267">
        <f t="shared" si="14"/>
        <v>0</v>
      </c>
    </row>
    <row r="263" spans="1:10" ht="15.75">
      <c r="A263" s="1">
        <v>4240</v>
      </c>
      <c r="B263" s="1">
        <v>63</v>
      </c>
      <c r="C263" s="2">
        <v>279</v>
      </c>
      <c r="D263" s="3">
        <v>3.65</v>
      </c>
      <c r="E263" s="3">
        <f>C263*D263</f>
        <v>1018.35</v>
      </c>
      <c r="F263" s="3">
        <v>0</v>
      </c>
      <c r="G263" s="2"/>
      <c r="H263" s="2"/>
      <c r="I263" s="266">
        <f>E263-F263</f>
        <v>1018.35</v>
      </c>
      <c r="J263" s="267">
        <f t="shared" si="14"/>
        <v>0</v>
      </c>
    </row>
    <row r="264" spans="1:10" ht="15.75">
      <c r="A264" s="1">
        <v>10715</v>
      </c>
      <c r="B264" s="1">
        <v>63</v>
      </c>
      <c r="C264" s="2">
        <v>63</v>
      </c>
      <c r="D264" s="3">
        <v>3.65</v>
      </c>
      <c r="E264" s="3">
        <f>C264*D264</f>
        <v>229.95</v>
      </c>
      <c r="F264" s="3">
        <v>0</v>
      </c>
      <c r="G264" s="2"/>
      <c r="H264" s="2"/>
      <c r="I264" s="266">
        <f>E264-F264</f>
        <v>229.95</v>
      </c>
      <c r="J264" s="267">
        <f t="shared" si="14"/>
        <v>0</v>
      </c>
    </row>
    <row r="265" spans="1:10" ht="18.75">
      <c r="A265" s="286">
        <v>10976</v>
      </c>
      <c r="B265" s="286">
        <v>63</v>
      </c>
      <c r="C265" s="264">
        <v>53</v>
      </c>
      <c r="D265" s="263">
        <v>3.65</v>
      </c>
      <c r="E265" s="263">
        <f>C265*D265</f>
        <v>193.45</v>
      </c>
      <c r="F265" s="263">
        <v>200</v>
      </c>
      <c r="G265" s="264">
        <v>1949</v>
      </c>
      <c r="H265" s="261">
        <v>38520</v>
      </c>
      <c r="I265" s="265">
        <f>E265-F265</f>
        <v>-6.5500000000000114</v>
      </c>
      <c r="J265" s="279">
        <f t="shared" si="14"/>
        <v>1.0338588782631171</v>
      </c>
    </row>
    <row r="266" spans="1:10" ht="15.75">
      <c r="A266" s="1"/>
      <c r="B266" s="285" t="s">
        <v>656</v>
      </c>
      <c r="C266" s="2"/>
      <c r="D266" s="3"/>
      <c r="E266" s="3"/>
      <c r="F266" s="3"/>
      <c r="G266" s="2"/>
      <c r="H266" s="4"/>
      <c r="I266" s="266"/>
      <c r="J266" s="267"/>
    </row>
    <row r="267" spans="1:10" ht="15.75">
      <c r="A267" s="1">
        <v>524</v>
      </c>
      <c r="B267" s="1">
        <v>64</v>
      </c>
      <c r="C267" s="2">
        <v>485</v>
      </c>
      <c r="D267" s="3">
        <v>3.65</v>
      </c>
      <c r="E267" s="3">
        <f>C267*D267</f>
        <v>1770.25</v>
      </c>
      <c r="F267" s="3">
        <v>0</v>
      </c>
      <c r="G267" s="2"/>
      <c r="H267" s="2"/>
      <c r="I267" s="266">
        <f>E267-F267</f>
        <v>1770.25</v>
      </c>
      <c r="J267" s="267">
        <f t="shared" si="14"/>
        <v>0</v>
      </c>
    </row>
    <row r="268" spans="1:10" ht="15.75">
      <c r="A268" s="1">
        <v>3702</v>
      </c>
      <c r="B268" s="1">
        <v>64</v>
      </c>
      <c r="C268" s="2">
        <v>293</v>
      </c>
      <c r="D268" s="3">
        <v>3.65</v>
      </c>
      <c r="E268" s="3">
        <f>C268*D268</f>
        <v>1069.45</v>
      </c>
      <c r="F268" s="3">
        <v>525.95000000000005</v>
      </c>
      <c r="G268" s="2">
        <v>7677</v>
      </c>
      <c r="H268" s="4">
        <v>38468</v>
      </c>
      <c r="I268" s="266">
        <f>E268-F268</f>
        <v>543.5</v>
      </c>
      <c r="J268" s="267">
        <f t="shared" si="14"/>
        <v>0.49179484781897237</v>
      </c>
    </row>
    <row r="269" spans="1:10" ht="15.75">
      <c r="A269" s="1">
        <v>4648</v>
      </c>
      <c r="B269" s="1">
        <v>64</v>
      </c>
      <c r="C269" s="2">
        <v>88</v>
      </c>
      <c r="D269" s="3">
        <v>3.65</v>
      </c>
      <c r="E269" s="3">
        <f>C269*D269</f>
        <v>321.2</v>
      </c>
      <c r="F269" s="3">
        <v>0</v>
      </c>
      <c r="G269" s="2"/>
      <c r="H269" s="2"/>
      <c r="I269" s="266">
        <f>E269-F269</f>
        <v>321.2</v>
      </c>
      <c r="J269" s="267">
        <f t="shared" si="14"/>
        <v>0</v>
      </c>
    </row>
    <row r="270" spans="1:10" ht="15.75">
      <c r="A270" s="1">
        <v>6883</v>
      </c>
      <c r="B270" s="1">
        <v>64</v>
      </c>
      <c r="C270" s="2">
        <v>78</v>
      </c>
      <c r="D270" s="3">
        <v>3.65</v>
      </c>
      <c r="E270" s="3">
        <f>C270*D270</f>
        <v>284.7</v>
      </c>
      <c r="F270" s="3">
        <v>0</v>
      </c>
      <c r="G270" s="2"/>
      <c r="H270" s="2"/>
      <c r="I270" s="266">
        <f>E270-F270</f>
        <v>284.7</v>
      </c>
      <c r="J270" s="267">
        <f t="shared" si="14"/>
        <v>0</v>
      </c>
    </row>
    <row r="271" spans="1:10" ht="15.75">
      <c r="A271" s="1"/>
      <c r="B271" s="285" t="s">
        <v>657</v>
      </c>
      <c r="C271" s="2"/>
      <c r="D271" s="3"/>
      <c r="E271" s="3"/>
      <c r="F271" s="3"/>
      <c r="G271" s="2"/>
      <c r="H271" s="2"/>
      <c r="I271" s="266"/>
      <c r="J271" s="267"/>
    </row>
    <row r="272" spans="1:10" ht="15.75">
      <c r="A272" s="1">
        <v>1709</v>
      </c>
      <c r="B272" s="1">
        <v>65</v>
      </c>
      <c r="C272" s="2">
        <v>292</v>
      </c>
      <c r="D272" s="3">
        <v>3.65</v>
      </c>
      <c r="E272" s="3">
        <f>C272*D272</f>
        <v>1065.8</v>
      </c>
      <c r="F272" s="3">
        <v>600</v>
      </c>
      <c r="G272" s="2">
        <v>6542</v>
      </c>
      <c r="H272" s="4">
        <v>38441</v>
      </c>
      <c r="I272" s="266">
        <f>E272-F272</f>
        <v>465.79999999999995</v>
      </c>
      <c r="J272" s="267">
        <f t="shared" si="14"/>
        <v>0.56295740288984808</v>
      </c>
    </row>
    <row r="273" spans="1:10" ht="15.75">
      <c r="A273" s="1">
        <v>4614</v>
      </c>
      <c r="B273" s="1">
        <v>65</v>
      </c>
      <c r="C273" s="2">
        <v>106</v>
      </c>
      <c r="D273" s="3">
        <v>3.65</v>
      </c>
      <c r="E273" s="3">
        <f>C273*D273</f>
        <v>386.9</v>
      </c>
      <c r="F273" s="3">
        <v>0</v>
      </c>
      <c r="G273" s="2"/>
      <c r="H273" s="2"/>
      <c r="I273" s="266">
        <f>E273-F273</f>
        <v>386.9</v>
      </c>
      <c r="J273" s="267">
        <f t="shared" si="14"/>
        <v>0</v>
      </c>
    </row>
    <row r="274" spans="1:10" ht="15.75">
      <c r="A274" s="1">
        <v>4700</v>
      </c>
      <c r="B274" s="1">
        <v>65</v>
      </c>
      <c r="C274" s="2">
        <v>45</v>
      </c>
      <c r="D274" s="3">
        <v>3.65</v>
      </c>
      <c r="E274" s="3">
        <f>C274*D274</f>
        <v>164.25</v>
      </c>
      <c r="F274" s="3">
        <v>0</v>
      </c>
      <c r="G274" s="2"/>
      <c r="H274" s="4"/>
      <c r="I274" s="266">
        <f>E274-F274</f>
        <v>164.25</v>
      </c>
      <c r="J274" s="267">
        <f t="shared" si="14"/>
        <v>0</v>
      </c>
    </row>
    <row r="275" spans="1:10" ht="15.75">
      <c r="A275" s="1">
        <v>6719</v>
      </c>
      <c r="B275" s="1">
        <v>65</v>
      </c>
      <c r="C275" s="2">
        <v>49</v>
      </c>
      <c r="D275" s="3">
        <v>3.65</v>
      </c>
      <c r="E275" s="3">
        <f>C275*D275</f>
        <v>178.85</v>
      </c>
      <c r="F275" s="3">
        <v>110.55</v>
      </c>
      <c r="G275" s="2">
        <v>1781</v>
      </c>
      <c r="H275" s="4">
        <v>38405</v>
      </c>
      <c r="I275" s="266">
        <f>E275-F275</f>
        <v>68.3</v>
      </c>
      <c r="J275" s="267">
        <f t="shared" si="14"/>
        <v>0.61811573944646347</v>
      </c>
    </row>
    <row r="276" spans="1:10" ht="15.75">
      <c r="A276" s="1">
        <v>13583</v>
      </c>
      <c r="B276" s="1">
        <v>65</v>
      </c>
      <c r="C276" s="2">
        <v>30</v>
      </c>
      <c r="D276" s="3">
        <v>3.65</v>
      </c>
      <c r="E276" s="3">
        <f>C276*D276</f>
        <v>109.5</v>
      </c>
      <c r="F276" s="3">
        <v>0</v>
      </c>
      <c r="G276" s="2"/>
      <c r="H276" s="4"/>
      <c r="I276" s="266">
        <f>E276-F276</f>
        <v>109.5</v>
      </c>
      <c r="J276" s="267">
        <f t="shared" ref="J276:J327" si="17">F276/E276</f>
        <v>0</v>
      </c>
    </row>
    <row r="277" spans="1:10" ht="15.75">
      <c r="A277" s="1"/>
      <c r="B277" s="285" t="s">
        <v>658</v>
      </c>
      <c r="C277" s="2"/>
      <c r="D277" s="3"/>
      <c r="E277" s="3"/>
      <c r="F277" s="3"/>
      <c r="G277" s="2"/>
      <c r="H277" s="4"/>
      <c r="I277" s="266"/>
      <c r="J277" s="267"/>
    </row>
    <row r="278" spans="1:10" ht="18.75">
      <c r="A278" s="286">
        <v>2689</v>
      </c>
      <c r="B278" s="286">
        <v>66</v>
      </c>
      <c r="C278" s="264">
        <v>107</v>
      </c>
      <c r="D278" s="263">
        <v>3.65</v>
      </c>
      <c r="E278" s="263">
        <f t="shared" ref="E278:E283" si="18">C278*D278</f>
        <v>390.55</v>
      </c>
      <c r="F278" s="263">
        <v>390.55</v>
      </c>
      <c r="G278" s="264">
        <v>1674</v>
      </c>
      <c r="H278" s="261">
        <v>38519</v>
      </c>
      <c r="I278" s="265">
        <f t="shared" ref="I278:I283" si="19">E278-F278</f>
        <v>0</v>
      </c>
      <c r="J278" s="279">
        <f t="shared" si="17"/>
        <v>1</v>
      </c>
    </row>
    <row r="279" spans="1:10" ht="15.75">
      <c r="A279" s="1">
        <v>7798</v>
      </c>
      <c r="B279" s="1">
        <v>66</v>
      </c>
      <c r="C279" s="2">
        <v>60</v>
      </c>
      <c r="D279" s="3">
        <v>3.65</v>
      </c>
      <c r="E279" s="3">
        <f t="shared" si="18"/>
        <v>219</v>
      </c>
      <c r="F279" s="3">
        <v>0</v>
      </c>
      <c r="G279" s="2"/>
      <c r="H279" s="2"/>
      <c r="I279" s="266">
        <f t="shared" si="19"/>
        <v>219</v>
      </c>
      <c r="J279" s="267">
        <f t="shared" si="17"/>
        <v>0</v>
      </c>
    </row>
    <row r="280" spans="1:10" ht="18.75">
      <c r="A280" s="286">
        <v>8817</v>
      </c>
      <c r="B280" s="286">
        <v>66</v>
      </c>
      <c r="C280" s="264">
        <v>83</v>
      </c>
      <c r="D280" s="263">
        <v>3.65</v>
      </c>
      <c r="E280" s="263">
        <f t="shared" si="18"/>
        <v>302.95</v>
      </c>
      <c r="F280" s="263">
        <v>302.95</v>
      </c>
      <c r="G280" s="264">
        <v>1467</v>
      </c>
      <c r="H280" s="261">
        <v>38505</v>
      </c>
      <c r="I280" s="265">
        <f t="shared" si="19"/>
        <v>0</v>
      </c>
      <c r="J280" s="279">
        <f t="shared" si="17"/>
        <v>1</v>
      </c>
    </row>
    <row r="281" spans="1:10" ht="15.75">
      <c r="A281" s="1">
        <v>12588</v>
      </c>
      <c r="B281" s="1">
        <v>66</v>
      </c>
      <c r="C281" s="2">
        <v>48</v>
      </c>
      <c r="D281" s="3">
        <v>3.65</v>
      </c>
      <c r="E281" s="3">
        <f t="shared" si="18"/>
        <v>175.2</v>
      </c>
      <c r="F281" s="3">
        <v>69.05</v>
      </c>
      <c r="G281" s="2" t="s">
        <v>684</v>
      </c>
      <c r="H281" s="4">
        <v>38538</v>
      </c>
      <c r="I281" s="266">
        <f t="shared" si="19"/>
        <v>106.14999999999999</v>
      </c>
      <c r="J281" s="267">
        <f t="shared" si="17"/>
        <v>0.39412100456621008</v>
      </c>
    </row>
    <row r="282" spans="1:10" ht="15.75">
      <c r="A282" s="1">
        <v>12677</v>
      </c>
      <c r="B282" s="1">
        <v>66</v>
      </c>
      <c r="C282" s="2">
        <v>39</v>
      </c>
      <c r="D282" s="3">
        <v>3.65</v>
      </c>
      <c r="E282" s="3">
        <f t="shared" si="18"/>
        <v>142.35</v>
      </c>
      <c r="F282" s="3">
        <v>0</v>
      </c>
      <c r="G282" s="2"/>
      <c r="H282" s="2"/>
      <c r="I282" s="266">
        <f t="shared" si="19"/>
        <v>142.35</v>
      </c>
      <c r="J282" s="267">
        <f t="shared" si="17"/>
        <v>0</v>
      </c>
    </row>
    <row r="283" spans="1:10" ht="15.75">
      <c r="A283" s="1">
        <v>12743</v>
      </c>
      <c r="B283" s="1">
        <v>66</v>
      </c>
      <c r="C283" s="2">
        <v>37</v>
      </c>
      <c r="D283" s="3">
        <v>3.65</v>
      </c>
      <c r="E283" s="3">
        <f t="shared" si="18"/>
        <v>135.04999999999998</v>
      </c>
      <c r="F283" s="3">
        <v>22.95</v>
      </c>
      <c r="G283" s="4">
        <v>276</v>
      </c>
      <c r="H283" s="4">
        <v>38525</v>
      </c>
      <c r="I283" s="266">
        <f t="shared" si="19"/>
        <v>112.09999999999998</v>
      </c>
      <c r="J283" s="267">
        <f t="shared" si="17"/>
        <v>0.16993706034801928</v>
      </c>
    </row>
    <row r="284" spans="1:10" ht="15.75">
      <c r="A284" s="1"/>
      <c r="B284" s="285" t="s">
        <v>659</v>
      </c>
      <c r="C284" s="2"/>
      <c r="D284" s="3"/>
      <c r="E284" s="3"/>
      <c r="F284" s="3"/>
      <c r="G284" s="2"/>
      <c r="H284" s="2"/>
      <c r="I284" s="266"/>
      <c r="J284" s="267"/>
    </row>
    <row r="285" spans="1:10" ht="15.75">
      <c r="A285" s="1">
        <v>697</v>
      </c>
      <c r="B285" s="1">
        <v>67</v>
      </c>
      <c r="C285" s="2">
        <v>248</v>
      </c>
      <c r="D285" s="3">
        <v>3.65</v>
      </c>
      <c r="E285" s="3">
        <f>C285*D285</f>
        <v>905.19999999999993</v>
      </c>
      <c r="F285" s="3">
        <v>398.3</v>
      </c>
      <c r="G285" s="2">
        <v>7142</v>
      </c>
      <c r="H285" s="4">
        <v>38468</v>
      </c>
      <c r="I285" s="266">
        <f>E285-F285</f>
        <v>506.89999999999992</v>
      </c>
      <c r="J285" s="267">
        <f t="shared" si="17"/>
        <v>0.44001325673884228</v>
      </c>
    </row>
    <row r="286" spans="1:10" ht="15.75">
      <c r="A286" s="1">
        <v>973</v>
      </c>
      <c r="B286" s="1">
        <v>67</v>
      </c>
      <c r="C286" s="2">
        <v>316</v>
      </c>
      <c r="D286" s="3">
        <v>3.65</v>
      </c>
      <c r="E286" s="3">
        <f>C286*D286</f>
        <v>1153.3999999999999</v>
      </c>
      <c r="F286" s="3">
        <v>0</v>
      </c>
      <c r="G286" s="2"/>
      <c r="H286" s="4"/>
      <c r="I286" s="266">
        <f>E286-F286</f>
        <v>1153.3999999999999</v>
      </c>
      <c r="J286" s="267">
        <f t="shared" si="17"/>
        <v>0</v>
      </c>
    </row>
    <row r="287" spans="1:10" ht="15.75">
      <c r="A287" s="1">
        <v>4831</v>
      </c>
      <c r="B287" s="1">
        <v>67</v>
      </c>
      <c r="C287" s="2">
        <v>53</v>
      </c>
      <c r="D287" s="3">
        <v>3.65</v>
      </c>
      <c r="E287" s="3">
        <f>C287*D287</f>
        <v>193.45</v>
      </c>
      <c r="F287" s="3">
        <v>0</v>
      </c>
      <c r="G287" s="2"/>
      <c r="H287" s="2"/>
      <c r="I287" s="266">
        <f>E287-F287</f>
        <v>193.45</v>
      </c>
      <c r="J287" s="267">
        <f t="shared" si="17"/>
        <v>0</v>
      </c>
    </row>
    <row r="288" spans="1:10" ht="15.75">
      <c r="A288" s="1">
        <v>6554</v>
      </c>
      <c r="B288" s="1">
        <v>67</v>
      </c>
      <c r="C288" s="2">
        <v>65</v>
      </c>
      <c r="D288" s="3">
        <v>3.65</v>
      </c>
      <c r="E288" s="3">
        <f>C288*D288</f>
        <v>237.25</v>
      </c>
      <c r="F288" s="3">
        <v>0</v>
      </c>
      <c r="G288" s="2"/>
      <c r="H288" s="2"/>
      <c r="I288" s="266">
        <f>E288-F288</f>
        <v>237.25</v>
      </c>
      <c r="J288" s="267">
        <f t="shared" si="17"/>
        <v>0</v>
      </c>
    </row>
    <row r="289" spans="1:10" ht="18.75">
      <c r="A289" s="289">
        <v>8108</v>
      </c>
      <c r="B289" s="289">
        <v>67</v>
      </c>
      <c r="C289" s="290">
        <v>67</v>
      </c>
      <c r="D289" s="280">
        <v>3.65</v>
      </c>
      <c r="E289" s="280">
        <f>C289*D289</f>
        <v>244.54999999999998</v>
      </c>
      <c r="F289" s="263">
        <v>244.55</v>
      </c>
      <c r="G289" s="264">
        <v>2526</v>
      </c>
      <c r="H289" s="281">
        <v>38512</v>
      </c>
      <c r="I289" s="282">
        <f>E289-F289</f>
        <v>0</v>
      </c>
      <c r="J289" s="279">
        <f t="shared" si="17"/>
        <v>1.0000000000000002</v>
      </c>
    </row>
    <row r="290" spans="1:10" ht="15.75">
      <c r="A290" s="7"/>
      <c r="B290" s="291" t="s">
        <v>660</v>
      </c>
      <c r="C290" s="63"/>
      <c r="D290" s="53"/>
      <c r="E290" s="53"/>
      <c r="F290" s="3"/>
      <c r="G290" s="2"/>
      <c r="H290" s="272"/>
      <c r="I290" s="273"/>
      <c r="J290" s="267"/>
    </row>
    <row r="291" spans="1:10" ht="15.75">
      <c r="A291" s="1">
        <v>4106</v>
      </c>
      <c r="B291" s="1">
        <v>68</v>
      </c>
      <c r="C291" s="2">
        <v>119</v>
      </c>
      <c r="D291" s="3">
        <v>3.65</v>
      </c>
      <c r="E291" s="3">
        <f>C291*D291</f>
        <v>434.34999999999997</v>
      </c>
      <c r="F291" s="3">
        <v>0</v>
      </c>
      <c r="G291" s="2"/>
      <c r="H291" s="2"/>
      <c r="I291" s="266">
        <f>E291-F291</f>
        <v>434.34999999999997</v>
      </c>
      <c r="J291" s="267">
        <f t="shared" si="17"/>
        <v>0</v>
      </c>
    </row>
    <row r="292" spans="1:10" ht="15.75">
      <c r="A292" s="1">
        <v>4580</v>
      </c>
      <c r="B292" s="1">
        <v>68</v>
      </c>
      <c r="C292" s="2">
        <v>273</v>
      </c>
      <c r="D292" s="3">
        <v>3.65</v>
      </c>
      <c r="E292" s="3">
        <f>C292*D292</f>
        <v>996.44999999999993</v>
      </c>
      <c r="F292" s="3">
        <v>0</v>
      </c>
      <c r="G292" s="2"/>
      <c r="H292" s="2"/>
      <c r="I292" s="266">
        <f>E292-F292</f>
        <v>996.44999999999993</v>
      </c>
      <c r="J292" s="267">
        <f t="shared" si="17"/>
        <v>0</v>
      </c>
    </row>
    <row r="293" spans="1:10" ht="15.75">
      <c r="A293" s="1">
        <v>6448</v>
      </c>
      <c r="B293" s="1">
        <v>68</v>
      </c>
      <c r="C293" s="2">
        <v>89</v>
      </c>
      <c r="D293" s="3">
        <v>3.65</v>
      </c>
      <c r="E293" s="3">
        <f>C293*D293</f>
        <v>324.84999999999997</v>
      </c>
      <c r="F293" s="3">
        <v>130</v>
      </c>
      <c r="G293" s="2">
        <v>2904</v>
      </c>
      <c r="H293" s="4">
        <v>38523</v>
      </c>
      <c r="I293" s="266">
        <f>E293-F293</f>
        <v>194.84999999999997</v>
      </c>
      <c r="J293" s="267">
        <f t="shared" si="17"/>
        <v>0.40018470063106054</v>
      </c>
    </row>
    <row r="294" spans="1:10" ht="15.75">
      <c r="A294" s="1">
        <v>7048</v>
      </c>
      <c r="B294" s="1">
        <v>68</v>
      </c>
      <c r="C294" s="2">
        <v>192</v>
      </c>
      <c r="D294" s="3">
        <v>3.65</v>
      </c>
      <c r="E294" s="3">
        <f>C294*D294</f>
        <v>700.8</v>
      </c>
      <c r="F294" s="3">
        <v>573.04999999999995</v>
      </c>
      <c r="G294" s="2">
        <v>3990</v>
      </c>
      <c r="H294" s="4">
        <v>38531</v>
      </c>
      <c r="I294" s="266">
        <f>E294-F294</f>
        <v>127.75</v>
      </c>
      <c r="J294" s="267">
        <f t="shared" si="17"/>
        <v>0.81770833333333337</v>
      </c>
    </row>
    <row r="295" spans="1:10" ht="15.75">
      <c r="A295" s="1">
        <v>8172</v>
      </c>
      <c r="B295" s="1">
        <v>68</v>
      </c>
      <c r="C295" s="2">
        <v>103</v>
      </c>
      <c r="D295" s="3">
        <v>3.65</v>
      </c>
      <c r="E295" s="3">
        <f>C295*D295</f>
        <v>375.95</v>
      </c>
      <c r="F295" s="3">
        <v>242.6</v>
      </c>
      <c r="G295" s="2">
        <v>1748</v>
      </c>
      <c r="H295" s="4">
        <v>38468</v>
      </c>
      <c r="I295" s="266">
        <f>E295-F295</f>
        <v>133.35</v>
      </c>
      <c r="J295" s="267">
        <f t="shared" si="17"/>
        <v>0.64529857693842263</v>
      </c>
    </row>
    <row r="296" spans="1:10" ht="15.75">
      <c r="A296" s="1">
        <v>13733</v>
      </c>
      <c r="B296" s="1">
        <v>68</v>
      </c>
      <c r="C296" s="2"/>
      <c r="D296" s="3"/>
      <c r="E296" s="3"/>
      <c r="F296" s="3"/>
      <c r="G296" s="2"/>
      <c r="H296" s="4"/>
      <c r="I296" s="266"/>
      <c r="J296" s="267"/>
    </row>
    <row r="297" spans="1:10" ht="15.75">
      <c r="A297" s="1"/>
      <c r="B297" s="285" t="s">
        <v>661</v>
      </c>
      <c r="C297" s="2"/>
      <c r="D297" s="3"/>
      <c r="E297" s="3"/>
      <c r="F297" s="3"/>
      <c r="G297" s="2"/>
      <c r="H297" s="4"/>
      <c r="I297" s="266"/>
      <c r="J297" s="267"/>
    </row>
    <row r="298" spans="1:10" ht="15.75">
      <c r="A298" s="1">
        <v>4520</v>
      </c>
      <c r="B298" s="1">
        <v>69</v>
      </c>
      <c r="C298" s="2">
        <v>135</v>
      </c>
      <c r="D298" s="3">
        <v>3.65</v>
      </c>
      <c r="E298" s="3">
        <f>C298*D298</f>
        <v>492.75</v>
      </c>
      <c r="F298" s="3">
        <v>0</v>
      </c>
      <c r="G298" s="2"/>
      <c r="H298" s="4"/>
      <c r="I298" s="266">
        <f>E298-F298</f>
        <v>492.75</v>
      </c>
      <c r="J298" s="267">
        <f>F298/E298</f>
        <v>0</v>
      </c>
    </row>
    <row r="299" spans="1:10" ht="18.75">
      <c r="A299" s="286">
        <v>4645</v>
      </c>
      <c r="B299" s="286">
        <v>69</v>
      </c>
      <c r="C299" s="264">
        <v>108</v>
      </c>
      <c r="D299" s="263">
        <v>3.65</v>
      </c>
      <c r="E299" s="263">
        <f>C299*D299</f>
        <v>394.2</v>
      </c>
      <c r="F299" s="263">
        <v>394.2</v>
      </c>
      <c r="G299" s="264">
        <v>1153</v>
      </c>
      <c r="H299" s="261">
        <v>38533</v>
      </c>
      <c r="I299" s="265">
        <f>E299-F299</f>
        <v>0</v>
      </c>
      <c r="J299" s="279">
        <f t="shared" si="17"/>
        <v>1</v>
      </c>
    </row>
    <row r="300" spans="1:10" ht="15.75">
      <c r="A300" s="1">
        <v>4706</v>
      </c>
      <c r="B300" s="1">
        <v>69</v>
      </c>
      <c r="C300" s="2">
        <v>102</v>
      </c>
      <c r="D300" s="3">
        <v>3.65</v>
      </c>
      <c r="E300" s="3">
        <f>C300*D300</f>
        <v>372.3</v>
      </c>
      <c r="F300" s="3">
        <v>211.4</v>
      </c>
      <c r="G300" s="2">
        <v>3131</v>
      </c>
      <c r="H300" s="4">
        <v>38473</v>
      </c>
      <c r="I300" s="266">
        <f>E300-F300</f>
        <v>160.9</v>
      </c>
      <c r="J300" s="267">
        <f t="shared" si="17"/>
        <v>0.56782164920762823</v>
      </c>
    </row>
    <row r="301" spans="1:10" ht="15.75">
      <c r="A301" s="1">
        <v>5438</v>
      </c>
      <c r="B301" s="1">
        <v>69</v>
      </c>
      <c r="C301" s="2">
        <v>59</v>
      </c>
      <c r="D301" s="3">
        <v>3.65</v>
      </c>
      <c r="E301" s="3">
        <f>C301*D301</f>
        <v>215.35</v>
      </c>
      <c r="F301" s="3">
        <v>0</v>
      </c>
      <c r="G301" s="2"/>
      <c r="H301" s="4"/>
      <c r="I301" s="266">
        <f>E301-F301</f>
        <v>215.35</v>
      </c>
      <c r="J301" s="267">
        <f t="shared" si="17"/>
        <v>0</v>
      </c>
    </row>
    <row r="302" spans="1:10" ht="18.75">
      <c r="A302" s="286">
        <v>6646</v>
      </c>
      <c r="B302" s="286">
        <v>69</v>
      </c>
      <c r="C302" s="264">
        <v>172</v>
      </c>
      <c r="D302" s="263">
        <v>3.65</v>
      </c>
      <c r="E302" s="263">
        <f>C302*D302</f>
        <v>627.79999999999995</v>
      </c>
      <c r="F302" s="263">
        <v>628.17999999999995</v>
      </c>
      <c r="G302" s="264">
        <v>2884</v>
      </c>
      <c r="H302" s="261">
        <v>38405</v>
      </c>
      <c r="I302" s="265">
        <f>E302-F302</f>
        <v>-0.37999999999999545</v>
      </c>
      <c r="J302" s="279">
        <f t="shared" si="17"/>
        <v>1.0006052883083785</v>
      </c>
    </row>
    <row r="303" spans="1:10" ht="15.75">
      <c r="A303" s="1"/>
      <c r="B303" s="285" t="s">
        <v>662</v>
      </c>
      <c r="C303" s="2"/>
      <c r="D303" s="3"/>
      <c r="E303" s="3"/>
      <c r="F303" s="3"/>
      <c r="G303" s="2"/>
      <c r="H303" s="4"/>
      <c r="I303" s="266"/>
      <c r="J303" s="267"/>
    </row>
    <row r="304" spans="1:10" ht="15.75">
      <c r="A304" s="1">
        <v>1578</v>
      </c>
      <c r="B304" s="1">
        <v>70</v>
      </c>
      <c r="C304" s="2">
        <v>218</v>
      </c>
      <c r="D304" s="3">
        <v>3.65</v>
      </c>
      <c r="E304" s="3">
        <f>C304*D304</f>
        <v>795.69999999999993</v>
      </c>
      <c r="F304" s="3">
        <v>0</v>
      </c>
      <c r="G304" s="2"/>
      <c r="H304" s="2"/>
      <c r="I304" s="266">
        <f>E304-F304</f>
        <v>795.69999999999993</v>
      </c>
      <c r="J304" s="267">
        <f t="shared" si="17"/>
        <v>0</v>
      </c>
    </row>
    <row r="305" spans="1:10" ht="15.75">
      <c r="A305" s="1">
        <v>1612</v>
      </c>
      <c r="B305" s="1">
        <v>70</v>
      </c>
      <c r="C305" s="2">
        <v>37</v>
      </c>
      <c r="D305" s="3">
        <v>3.65</v>
      </c>
      <c r="E305" s="3">
        <f>C305*D305</f>
        <v>135.04999999999998</v>
      </c>
      <c r="F305" s="3">
        <v>0</v>
      </c>
      <c r="G305" s="2"/>
      <c r="H305" s="2"/>
      <c r="I305" s="266">
        <f>E305-F305</f>
        <v>135.04999999999998</v>
      </c>
      <c r="J305" s="267">
        <f t="shared" si="17"/>
        <v>0</v>
      </c>
    </row>
    <row r="306" spans="1:10" ht="15.75">
      <c r="A306" s="1">
        <v>1647</v>
      </c>
      <c r="B306" s="1">
        <v>70</v>
      </c>
      <c r="C306" s="2">
        <v>79</v>
      </c>
      <c r="D306" s="3">
        <v>3.65</v>
      </c>
      <c r="E306" s="3">
        <f>C306*D306</f>
        <v>288.34999999999997</v>
      </c>
      <c r="F306" s="3">
        <v>0</v>
      </c>
      <c r="G306" s="2"/>
      <c r="H306" s="4"/>
      <c r="I306" s="266">
        <f>E306-F306</f>
        <v>288.34999999999997</v>
      </c>
      <c r="J306" s="267">
        <f t="shared" si="17"/>
        <v>0</v>
      </c>
    </row>
    <row r="307" spans="1:10" ht="15.75">
      <c r="A307" s="1">
        <v>3464</v>
      </c>
      <c r="B307" s="1">
        <v>70</v>
      </c>
      <c r="C307" s="2">
        <v>133</v>
      </c>
      <c r="D307" s="3">
        <v>3.65</v>
      </c>
      <c r="E307" s="3">
        <f>C307*D307</f>
        <v>485.45</v>
      </c>
      <c r="F307" s="3">
        <v>0</v>
      </c>
      <c r="G307" s="2"/>
      <c r="H307" s="2"/>
      <c r="I307" s="266">
        <f>E307-F307</f>
        <v>485.45</v>
      </c>
      <c r="J307" s="267">
        <f t="shared" si="17"/>
        <v>0</v>
      </c>
    </row>
    <row r="308" spans="1:10" ht="15.75">
      <c r="A308" s="1">
        <v>4579</v>
      </c>
      <c r="B308" s="1">
        <v>70</v>
      </c>
      <c r="C308" s="2">
        <v>124</v>
      </c>
      <c r="D308" s="3">
        <v>3.65</v>
      </c>
      <c r="E308" s="3">
        <f>C308*D308</f>
        <v>452.59999999999997</v>
      </c>
      <c r="F308" s="3">
        <v>0</v>
      </c>
      <c r="G308" s="2"/>
      <c r="H308" s="2"/>
      <c r="I308" s="266">
        <f>E308-F308</f>
        <v>452.59999999999997</v>
      </c>
      <c r="J308" s="267">
        <f t="shared" si="17"/>
        <v>0</v>
      </c>
    </row>
    <row r="309" spans="1:10" ht="15.75">
      <c r="A309" s="1"/>
      <c r="B309" s="285" t="s">
        <v>663</v>
      </c>
      <c r="C309" s="2"/>
      <c r="D309" s="3"/>
      <c r="E309" s="3"/>
      <c r="F309" s="3"/>
      <c r="G309" s="2"/>
      <c r="H309" s="2"/>
      <c r="I309" s="266"/>
      <c r="J309" s="267"/>
    </row>
    <row r="310" spans="1:10" ht="15.75">
      <c r="A310" s="1">
        <v>1837</v>
      </c>
      <c r="B310" s="1">
        <v>71</v>
      </c>
      <c r="C310" s="2">
        <v>284</v>
      </c>
      <c r="D310" s="3">
        <v>3.65</v>
      </c>
      <c r="E310" s="3">
        <f>C310*D310</f>
        <v>1036.5999999999999</v>
      </c>
      <c r="F310" s="3">
        <v>0</v>
      </c>
      <c r="G310" s="2"/>
      <c r="H310" s="2"/>
      <c r="I310" s="266">
        <f>E310-F310</f>
        <v>1036.5999999999999</v>
      </c>
      <c r="J310" s="267">
        <f t="shared" si="17"/>
        <v>0</v>
      </c>
    </row>
    <row r="311" spans="1:10" ht="15.75">
      <c r="A311" s="1">
        <v>4877</v>
      </c>
      <c r="B311" s="1">
        <v>71</v>
      </c>
      <c r="C311" s="2">
        <v>136</v>
      </c>
      <c r="D311" s="3">
        <v>3.65</v>
      </c>
      <c r="E311" s="3">
        <f>C311*D311</f>
        <v>496.4</v>
      </c>
      <c r="F311" s="3">
        <v>0</v>
      </c>
      <c r="G311" s="2"/>
      <c r="H311" s="4"/>
      <c r="I311" s="266">
        <f>E311-F311</f>
        <v>496.4</v>
      </c>
      <c r="J311" s="267">
        <f t="shared" si="17"/>
        <v>0</v>
      </c>
    </row>
    <row r="312" spans="1:10" ht="18.75">
      <c r="A312" s="286">
        <v>4897</v>
      </c>
      <c r="B312" s="286">
        <v>71</v>
      </c>
      <c r="C312" s="264">
        <v>106</v>
      </c>
      <c r="D312" s="263">
        <v>3.65</v>
      </c>
      <c r="E312" s="263">
        <f>C312*D312</f>
        <v>386.9</v>
      </c>
      <c r="F312" s="263">
        <v>400</v>
      </c>
      <c r="G312" s="264">
        <v>2094</v>
      </c>
      <c r="H312" s="261">
        <v>38468</v>
      </c>
      <c r="I312" s="265">
        <f>E312-F312</f>
        <v>-13.100000000000023</v>
      </c>
      <c r="J312" s="279">
        <f t="shared" si="17"/>
        <v>1.0338588782631171</v>
      </c>
    </row>
    <row r="313" spans="1:10" ht="18.75">
      <c r="A313" s="286">
        <v>12621</v>
      </c>
      <c r="B313" s="286">
        <v>71</v>
      </c>
      <c r="C313" s="264">
        <v>49</v>
      </c>
      <c r="D313" s="263">
        <v>3.65</v>
      </c>
      <c r="E313" s="263">
        <f>C313*D313</f>
        <v>178.85</v>
      </c>
      <c r="F313" s="263">
        <v>200</v>
      </c>
      <c r="G313" s="264">
        <v>1461</v>
      </c>
      <c r="H313" s="261">
        <v>38510</v>
      </c>
      <c r="I313" s="265">
        <f>E313-F313</f>
        <v>-21.150000000000006</v>
      </c>
      <c r="J313" s="279">
        <f t="shared" si="17"/>
        <v>1.118255521386637</v>
      </c>
    </row>
    <row r="314" spans="1:10" ht="15.75">
      <c r="A314" s="1">
        <v>12677</v>
      </c>
      <c r="B314" s="1">
        <v>71</v>
      </c>
      <c r="C314" s="2">
        <v>39</v>
      </c>
      <c r="D314" s="3">
        <v>3.65</v>
      </c>
      <c r="E314" s="3">
        <f>C314*D314</f>
        <v>142.35</v>
      </c>
      <c r="F314" s="3">
        <v>0</v>
      </c>
      <c r="G314" s="2"/>
      <c r="H314" s="2"/>
      <c r="I314" s="266">
        <f>E314-F314</f>
        <v>142.35</v>
      </c>
      <c r="J314" s="267">
        <f>F314/E314</f>
        <v>0</v>
      </c>
    </row>
    <row r="315" spans="1:10" ht="18.75">
      <c r="A315" s="287"/>
      <c r="B315" s="287"/>
      <c r="C315" s="269"/>
      <c r="D315" s="268"/>
      <c r="E315" s="268" t="s">
        <v>685</v>
      </c>
      <c r="F315" s="268">
        <f>SUM(F244:F314)</f>
        <v>8062.9700000000012</v>
      </c>
      <c r="G315" s="269"/>
      <c r="H315" s="270">
        <v>38533</v>
      </c>
      <c r="I315" s="284"/>
      <c r="J315" s="468"/>
    </row>
    <row r="316" spans="1:10" ht="15.75">
      <c r="A316" s="1"/>
      <c r="B316" s="285" t="s">
        <v>10</v>
      </c>
      <c r="C316" s="257"/>
      <c r="D316" s="3"/>
      <c r="E316" s="3"/>
      <c r="F316" s="3"/>
      <c r="G316" s="2"/>
      <c r="H316" s="4"/>
      <c r="I316" s="266"/>
      <c r="J316" s="267"/>
    </row>
    <row r="317" spans="1:10" ht="15.75">
      <c r="A317" s="1"/>
      <c r="B317" s="285" t="s">
        <v>664</v>
      </c>
      <c r="C317" s="2"/>
      <c r="D317" s="3"/>
      <c r="E317" s="3"/>
      <c r="F317" s="3"/>
      <c r="G317" s="2"/>
      <c r="H317" s="4"/>
      <c r="I317" s="266"/>
      <c r="J317" s="267"/>
    </row>
    <row r="318" spans="1:10" ht="15.75">
      <c r="A318" s="1">
        <v>669</v>
      </c>
      <c r="B318" s="1">
        <v>80</v>
      </c>
      <c r="C318" s="2">
        <v>86</v>
      </c>
      <c r="D318" s="3">
        <v>3.65</v>
      </c>
      <c r="E318" s="3">
        <f>C318*D318</f>
        <v>313.89999999999998</v>
      </c>
      <c r="F318" s="3">
        <v>0</v>
      </c>
      <c r="G318" s="2"/>
      <c r="H318" s="2"/>
      <c r="I318" s="266">
        <f>E318-F318</f>
        <v>313.89999999999998</v>
      </c>
      <c r="J318" s="267">
        <f t="shared" si="17"/>
        <v>0</v>
      </c>
    </row>
    <row r="319" spans="1:10" ht="15.75">
      <c r="A319" s="1">
        <v>832</v>
      </c>
      <c r="B319" s="1">
        <v>80</v>
      </c>
      <c r="C319" s="2">
        <v>166</v>
      </c>
      <c r="D319" s="3">
        <v>3.65</v>
      </c>
      <c r="E319" s="3">
        <f>C319*D319</f>
        <v>605.9</v>
      </c>
      <c r="F319" s="3">
        <v>0</v>
      </c>
      <c r="G319" s="2"/>
      <c r="H319" s="2"/>
      <c r="I319" s="266">
        <f>E319-F319</f>
        <v>605.9</v>
      </c>
      <c r="J319" s="267">
        <f t="shared" si="17"/>
        <v>0</v>
      </c>
    </row>
    <row r="320" spans="1:10" ht="15.75">
      <c r="A320" s="1">
        <v>6702</v>
      </c>
      <c r="B320" s="1">
        <v>80</v>
      </c>
      <c r="C320" s="2">
        <v>37</v>
      </c>
      <c r="D320" s="3">
        <v>3.65</v>
      </c>
      <c r="E320" s="3">
        <f>C320*D320</f>
        <v>135.04999999999998</v>
      </c>
      <c r="F320" s="3">
        <v>0</v>
      </c>
      <c r="G320" s="2"/>
      <c r="H320" s="2"/>
      <c r="I320" s="266">
        <f>E320-F320</f>
        <v>135.04999999999998</v>
      </c>
      <c r="J320" s="267">
        <f t="shared" si="17"/>
        <v>0</v>
      </c>
    </row>
    <row r="321" spans="1:10" ht="18.75">
      <c r="A321" s="286">
        <v>6786</v>
      </c>
      <c r="B321" s="286">
        <v>80</v>
      </c>
      <c r="C321" s="264">
        <v>36</v>
      </c>
      <c r="D321" s="263">
        <v>3.65</v>
      </c>
      <c r="E321" s="263">
        <f>C321*D321</f>
        <v>131.4</v>
      </c>
      <c r="F321" s="263">
        <v>131.4</v>
      </c>
      <c r="G321" s="264">
        <v>977</v>
      </c>
      <c r="H321" s="261">
        <v>38519</v>
      </c>
      <c r="I321" s="265">
        <f>E321-F321</f>
        <v>0</v>
      </c>
      <c r="J321" s="279">
        <f t="shared" si="17"/>
        <v>1</v>
      </c>
    </row>
    <row r="322" spans="1:10" ht="15.75">
      <c r="A322" s="1"/>
      <c r="B322" s="1"/>
      <c r="C322" s="2"/>
      <c r="D322" s="3"/>
      <c r="E322" s="3"/>
      <c r="F322" s="3"/>
      <c r="G322" s="2"/>
      <c r="H322" s="4"/>
      <c r="I322" s="266"/>
      <c r="J322" s="267"/>
    </row>
    <row r="323" spans="1:10" ht="15.75">
      <c r="A323" s="1"/>
      <c r="B323" s="285" t="s">
        <v>665</v>
      </c>
      <c r="C323" s="2"/>
      <c r="D323" s="3"/>
      <c r="E323" s="3"/>
      <c r="F323" s="3"/>
      <c r="G323" s="2"/>
      <c r="H323" s="4"/>
      <c r="I323" s="266"/>
      <c r="J323" s="267"/>
    </row>
    <row r="324" spans="1:10" ht="18.75">
      <c r="A324" s="286">
        <v>1762</v>
      </c>
      <c r="B324" s="286">
        <v>81</v>
      </c>
      <c r="C324" s="264">
        <v>340</v>
      </c>
      <c r="D324" s="263">
        <v>3.65</v>
      </c>
      <c r="E324" s="263">
        <f>C324*D324</f>
        <v>1241</v>
      </c>
      <c r="F324" s="263">
        <v>1241</v>
      </c>
      <c r="G324" s="264">
        <v>5856</v>
      </c>
      <c r="H324" s="261">
        <v>38473</v>
      </c>
      <c r="I324" s="265">
        <f>E324-F324</f>
        <v>0</v>
      </c>
      <c r="J324" s="279">
        <f t="shared" si="17"/>
        <v>1</v>
      </c>
    </row>
    <row r="325" spans="1:10" ht="15.75">
      <c r="A325" s="1">
        <v>4902</v>
      </c>
      <c r="B325" s="1">
        <v>81</v>
      </c>
      <c r="C325" s="2">
        <v>191</v>
      </c>
      <c r="D325" s="3">
        <v>3.65</v>
      </c>
      <c r="E325" s="3">
        <f>C325*D325</f>
        <v>697.15</v>
      </c>
      <c r="F325" s="3">
        <v>0</v>
      </c>
      <c r="G325" s="2"/>
      <c r="H325" s="2"/>
      <c r="I325" s="266">
        <f>E325-F325</f>
        <v>697.15</v>
      </c>
      <c r="J325" s="267">
        <f t="shared" si="17"/>
        <v>0</v>
      </c>
    </row>
    <row r="326" spans="1:10" ht="15.75">
      <c r="A326" s="1">
        <v>4954</v>
      </c>
      <c r="B326" s="1">
        <v>81</v>
      </c>
      <c r="C326" s="2">
        <v>119</v>
      </c>
      <c r="D326" s="3">
        <v>3.65</v>
      </c>
      <c r="E326" s="3">
        <f>C326*D326</f>
        <v>434.34999999999997</v>
      </c>
      <c r="F326" s="3">
        <v>89.45</v>
      </c>
      <c r="G326" s="2">
        <v>2313</v>
      </c>
      <c r="H326" s="4">
        <v>38405</v>
      </c>
      <c r="I326" s="266">
        <f>E326-F326</f>
        <v>344.9</v>
      </c>
      <c r="J326" s="267">
        <f t="shared" si="17"/>
        <v>0.20593991021065963</v>
      </c>
    </row>
    <row r="327" spans="1:10" ht="18.75">
      <c r="A327" s="286">
        <v>7030</v>
      </c>
      <c r="B327" s="286">
        <v>81</v>
      </c>
      <c r="C327" s="264">
        <v>87</v>
      </c>
      <c r="D327" s="263">
        <v>3.65</v>
      </c>
      <c r="E327" s="263">
        <f>C327*D327</f>
        <v>317.55</v>
      </c>
      <c r="F327" s="263">
        <v>317.64999999999998</v>
      </c>
      <c r="G327" s="264">
        <v>1526</v>
      </c>
      <c r="H327" s="261">
        <v>38485</v>
      </c>
      <c r="I327" s="265">
        <f>E327-F327</f>
        <v>-9.9999999999965894E-2</v>
      </c>
      <c r="J327" s="279">
        <f t="shared" si="17"/>
        <v>1.0003149110376317</v>
      </c>
    </row>
    <row r="328" spans="1:10" ht="15.75">
      <c r="A328" s="1"/>
      <c r="B328" s="1"/>
      <c r="C328" s="2"/>
      <c r="D328" s="3"/>
      <c r="E328" s="3"/>
      <c r="F328" s="3"/>
      <c r="G328" s="2"/>
      <c r="H328" s="4"/>
      <c r="I328" s="266"/>
      <c r="J328" s="267"/>
    </row>
    <row r="329" spans="1:10" ht="15.75">
      <c r="A329" s="1"/>
      <c r="B329" s="1"/>
      <c r="C329" s="2"/>
      <c r="D329" s="3"/>
      <c r="E329" s="3"/>
      <c r="F329" s="3"/>
      <c r="G329" s="2"/>
      <c r="H329" s="4"/>
      <c r="I329" s="266"/>
      <c r="J329" s="267"/>
    </row>
    <row r="330" spans="1:10" ht="15.75">
      <c r="A330" s="1"/>
      <c r="B330" s="285" t="s">
        <v>666</v>
      </c>
      <c r="C330" s="2"/>
      <c r="D330" s="3"/>
      <c r="E330" s="3"/>
      <c r="F330" s="3"/>
      <c r="G330" s="2"/>
      <c r="H330" s="4"/>
      <c r="I330" s="266"/>
      <c r="J330" s="267"/>
    </row>
    <row r="331" spans="1:10" ht="15.75">
      <c r="A331" s="1">
        <v>2137</v>
      </c>
      <c r="B331" s="1">
        <v>83</v>
      </c>
      <c r="C331" s="2">
        <v>184</v>
      </c>
      <c r="D331" s="3">
        <v>3.65</v>
      </c>
      <c r="E331" s="3">
        <f>C331*D331</f>
        <v>671.6</v>
      </c>
      <c r="F331" s="3">
        <v>0</v>
      </c>
      <c r="G331" s="2"/>
      <c r="H331" s="4"/>
      <c r="I331" s="266">
        <f>E331-F331</f>
        <v>671.6</v>
      </c>
      <c r="J331" s="267">
        <f t="shared" ref="J331:J384" si="20">F331/E331</f>
        <v>0</v>
      </c>
    </row>
    <row r="332" spans="1:10" ht="15.75">
      <c r="A332" s="1">
        <v>2481</v>
      </c>
      <c r="B332" s="1">
        <v>83</v>
      </c>
      <c r="C332" s="2">
        <v>188</v>
      </c>
      <c r="D332" s="3">
        <v>3.65</v>
      </c>
      <c r="E332" s="3">
        <f>C332*D332</f>
        <v>686.19999999999993</v>
      </c>
      <c r="F332" s="3">
        <v>225.64</v>
      </c>
      <c r="G332" s="2">
        <v>1978</v>
      </c>
      <c r="H332" s="4">
        <v>38300</v>
      </c>
      <c r="I332" s="266">
        <f>E332-F332</f>
        <v>460.55999999999995</v>
      </c>
      <c r="J332" s="267">
        <f t="shared" si="20"/>
        <v>0.32882541533080734</v>
      </c>
    </row>
    <row r="333" spans="1:10" ht="15.75">
      <c r="A333" s="1">
        <v>7319</v>
      </c>
      <c r="B333" s="1">
        <v>83</v>
      </c>
      <c r="C333" s="2">
        <v>78</v>
      </c>
      <c r="D333" s="3">
        <v>3.65</v>
      </c>
      <c r="E333" s="3">
        <f>C333*D333</f>
        <v>284.7</v>
      </c>
      <c r="F333" s="3">
        <v>100</v>
      </c>
      <c r="G333" s="2">
        <v>1127</v>
      </c>
      <c r="H333" s="4">
        <v>38415</v>
      </c>
      <c r="I333" s="266">
        <f>E333-F333</f>
        <v>184.7</v>
      </c>
      <c r="J333" s="267">
        <f t="shared" si="20"/>
        <v>0.35124692658939238</v>
      </c>
    </row>
    <row r="334" spans="1:10" ht="15.75">
      <c r="A334" s="1">
        <v>9546</v>
      </c>
      <c r="B334" s="1">
        <v>83</v>
      </c>
      <c r="C334" s="2">
        <v>40</v>
      </c>
      <c r="D334" s="3">
        <v>3.65</v>
      </c>
      <c r="E334" s="3">
        <f>C334*D334</f>
        <v>146</v>
      </c>
      <c r="F334" s="3">
        <v>0</v>
      </c>
      <c r="G334" s="2"/>
      <c r="H334" s="2"/>
      <c r="I334" s="266">
        <f>E334-F334</f>
        <v>146</v>
      </c>
      <c r="J334" s="267">
        <f t="shared" si="20"/>
        <v>0</v>
      </c>
    </row>
    <row r="335" spans="1:10" ht="15.75">
      <c r="A335" s="1"/>
      <c r="B335" s="1"/>
      <c r="C335" s="2"/>
      <c r="D335" s="3"/>
      <c r="E335" s="3"/>
      <c r="F335" s="3"/>
      <c r="G335" s="2"/>
      <c r="H335" s="2"/>
      <c r="I335" s="266"/>
      <c r="J335" s="267"/>
    </row>
    <row r="336" spans="1:10" ht="15.75">
      <c r="A336" s="1"/>
      <c r="B336" s="285" t="s">
        <v>686</v>
      </c>
      <c r="C336" s="2"/>
      <c r="D336" s="3"/>
      <c r="E336" s="3"/>
      <c r="F336" s="3"/>
      <c r="G336" s="2"/>
      <c r="H336" s="2"/>
      <c r="I336" s="266"/>
      <c r="J336" s="267"/>
    </row>
    <row r="337" spans="1:10" ht="15.75">
      <c r="A337" s="1">
        <v>3557</v>
      </c>
      <c r="B337" s="1">
        <v>84</v>
      </c>
      <c r="C337" s="2">
        <v>40</v>
      </c>
      <c r="D337" s="3">
        <v>3.65</v>
      </c>
      <c r="E337" s="3">
        <f>C337*D337</f>
        <v>146</v>
      </c>
      <c r="F337" s="3">
        <v>77.41</v>
      </c>
      <c r="G337" s="2">
        <v>1698</v>
      </c>
      <c r="H337" s="4">
        <v>38300</v>
      </c>
      <c r="I337" s="266">
        <f>E337-F337</f>
        <v>68.59</v>
      </c>
      <c r="J337" s="267">
        <f t="shared" si="20"/>
        <v>0.53020547945205476</v>
      </c>
    </row>
    <row r="338" spans="1:10" ht="15.75">
      <c r="A338" s="1">
        <v>5415</v>
      </c>
      <c r="B338" s="1">
        <v>84</v>
      </c>
      <c r="C338" s="2">
        <v>84</v>
      </c>
      <c r="D338" s="3">
        <v>3.65</v>
      </c>
      <c r="E338" s="3">
        <f>C338*D338</f>
        <v>306.59999999999997</v>
      </c>
      <c r="F338" s="3">
        <v>150</v>
      </c>
      <c r="G338" s="2">
        <v>342</v>
      </c>
      <c r="H338" s="4">
        <v>38300</v>
      </c>
      <c r="I338" s="266">
        <f>E338-F338</f>
        <v>156.59999999999997</v>
      </c>
      <c r="J338" s="267">
        <f t="shared" si="20"/>
        <v>0.48923679060665365</v>
      </c>
    </row>
    <row r="339" spans="1:10" ht="15.75">
      <c r="A339" s="1">
        <v>7228</v>
      </c>
      <c r="B339" s="1">
        <v>84</v>
      </c>
      <c r="C339" s="2">
        <v>37</v>
      </c>
      <c r="D339" s="3">
        <v>3.65</v>
      </c>
      <c r="E339" s="3">
        <f>C339*D339</f>
        <v>135.04999999999998</v>
      </c>
      <c r="F339" s="3">
        <v>0</v>
      </c>
      <c r="G339" s="2"/>
      <c r="H339" s="4">
        <v>38499</v>
      </c>
      <c r="I339" s="266">
        <f>E339-F339</f>
        <v>135.04999999999998</v>
      </c>
      <c r="J339" s="267">
        <f t="shared" si="20"/>
        <v>0</v>
      </c>
    </row>
    <row r="340" spans="1:10" ht="15.75">
      <c r="A340" s="1">
        <v>7827</v>
      </c>
      <c r="B340" s="1">
        <v>84</v>
      </c>
      <c r="C340" s="2">
        <v>100</v>
      </c>
      <c r="D340" s="3">
        <v>3.65</v>
      </c>
      <c r="E340" s="3">
        <f>C340*D340</f>
        <v>365</v>
      </c>
      <c r="F340" s="3">
        <v>203.55</v>
      </c>
      <c r="G340" s="2">
        <v>1361</v>
      </c>
      <c r="H340" s="4">
        <v>38485</v>
      </c>
      <c r="I340" s="266">
        <f>E340-F340</f>
        <v>161.44999999999999</v>
      </c>
      <c r="J340" s="267">
        <f t="shared" si="20"/>
        <v>0.55767123287671239</v>
      </c>
    </row>
    <row r="341" spans="1:10" ht="15.75">
      <c r="A341" s="1"/>
      <c r="B341" s="1"/>
      <c r="C341" s="2"/>
      <c r="D341" s="3"/>
      <c r="E341" s="3"/>
      <c r="F341" s="3"/>
      <c r="G341" s="2"/>
      <c r="H341" s="4"/>
      <c r="I341" s="266"/>
      <c r="J341" s="267"/>
    </row>
    <row r="342" spans="1:10" ht="15.75">
      <c r="A342" s="1"/>
      <c r="B342" s="285" t="s">
        <v>667</v>
      </c>
      <c r="C342" s="2"/>
      <c r="D342" s="3"/>
      <c r="E342" s="3"/>
      <c r="F342" s="3"/>
      <c r="G342" s="2"/>
      <c r="H342" s="4"/>
      <c r="I342" s="266"/>
      <c r="J342" s="267"/>
    </row>
    <row r="343" spans="1:10" ht="15.75">
      <c r="A343" s="1">
        <v>1133</v>
      </c>
      <c r="B343" s="1">
        <v>85</v>
      </c>
      <c r="C343" s="2">
        <v>164</v>
      </c>
      <c r="D343" s="3">
        <v>3.65</v>
      </c>
      <c r="E343" s="3">
        <f>C343*D343</f>
        <v>598.6</v>
      </c>
      <c r="F343" s="3">
        <v>0</v>
      </c>
      <c r="G343" s="2"/>
      <c r="H343" s="2"/>
      <c r="I343" s="266">
        <f>E343-F343</f>
        <v>598.6</v>
      </c>
      <c r="J343" s="267">
        <f t="shared" si="20"/>
        <v>0</v>
      </c>
    </row>
    <row r="344" spans="1:10" ht="15.75">
      <c r="A344" s="1">
        <v>2032</v>
      </c>
      <c r="B344" s="1">
        <v>85</v>
      </c>
      <c r="C344" s="2">
        <v>228</v>
      </c>
      <c r="D344" s="3">
        <v>3.65</v>
      </c>
      <c r="E344" s="3">
        <f>C344*D344</f>
        <v>832.19999999999993</v>
      </c>
      <c r="F344" s="3">
        <v>0</v>
      </c>
      <c r="G344" s="2"/>
      <c r="H344" s="4"/>
      <c r="I344" s="266">
        <f>E344-F344</f>
        <v>832.19999999999993</v>
      </c>
      <c r="J344" s="267">
        <f t="shared" si="20"/>
        <v>0</v>
      </c>
    </row>
    <row r="345" spans="1:10" ht="15.75">
      <c r="A345" s="1">
        <v>2066</v>
      </c>
      <c r="B345" s="1">
        <v>85</v>
      </c>
      <c r="C345" s="2">
        <v>111</v>
      </c>
      <c r="D345" s="3">
        <v>3.65</v>
      </c>
      <c r="E345" s="3">
        <f>C345*D345</f>
        <v>405.15</v>
      </c>
      <c r="F345" s="3">
        <v>0</v>
      </c>
      <c r="G345" s="2"/>
      <c r="H345" s="2"/>
      <c r="I345" s="266">
        <f>E345-F345</f>
        <v>405.15</v>
      </c>
      <c r="J345" s="267">
        <f t="shared" si="20"/>
        <v>0</v>
      </c>
    </row>
    <row r="346" spans="1:10" ht="15.75">
      <c r="A346" s="1"/>
      <c r="B346" s="1"/>
      <c r="C346" s="2"/>
      <c r="D346" s="3"/>
      <c r="E346" s="3"/>
      <c r="F346" s="3"/>
      <c r="G346" s="2"/>
      <c r="H346" s="2"/>
      <c r="I346" s="266"/>
      <c r="J346" s="267"/>
    </row>
    <row r="347" spans="1:10" ht="15.75">
      <c r="A347" s="1"/>
      <c r="B347" s="285" t="s">
        <v>668</v>
      </c>
      <c r="C347" s="2"/>
      <c r="D347" s="3"/>
      <c r="E347" s="3"/>
      <c r="F347" s="3"/>
      <c r="G347" s="2"/>
      <c r="H347" s="2"/>
      <c r="I347" s="266"/>
      <c r="J347" s="267"/>
    </row>
    <row r="348" spans="1:10" ht="15.75">
      <c r="A348" s="1">
        <v>2639</v>
      </c>
      <c r="B348" s="1">
        <v>86</v>
      </c>
      <c r="C348" s="2">
        <v>170</v>
      </c>
      <c r="D348" s="3">
        <v>3.65</v>
      </c>
      <c r="E348" s="3">
        <f>C348*D348</f>
        <v>620.5</v>
      </c>
      <c r="F348" s="3">
        <v>0</v>
      </c>
      <c r="G348" s="2"/>
      <c r="H348" s="2"/>
      <c r="I348" s="266">
        <f>E348-F348</f>
        <v>620.5</v>
      </c>
      <c r="J348" s="267">
        <f t="shared" si="20"/>
        <v>0</v>
      </c>
    </row>
    <row r="349" spans="1:10" ht="15.75">
      <c r="A349" s="1">
        <v>2963</v>
      </c>
      <c r="B349" s="1">
        <v>86</v>
      </c>
      <c r="C349" s="2">
        <v>132</v>
      </c>
      <c r="D349" s="3">
        <v>3.65</v>
      </c>
      <c r="E349" s="3">
        <f>C349*D349</f>
        <v>481.8</v>
      </c>
      <c r="F349" s="3">
        <v>438.75</v>
      </c>
      <c r="G349" s="2">
        <v>1416</v>
      </c>
      <c r="H349" s="4">
        <v>38468</v>
      </c>
      <c r="I349" s="266">
        <f>E349-F349</f>
        <v>43.050000000000011</v>
      </c>
      <c r="J349" s="267">
        <f t="shared" si="20"/>
        <v>0.91064757160647569</v>
      </c>
    </row>
    <row r="350" spans="1:10" ht="15.75">
      <c r="A350" s="1">
        <v>7132</v>
      </c>
      <c r="B350" s="1">
        <v>86</v>
      </c>
      <c r="C350" s="2">
        <v>101</v>
      </c>
      <c r="D350" s="3">
        <v>3.65</v>
      </c>
      <c r="E350" s="3">
        <f>C350*D350</f>
        <v>368.65</v>
      </c>
      <c r="F350" s="3">
        <v>0</v>
      </c>
      <c r="G350" s="2"/>
      <c r="H350" s="2"/>
      <c r="I350" s="266">
        <f>E350-F350</f>
        <v>368.65</v>
      </c>
      <c r="J350" s="267">
        <f t="shared" si="20"/>
        <v>0</v>
      </c>
    </row>
    <row r="351" spans="1:10" ht="15.75">
      <c r="A351" s="1"/>
      <c r="B351" s="1"/>
      <c r="C351" s="2"/>
      <c r="D351" s="3"/>
      <c r="E351" s="3"/>
      <c r="F351" s="3"/>
      <c r="G351" s="2"/>
      <c r="H351" s="2"/>
      <c r="I351" s="266"/>
      <c r="J351" s="267"/>
    </row>
    <row r="352" spans="1:10" ht="15.75">
      <c r="A352" s="1"/>
      <c r="B352" s="285" t="s">
        <v>669</v>
      </c>
      <c r="C352" s="2"/>
      <c r="D352" s="3"/>
      <c r="E352" s="3"/>
      <c r="F352" s="3"/>
      <c r="G352" s="2"/>
      <c r="H352" s="2"/>
      <c r="I352" s="266"/>
      <c r="J352" s="267"/>
    </row>
    <row r="353" spans="1:10" ht="18.75">
      <c r="A353" s="286">
        <v>5397</v>
      </c>
      <c r="B353" s="286">
        <v>87</v>
      </c>
      <c r="C353" s="264">
        <v>122</v>
      </c>
      <c r="D353" s="263">
        <v>3.65</v>
      </c>
      <c r="E353" s="263">
        <f>C353*D353</f>
        <v>445.3</v>
      </c>
      <c r="F353" s="263">
        <v>445.3</v>
      </c>
      <c r="G353" s="264">
        <v>3531</v>
      </c>
      <c r="H353" s="261">
        <v>38533</v>
      </c>
      <c r="I353" s="265">
        <f>E353-F353</f>
        <v>0</v>
      </c>
      <c r="J353" s="279">
        <f t="shared" si="20"/>
        <v>1</v>
      </c>
    </row>
    <row r="354" spans="1:10" ht="18.75">
      <c r="A354" s="286">
        <v>6370</v>
      </c>
      <c r="B354" s="286">
        <v>87</v>
      </c>
      <c r="C354" s="264">
        <v>62</v>
      </c>
      <c r="D354" s="263">
        <v>3.65</v>
      </c>
      <c r="E354" s="263">
        <f>C354*D354</f>
        <v>226.29999999999998</v>
      </c>
      <c r="F354" s="263">
        <v>250</v>
      </c>
      <c r="G354" s="264">
        <v>1430</v>
      </c>
      <c r="H354" s="261">
        <v>38516</v>
      </c>
      <c r="I354" s="265">
        <f>E354-F354</f>
        <v>-23.700000000000017</v>
      </c>
      <c r="J354" s="279">
        <f t="shared" si="20"/>
        <v>1.1047282368537341</v>
      </c>
    </row>
    <row r="355" spans="1:10" ht="15.75">
      <c r="A355" s="1">
        <v>7277</v>
      </c>
      <c r="B355" s="1">
        <v>87</v>
      </c>
      <c r="C355" s="2">
        <v>36</v>
      </c>
      <c r="D355" s="3">
        <v>3.65</v>
      </c>
      <c r="E355" s="3">
        <f>C355*D355</f>
        <v>131.4</v>
      </c>
      <c r="F355" s="3">
        <v>0</v>
      </c>
      <c r="G355" s="2"/>
      <c r="H355" s="2"/>
      <c r="I355" s="266">
        <f>E355-F355</f>
        <v>131.4</v>
      </c>
      <c r="J355" s="267">
        <f t="shared" si="20"/>
        <v>0</v>
      </c>
    </row>
    <row r="356" spans="1:10" ht="15.75">
      <c r="A356" s="1">
        <v>8985</v>
      </c>
      <c r="B356" s="1">
        <v>87</v>
      </c>
      <c r="C356" s="2">
        <v>52</v>
      </c>
      <c r="D356" s="3">
        <v>3.65</v>
      </c>
      <c r="E356" s="3">
        <f>C356*D356</f>
        <v>189.79999999999998</v>
      </c>
      <c r="F356" s="3">
        <v>0</v>
      </c>
      <c r="G356" s="2"/>
      <c r="H356" s="2"/>
      <c r="I356" s="266">
        <f>E356-F356</f>
        <v>189.79999999999998</v>
      </c>
      <c r="J356" s="267">
        <f t="shared" si="20"/>
        <v>0</v>
      </c>
    </row>
    <row r="357" spans="1:10" ht="15.75">
      <c r="A357" s="1">
        <v>12609</v>
      </c>
      <c r="B357" s="1">
        <v>87</v>
      </c>
      <c r="C357" s="2">
        <v>56</v>
      </c>
      <c r="D357" s="3">
        <v>3.65</v>
      </c>
      <c r="E357" s="3">
        <f>C357*D357</f>
        <v>204.4</v>
      </c>
      <c r="F357" s="3">
        <v>0</v>
      </c>
      <c r="G357" s="2"/>
      <c r="H357" s="283"/>
      <c r="I357" s="266">
        <f>E357-F357</f>
        <v>204.4</v>
      </c>
      <c r="J357" s="267">
        <f t="shared" si="20"/>
        <v>0</v>
      </c>
    </row>
    <row r="358" spans="1:10" ht="15.75">
      <c r="A358" s="1"/>
      <c r="B358" s="1"/>
      <c r="C358" s="2"/>
      <c r="D358" s="3"/>
      <c r="E358" s="3"/>
      <c r="F358" s="3"/>
      <c r="G358" s="2"/>
      <c r="H358" s="283"/>
      <c r="I358" s="266"/>
      <c r="J358" s="267"/>
    </row>
    <row r="359" spans="1:10" ht="15.75">
      <c r="A359" s="1"/>
      <c r="B359" s="285" t="s">
        <v>670</v>
      </c>
      <c r="C359" s="2"/>
      <c r="D359" s="3"/>
      <c r="E359" s="3"/>
      <c r="F359" s="3"/>
      <c r="G359" s="2"/>
      <c r="H359" s="283"/>
      <c r="I359" s="266"/>
      <c r="J359" s="267"/>
    </row>
    <row r="360" spans="1:10" ht="15.75">
      <c r="A360" s="1">
        <v>2845</v>
      </c>
      <c r="B360" s="1">
        <v>88</v>
      </c>
      <c r="C360" s="2">
        <v>352</v>
      </c>
      <c r="D360" s="3">
        <v>3.65</v>
      </c>
      <c r="E360" s="3">
        <f>C360*D360</f>
        <v>1284.8</v>
      </c>
      <c r="F360" s="3">
        <v>492.2</v>
      </c>
      <c r="G360" s="2">
        <v>5773</v>
      </c>
      <c r="H360" s="4">
        <v>38468</v>
      </c>
      <c r="I360" s="266">
        <f>E360-F360</f>
        <v>792.59999999999991</v>
      </c>
      <c r="J360" s="267">
        <f t="shared" si="20"/>
        <v>0.38309464508094648</v>
      </c>
    </row>
    <row r="361" spans="1:10" ht="15.75">
      <c r="A361" s="1">
        <v>6450</v>
      </c>
      <c r="B361" s="1">
        <v>88</v>
      </c>
      <c r="C361" s="2">
        <v>45</v>
      </c>
      <c r="D361" s="3">
        <v>3.65</v>
      </c>
      <c r="E361" s="3">
        <f>C361*D361</f>
        <v>164.25</v>
      </c>
      <c r="F361" s="3">
        <v>0</v>
      </c>
      <c r="G361" s="2"/>
      <c r="H361" s="2"/>
      <c r="I361" s="266">
        <f>E361-F361</f>
        <v>164.25</v>
      </c>
      <c r="J361" s="267">
        <f t="shared" si="20"/>
        <v>0</v>
      </c>
    </row>
    <row r="362" spans="1:10" ht="15.75">
      <c r="A362" s="1">
        <v>6567</v>
      </c>
      <c r="B362" s="1">
        <v>88</v>
      </c>
      <c r="C362" s="2">
        <v>99</v>
      </c>
      <c r="D362" s="3">
        <v>3.65</v>
      </c>
      <c r="E362" s="3">
        <f>C362*D362</f>
        <v>361.34999999999997</v>
      </c>
      <c r="F362" s="3">
        <v>187.5</v>
      </c>
      <c r="G362" s="2">
        <v>2286</v>
      </c>
      <c r="H362" s="4">
        <v>403654</v>
      </c>
      <c r="I362" s="266">
        <f>E362-F362</f>
        <v>173.84999999999997</v>
      </c>
      <c r="J362" s="267">
        <f t="shared" si="20"/>
        <v>0.51888750518887505</v>
      </c>
    </row>
    <row r="363" spans="1:10" ht="15.75">
      <c r="A363" s="1">
        <v>6759</v>
      </c>
      <c r="B363" s="1">
        <v>88</v>
      </c>
      <c r="C363" s="2">
        <v>139</v>
      </c>
      <c r="D363" s="3">
        <v>3.65</v>
      </c>
      <c r="E363" s="3">
        <f>C363*D363</f>
        <v>507.34999999999997</v>
      </c>
      <c r="F363" s="3">
        <v>0</v>
      </c>
      <c r="G363" s="2"/>
      <c r="H363" s="2"/>
      <c r="I363" s="266">
        <f>E363-F363</f>
        <v>507.34999999999997</v>
      </c>
      <c r="J363" s="267">
        <f t="shared" si="20"/>
        <v>0</v>
      </c>
    </row>
    <row r="364" spans="1:10" ht="15.75">
      <c r="A364" s="1"/>
      <c r="B364" s="285"/>
      <c r="C364" s="257"/>
      <c r="D364" s="3"/>
      <c r="E364" s="3"/>
      <c r="F364" s="3"/>
      <c r="G364" s="2"/>
      <c r="H364" s="2"/>
      <c r="I364" s="266"/>
      <c r="J364" s="267"/>
    </row>
    <row r="365" spans="1:10" ht="15.75">
      <c r="A365" s="1"/>
      <c r="B365" s="285" t="s">
        <v>671</v>
      </c>
      <c r="C365" s="257"/>
      <c r="D365" s="3"/>
      <c r="E365" s="3"/>
      <c r="F365" s="3"/>
      <c r="G365" s="2"/>
      <c r="H365" s="2"/>
      <c r="I365" s="266"/>
      <c r="J365" s="267"/>
    </row>
    <row r="366" spans="1:10" ht="18.75">
      <c r="A366" s="286">
        <v>6051</v>
      </c>
      <c r="B366" s="286">
        <v>89</v>
      </c>
      <c r="C366" s="264">
        <v>139</v>
      </c>
      <c r="D366" s="263">
        <v>3.65</v>
      </c>
      <c r="E366" s="263">
        <f>C366*D366</f>
        <v>507.34999999999997</v>
      </c>
      <c r="F366" s="263">
        <v>507.35</v>
      </c>
      <c r="G366" s="264">
        <v>3798</v>
      </c>
      <c r="H366" s="261">
        <v>38441</v>
      </c>
      <c r="I366" s="265">
        <f>E366-F366</f>
        <v>0</v>
      </c>
      <c r="J366" s="279">
        <f t="shared" si="20"/>
        <v>1.0000000000000002</v>
      </c>
    </row>
    <row r="367" spans="1:10" ht="15.75">
      <c r="A367" s="1">
        <v>6754</v>
      </c>
      <c r="B367" s="1">
        <v>89</v>
      </c>
      <c r="C367" s="2">
        <v>58</v>
      </c>
      <c r="D367" s="3">
        <v>3.65</v>
      </c>
      <c r="E367" s="3">
        <f>C367*D367</f>
        <v>211.7</v>
      </c>
      <c r="F367" s="3">
        <v>204.4</v>
      </c>
      <c r="G367" s="2">
        <v>1954</v>
      </c>
      <c r="H367" s="4">
        <v>38468</v>
      </c>
      <c r="I367" s="266">
        <f>E367-F367</f>
        <v>7.2999999999999829</v>
      </c>
      <c r="J367" s="267">
        <f t="shared" si="20"/>
        <v>0.96551724137931039</v>
      </c>
    </row>
    <row r="368" spans="1:10" ht="15.75">
      <c r="A368" s="1">
        <v>7022</v>
      </c>
      <c r="B368" s="1">
        <v>89</v>
      </c>
      <c r="C368" s="2">
        <v>50</v>
      </c>
      <c r="D368" s="3">
        <v>3.65</v>
      </c>
      <c r="E368" s="3">
        <f>C368*D368</f>
        <v>182.5</v>
      </c>
      <c r="F368" s="3">
        <v>0</v>
      </c>
      <c r="G368" s="2"/>
      <c r="H368" s="2"/>
      <c r="I368" s="266">
        <f>E368-F368</f>
        <v>182.5</v>
      </c>
      <c r="J368" s="267">
        <f t="shared" si="20"/>
        <v>0</v>
      </c>
    </row>
    <row r="369" spans="1:10" ht="18.75">
      <c r="A369" s="286">
        <v>7848</v>
      </c>
      <c r="B369" s="286">
        <v>89</v>
      </c>
      <c r="C369" s="264">
        <v>57</v>
      </c>
      <c r="D369" s="263">
        <v>3.65</v>
      </c>
      <c r="E369" s="263">
        <f>C369*D369</f>
        <v>208.04999999999998</v>
      </c>
      <c r="F369" s="263">
        <v>470.35</v>
      </c>
      <c r="G369" s="261">
        <v>38441</v>
      </c>
      <c r="H369" s="261">
        <v>38441</v>
      </c>
      <c r="I369" s="265">
        <f>E369-F369</f>
        <v>-262.30000000000007</v>
      </c>
      <c r="J369" s="279">
        <f t="shared" si="20"/>
        <v>2.2607546262917571</v>
      </c>
    </row>
    <row r="370" spans="1:10" ht="15.75">
      <c r="A370" s="1">
        <v>9371</v>
      </c>
      <c r="B370" s="1">
        <v>89</v>
      </c>
      <c r="C370" s="2">
        <v>40</v>
      </c>
      <c r="D370" s="3">
        <v>3.65</v>
      </c>
      <c r="E370" s="3">
        <f>C370*D370</f>
        <v>146</v>
      </c>
      <c r="F370" s="3">
        <v>0</v>
      </c>
      <c r="G370" s="2"/>
      <c r="H370" s="4"/>
      <c r="I370" s="266">
        <f>E370-F370</f>
        <v>146</v>
      </c>
      <c r="J370" s="267">
        <f t="shared" si="20"/>
        <v>0</v>
      </c>
    </row>
    <row r="371" spans="1:10" ht="15.75">
      <c r="A371" s="1"/>
      <c r="B371" s="1"/>
      <c r="C371" s="2"/>
      <c r="D371" s="3"/>
      <c r="E371" s="3"/>
      <c r="F371" s="3"/>
      <c r="G371" s="2"/>
      <c r="H371" s="4"/>
      <c r="I371" s="266"/>
      <c r="J371" s="267"/>
    </row>
    <row r="372" spans="1:10" ht="15.75">
      <c r="A372" s="1"/>
      <c r="B372" s="1"/>
      <c r="C372" s="2"/>
      <c r="D372" s="3"/>
      <c r="E372" s="3"/>
      <c r="F372" s="3"/>
      <c r="G372" s="2"/>
      <c r="H372" s="4"/>
      <c r="I372" s="266"/>
      <c r="J372" s="267"/>
    </row>
    <row r="373" spans="1:10" ht="15.75">
      <c r="A373" s="1"/>
      <c r="B373" s="285" t="s">
        <v>672</v>
      </c>
      <c r="C373" s="2"/>
      <c r="D373" s="3"/>
      <c r="E373" s="3"/>
      <c r="F373" s="3"/>
      <c r="G373" s="2"/>
      <c r="H373" s="4"/>
      <c r="I373" s="266"/>
      <c r="J373" s="267"/>
    </row>
    <row r="374" spans="1:10" ht="15.75">
      <c r="A374" s="1">
        <v>1744</v>
      </c>
      <c r="B374" s="1">
        <v>90</v>
      </c>
      <c r="C374" s="2">
        <v>191</v>
      </c>
      <c r="D374" s="3">
        <v>3.65</v>
      </c>
      <c r="E374" s="3">
        <f>C374*D374</f>
        <v>697.15</v>
      </c>
      <c r="F374" s="3">
        <v>0</v>
      </c>
      <c r="G374" s="2"/>
      <c r="H374" s="2"/>
      <c r="I374" s="266">
        <f>E374-F374</f>
        <v>697.15</v>
      </c>
      <c r="J374" s="267">
        <f t="shared" si="20"/>
        <v>0</v>
      </c>
    </row>
    <row r="375" spans="1:10" ht="15.75">
      <c r="A375" s="1">
        <v>6560</v>
      </c>
      <c r="B375" s="1">
        <v>90</v>
      </c>
      <c r="C375" s="2">
        <v>86</v>
      </c>
      <c r="D375" s="3">
        <v>3.65</v>
      </c>
      <c r="E375" s="3">
        <f>C375*D375</f>
        <v>313.89999999999998</v>
      </c>
      <c r="F375" s="3">
        <v>0</v>
      </c>
      <c r="G375" s="2"/>
      <c r="H375" s="2"/>
      <c r="I375" s="266">
        <f>E375-F375</f>
        <v>313.89999999999998</v>
      </c>
      <c r="J375" s="267">
        <f t="shared" si="20"/>
        <v>0</v>
      </c>
    </row>
    <row r="376" spans="1:10" ht="15.75">
      <c r="A376" s="1">
        <v>9608</v>
      </c>
      <c r="B376" s="1">
        <v>90</v>
      </c>
      <c r="C376" s="2">
        <v>79</v>
      </c>
      <c r="D376" s="3">
        <v>3.65</v>
      </c>
      <c r="E376" s="3">
        <f>C376*D376</f>
        <v>288.34999999999997</v>
      </c>
      <c r="F376" s="3">
        <v>0</v>
      </c>
      <c r="G376" s="2"/>
      <c r="H376" s="2"/>
      <c r="I376" s="266">
        <f>E376-F376</f>
        <v>288.34999999999997</v>
      </c>
      <c r="J376" s="267">
        <f t="shared" si="20"/>
        <v>0</v>
      </c>
    </row>
    <row r="377" spans="1:10" ht="15.75">
      <c r="A377" s="1">
        <v>10675</v>
      </c>
      <c r="B377" s="1">
        <v>90</v>
      </c>
      <c r="C377" s="2">
        <v>41</v>
      </c>
      <c r="D377" s="3">
        <v>3.65</v>
      </c>
      <c r="E377" s="3">
        <f>C377*D377</f>
        <v>149.65</v>
      </c>
      <c r="F377" s="3">
        <v>0</v>
      </c>
      <c r="G377" s="2"/>
      <c r="H377" s="2"/>
      <c r="I377" s="266">
        <f>E377-F377</f>
        <v>149.65</v>
      </c>
      <c r="J377" s="267">
        <f t="shared" si="20"/>
        <v>0</v>
      </c>
    </row>
    <row r="378" spans="1:10" ht="15.75">
      <c r="A378" s="1"/>
      <c r="B378" s="1"/>
      <c r="C378" s="2"/>
      <c r="D378" s="3"/>
      <c r="E378" s="3"/>
      <c r="F378" s="3"/>
      <c r="G378" s="2"/>
      <c r="H378" s="2"/>
      <c r="I378" s="266"/>
      <c r="J378" s="267"/>
    </row>
    <row r="379" spans="1:10" ht="15.75">
      <c r="A379" s="1"/>
      <c r="B379" s="285" t="s">
        <v>673</v>
      </c>
      <c r="C379" s="2"/>
      <c r="D379" s="3"/>
      <c r="E379" s="3"/>
      <c r="F379" s="3"/>
      <c r="G379" s="2"/>
      <c r="H379" s="2"/>
      <c r="I379" s="266"/>
      <c r="J379" s="267"/>
    </row>
    <row r="380" spans="1:10" ht="15.75">
      <c r="A380" s="1">
        <v>499</v>
      </c>
      <c r="B380" s="1">
        <v>91</v>
      </c>
      <c r="C380" s="2">
        <v>158</v>
      </c>
      <c r="D380" s="3">
        <v>3.65</v>
      </c>
      <c r="E380" s="3">
        <f>C380*D380</f>
        <v>576.69999999999993</v>
      </c>
      <c r="F380" s="3">
        <v>414.55</v>
      </c>
      <c r="G380" s="2">
        <v>1320</v>
      </c>
      <c r="H380" s="4">
        <v>38468</v>
      </c>
      <c r="I380" s="266">
        <f>E380-F380</f>
        <v>162.14999999999992</v>
      </c>
      <c r="J380" s="267">
        <f t="shared" si="20"/>
        <v>0.71883128142881925</v>
      </c>
    </row>
    <row r="381" spans="1:10" ht="15.75">
      <c r="A381" s="1">
        <v>6586</v>
      </c>
      <c r="B381" s="1">
        <v>91</v>
      </c>
      <c r="C381" s="2">
        <v>35</v>
      </c>
      <c r="D381" s="3">
        <v>3.65</v>
      </c>
      <c r="E381" s="3">
        <f>C381*D381</f>
        <v>127.75</v>
      </c>
      <c r="F381" s="3">
        <v>0</v>
      </c>
      <c r="G381" s="2"/>
      <c r="H381" s="4"/>
      <c r="I381" s="266">
        <f>E381-F381</f>
        <v>127.75</v>
      </c>
      <c r="J381" s="267">
        <f t="shared" si="20"/>
        <v>0</v>
      </c>
    </row>
    <row r="382" spans="1:10" ht="15.75">
      <c r="A382" s="1">
        <v>6587</v>
      </c>
      <c r="B382" s="1">
        <v>91</v>
      </c>
      <c r="C382" s="2">
        <v>72</v>
      </c>
      <c r="D382" s="3">
        <v>3.65</v>
      </c>
      <c r="E382" s="3">
        <f>C382*D382</f>
        <v>262.8</v>
      </c>
      <c r="F382" s="3">
        <v>156.4</v>
      </c>
      <c r="G382" s="2">
        <v>1104</v>
      </c>
      <c r="H382" s="4">
        <v>38527</v>
      </c>
      <c r="I382" s="266">
        <f>E382-F382</f>
        <v>106.4</v>
      </c>
      <c r="J382" s="267">
        <f t="shared" si="20"/>
        <v>0.59512937595129378</v>
      </c>
    </row>
    <row r="383" spans="1:10" ht="15.75">
      <c r="A383" s="1">
        <v>7106</v>
      </c>
      <c r="B383" s="1">
        <v>91</v>
      </c>
      <c r="C383" s="2">
        <v>61</v>
      </c>
      <c r="D383" s="3">
        <v>3.65</v>
      </c>
      <c r="E383" s="3">
        <f>C383*D383</f>
        <v>222.65</v>
      </c>
      <c r="F383" s="3">
        <v>0</v>
      </c>
      <c r="G383" s="2"/>
      <c r="H383" s="2"/>
      <c r="I383" s="266">
        <f>E383-F383</f>
        <v>222.65</v>
      </c>
      <c r="J383" s="267">
        <f t="shared" si="20"/>
        <v>0</v>
      </c>
    </row>
    <row r="384" spans="1:10" ht="18.75">
      <c r="A384" s="286">
        <v>12738</v>
      </c>
      <c r="B384" s="286">
        <v>91</v>
      </c>
      <c r="C384" s="264">
        <v>33</v>
      </c>
      <c r="D384" s="263">
        <v>3.65</v>
      </c>
      <c r="E384" s="263">
        <f>C384*D384</f>
        <v>120.45</v>
      </c>
      <c r="F384" s="263">
        <v>120.45</v>
      </c>
      <c r="G384" s="264">
        <v>1172</v>
      </c>
      <c r="H384" s="261">
        <v>38511</v>
      </c>
      <c r="I384" s="265">
        <f>E384-F384</f>
        <v>0</v>
      </c>
      <c r="J384" s="279">
        <f t="shared" si="20"/>
        <v>1</v>
      </c>
    </row>
    <row r="385" spans="1:10" ht="18.75">
      <c r="A385" s="287"/>
      <c r="B385" s="287"/>
      <c r="C385" s="269"/>
      <c r="D385" s="268"/>
      <c r="E385" s="268" t="s">
        <v>687</v>
      </c>
      <c r="F385" s="268">
        <f>SUM(F318:F384)</f>
        <v>6223.35</v>
      </c>
      <c r="G385" s="269"/>
      <c r="H385" s="270">
        <v>38527</v>
      </c>
      <c r="I385" s="284"/>
      <c r="J385" s="468"/>
    </row>
  </sheetData>
  <mergeCells count="1">
    <mergeCell ref="A1:J1"/>
  </mergeCell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415"/>
  <sheetViews>
    <sheetView workbookViewId="0">
      <pane ySplit="5" topLeftCell="A6" activePane="bottomLeft" state="frozen"/>
      <selection pane="bottomLeft" sqref="A1:I1"/>
    </sheetView>
  </sheetViews>
  <sheetFormatPr defaultRowHeight="15"/>
  <cols>
    <col min="1" max="1" width="10.140625" customWidth="1"/>
    <col min="2" max="2" width="12.5703125" customWidth="1"/>
    <col min="3" max="3" width="15.7109375" customWidth="1"/>
    <col min="4" max="4" width="19.140625" customWidth="1"/>
    <col min="5" max="5" width="17.28515625" customWidth="1"/>
    <col min="6" max="6" width="19.42578125" customWidth="1"/>
    <col min="7" max="7" width="14.5703125" customWidth="1"/>
    <col min="8" max="9" width="13.140625" customWidth="1"/>
  </cols>
  <sheetData>
    <row r="1" spans="1:10" ht="18.75">
      <c r="A1" s="481" t="s">
        <v>688</v>
      </c>
      <c r="B1" s="480"/>
      <c r="C1" s="480"/>
      <c r="D1" s="480"/>
      <c r="E1" s="480"/>
      <c r="F1" s="480"/>
      <c r="G1" s="480"/>
      <c r="H1" s="480"/>
      <c r="I1" s="480"/>
      <c r="J1" s="478"/>
    </row>
    <row r="3" spans="1:10" ht="18.75">
      <c r="A3" s="269" t="s">
        <v>3</v>
      </c>
      <c r="B3" s="269" t="s">
        <v>675</v>
      </c>
      <c r="C3" s="269" t="s">
        <v>676</v>
      </c>
      <c r="D3" s="292" t="s">
        <v>306</v>
      </c>
      <c r="E3" s="293">
        <v>1</v>
      </c>
      <c r="F3" s="269" t="s">
        <v>308</v>
      </c>
      <c r="G3" s="269" t="s">
        <v>310</v>
      </c>
      <c r="H3" s="294" t="s">
        <v>311</v>
      </c>
      <c r="I3" s="295" t="s">
        <v>312</v>
      </c>
    </row>
    <row r="4" spans="1:10" ht="18.75">
      <c r="A4" s="2"/>
      <c r="B4" s="2"/>
      <c r="C4" s="269" t="s">
        <v>689</v>
      </c>
      <c r="D4" s="268">
        <v>3.65</v>
      </c>
      <c r="E4" s="259"/>
      <c r="F4" s="2"/>
      <c r="G4" s="2"/>
      <c r="H4" s="141"/>
      <c r="I4" s="296"/>
    </row>
    <row r="5" spans="1:10" ht="18.75">
      <c r="A5" s="2"/>
      <c r="B5" s="2"/>
      <c r="C5" s="2"/>
      <c r="D5" s="3"/>
      <c r="E5" s="470"/>
      <c r="F5" s="297" t="s">
        <v>690</v>
      </c>
      <c r="G5" s="2"/>
      <c r="H5" s="298"/>
      <c r="I5" s="298"/>
    </row>
    <row r="6" spans="1:10" ht="18.75">
      <c r="A6" s="2"/>
      <c r="B6" s="269" t="s">
        <v>16</v>
      </c>
      <c r="C6" s="269" t="s">
        <v>1</v>
      </c>
      <c r="D6" s="259"/>
      <c r="E6" s="259"/>
      <c r="F6" s="2"/>
      <c r="G6" s="2"/>
      <c r="H6" s="141"/>
      <c r="I6" s="296"/>
    </row>
    <row r="7" spans="1:10" ht="15.75">
      <c r="A7" s="2"/>
      <c r="B7" s="2"/>
      <c r="C7" s="2"/>
      <c r="D7" s="259"/>
      <c r="E7" s="259"/>
      <c r="F7" s="2"/>
      <c r="G7" s="2"/>
      <c r="H7" s="141"/>
      <c r="I7" s="296"/>
    </row>
    <row r="8" spans="1:10" ht="15.75">
      <c r="A8" s="2"/>
      <c r="B8" s="257" t="s">
        <v>589</v>
      </c>
      <c r="C8" s="2"/>
      <c r="D8" s="259"/>
      <c r="E8" s="259"/>
      <c r="F8" s="2"/>
      <c r="G8" s="2"/>
      <c r="H8" s="141"/>
      <c r="I8" s="296"/>
    </row>
    <row r="9" spans="1:10" ht="15.75">
      <c r="A9" s="2">
        <v>2847</v>
      </c>
      <c r="B9" s="2">
        <v>1</v>
      </c>
      <c r="C9" s="2">
        <v>72</v>
      </c>
      <c r="D9" s="3">
        <v>3.65</v>
      </c>
      <c r="E9" s="3">
        <f>C9*D9</f>
        <v>262.8</v>
      </c>
      <c r="F9" s="3">
        <v>0</v>
      </c>
      <c r="G9" s="2"/>
      <c r="H9" s="299">
        <f>E9-F9</f>
        <v>262.8</v>
      </c>
      <c r="I9" s="296">
        <f>F9/E9</f>
        <v>0</v>
      </c>
    </row>
    <row r="10" spans="1:10" ht="18.75">
      <c r="A10" s="264">
        <v>4932</v>
      </c>
      <c r="B10" s="264">
        <v>1</v>
      </c>
      <c r="C10" s="264">
        <v>51</v>
      </c>
      <c r="D10" s="263">
        <v>3.65</v>
      </c>
      <c r="E10" s="263">
        <f>C10*D10</f>
        <v>186.15</v>
      </c>
      <c r="F10" s="263">
        <v>186.15</v>
      </c>
      <c r="G10" s="261">
        <v>38093</v>
      </c>
      <c r="H10" s="300">
        <f>E10-F10</f>
        <v>0</v>
      </c>
      <c r="I10" s="301">
        <f>F10/E10</f>
        <v>1</v>
      </c>
    </row>
    <row r="11" spans="1:10" ht="18.75">
      <c r="A11" s="264">
        <v>9406</v>
      </c>
      <c r="B11" s="264">
        <v>1</v>
      </c>
      <c r="C11" s="264">
        <v>37</v>
      </c>
      <c r="D11" s="263">
        <v>3.65</v>
      </c>
      <c r="E11" s="263">
        <f>C11*D11</f>
        <v>135.04999999999998</v>
      </c>
      <c r="F11" s="263">
        <v>284.7</v>
      </c>
      <c r="G11" s="261">
        <v>38093</v>
      </c>
      <c r="H11" s="300">
        <f>E11-F11</f>
        <v>-149.65</v>
      </c>
      <c r="I11" s="301">
        <f>F11/E11</f>
        <v>2.1081081081081083</v>
      </c>
    </row>
    <row r="12" spans="1:10" ht="18.75">
      <c r="A12" s="264"/>
      <c r="B12" s="264"/>
      <c r="C12" s="264"/>
      <c r="D12" s="263"/>
      <c r="E12" s="263"/>
      <c r="F12" s="263"/>
      <c r="G12" s="261"/>
      <c r="H12" s="300"/>
      <c r="I12" s="301"/>
    </row>
    <row r="13" spans="1:10" ht="15.75">
      <c r="A13" s="2"/>
      <c r="B13" s="257" t="s">
        <v>590</v>
      </c>
      <c r="C13" s="2"/>
      <c r="D13" s="3"/>
      <c r="E13" s="3"/>
      <c r="F13" s="3"/>
      <c r="G13" s="4"/>
      <c r="H13" s="299"/>
      <c r="I13" s="296"/>
    </row>
    <row r="14" spans="1:10" ht="18.75">
      <c r="A14" s="264">
        <v>719</v>
      </c>
      <c r="B14" s="264">
        <v>2</v>
      </c>
      <c r="C14" s="264">
        <v>157</v>
      </c>
      <c r="D14" s="263">
        <v>3.65</v>
      </c>
      <c r="E14" s="263">
        <f>C14*D14</f>
        <v>573.04999999999995</v>
      </c>
      <c r="F14" s="263">
        <v>574</v>
      </c>
      <c r="G14" s="261">
        <v>38113</v>
      </c>
      <c r="H14" s="300">
        <f>E14-F14</f>
        <v>-0.95000000000004547</v>
      </c>
      <c r="I14" s="301">
        <f>F14/E14</f>
        <v>1.0016577960038391</v>
      </c>
    </row>
    <row r="15" spans="1:10" ht="15.75">
      <c r="A15" s="2">
        <v>1475</v>
      </c>
      <c r="B15" s="2">
        <v>2</v>
      </c>
      <c r="C15" s="2">
        <v>120</v>
      </c>
      <c r="D15" s="3">
        <v>3.65</v>
      </c>
      <c r="E15" s="3">
        <f>C15*D15</f>
        <v>438</v>
      </c>
      <c r="F15" s="3">
        <v>269.60000000000002</v>
      </c>
      <c r="G15" s="4">
        <v>38194</v>
      </c>
      <c r="H15" s="299">
        <f>E15-F15</f>
        <v>168.39999999999998</v>
      </c>
      <c r="I15" s="296">
        <f>F15/E15</f>
        <v>0.61552511415525124</v>
      </c>
    </row>
    <row r="16" spans="1:10" ht="15.75">
      <c r="A16" s="2">
        <v>4671</v>
      </c>
      <c r="B16" s="2">
        <v>2</v>
      </c>
      <c r="C16" s="2">
        <v>91</v>
      </c>
      <c r="D16" s="3">
        <v>3.65</v>
      </c>
      <c r="E16" s="3">
        <f>C16*D16</f>
        <v>332.15</v>
      </c>
      <c r="F16" s="3">
        <v>0</v>
      </c>
      <c r="G16" s="4"/>
      <c r="H16" s="299">
        <f>E16-F16</f>
        <v>332.15</v>
      </c>
      <c r="I16" s="296">
        <f>F16/E16</f>
        <v>0</v>
      </c>
    </row>
    <row r="17" spans="1:9" ht="15.75">
      <c r="A17" s="2">
        <v>6689</v>
      </c>
      <c r="B17" s="2">
        <v>2</v>
      </c>
      <c r="C17" s="2">
        <v>77</v>
      </c>
      <c r="D17" s="3">
        <v>3.65</v>
      </c>
      <c r="E17" s="3">
        <f>C17*D17</f>
        <v>281.05</v>
      </c>
      <c r="F17" s="3">
        <v>114.9</v>
      </c>
      <c r="G17" s="4">
        <v>38121</v>
      </c>
      <c r="H17" s="299">
        <f>E17-F17</f>
        <v>166.15</v>
      </c>
      <c r="I17" s="296">
        <f>F17/E17</f>
        <v>0.40882405265966909</v>
      </c>
    </row>
    <row r="18" spans="1:9" ht="15.75">
      <c r="A18" s="2">
        <v>6926</v>
      </c>
      <c r="B18" s="2">
        <v>2</v>
      </c>
      <c r="C18" s="2">
        <v>76</v>
      </c>
      <c r="D18" s="3">
        <v>3.65</v>
      </c>
      <c r="E18" s="3">
        <f>C18*D18</f>
        <v>277.39999999999998</v>
      </c>
      <c r="F18" s="3">
        <v>0</v>
      </c>
      <c r="G18" s="4"/>
      <c r="H18" s="299">
        <f>E18-F18</f>
        <v>277.39999999999998</v>
      </c>
      <c r="I18" s="296">
        <f t="shared" ref="I18:I29" si="0">F18/E18</f>
        <v>0</v>
      </c>
    </row>
    <row r="19" spans="1:9" ht="15.75">
      <c r="A19" s="2"/>
      <c r="B19" s="2"/>
      <c r="C19" s="2"/>
      <c r="D19" s="3"/>
      <c r="E19" s="3"/>
      <c r="F19" s="3"/>
      <c r="G19" s="4"/>
      <c r="H19" s="299"/>
      <c r="I19" s="296"/>
    </row>
    <row r="20" spans="1:9" ht="15.75">
      <c r="A20" s="2"/>
      <c r="B20" s="257" t="s">
        <v>593</v>
      </c>
      <c r="C20" s="2"/>
      <c r="D20" s="3"/>
      <c r="E20" s="3"/>
      <c r="F20" s="3"/>
      <c r="G20" s="4"/>
      <c r="H20" s="299"/>
      <c r="I20" s="296"/>
    </row>
    <row r="21" spans="1:9" ht="15.75">
      <c r="A21" s="2">
        <v>1002</v>
      </c>
      <c r="B21" s="2">
        <v>3</v>
      </c>
      <c r="C21" s="2">
        <v>257</v>
      </c>
      <c r="D21" s="3">
        <v>3.65</v>
      </c>
      <c r="E21" s="3">
        <f>C21*D21</f>
        <v>938.05</v>
      </c>
      <c r="F21" s="3">
        <v>0</v>
      </c>
      <c r="G21" s="2"/>
      <c r="H21" s="299">
        <f>E21-F21</f>
        <v>938.05</v>
      </c>
      <c r="I21" s="296">
        <f t="shared" si="0"/>
        <v>0</v>
      </c>
    </row>
    <row r="22" spans="1:9" ht="15.75">
      <c r="A22" s="2">
        <v>1922</v>
      </c>
      <c r="B22" s="2">
        <v>3</v>
      </c>
      <c r="C22" s="2">
        <v>88</v>
      </c>
      <c r="D22" s="3">
        <v>3.65</v>
      </c>
      <c r="E22" s="3">
        <f>C22*D22</f>
        <v>321.2</v>
      </c>
      <c r="F22" s="3">
        <v>0</v>
      </c>
      <c r="G22" s="2"/>
      <c r="H22" s="299">
        <f>E22-F22</f>
        <v>321.2</v>
      </c>
      <c r="I22" s="296">
        <f t="shared" si="0"/>
        <v>0</v>
      </c>
    </row>
    <row r="23" spans="1:9" ht="18.75">
      <c r="A23" s="264">
        <v>2836</v>
      </c>
      <c r="B23" s="264">
        <v>3</v>
      </c>
      <c r="C23" s="264">
        <v>169</v>
      </c>
      <c r="D23" s="263">
        <v>3.65</v>
      </c>
      <c r="E23" s="263">
        <f>C23*D23</f>
        <v>616.85</v>
      </c>
      <c r="F23" s="263">
        <v>698.9</v>
      </c>
      <c r="G23" s="261">
        <v>38167</v>
      </c>
      <c r="H23" s="300">
        <f>E23-F23</f>
        <v>-82.049999999999955</v>
      </c>
      <c r="I23" s="301">
        <f t="shared" si="0"/>
        <v>1.1330145091999675</v>
      </c>
    </row>
    <row r="24" spans="1:9" ht="18.75">
      <c r="A24" s="264">
        <v>5008</v>
      </c>
      <c r="B24" s="264">
        <v>3</v>
      </c>
      <c r="C24" s="264">
        <v>90</v>
      </c>
      <c r="D24" s="263">
        <v>3.65</v>
      </c>
      <c r="E24" s="263">
        <f>C24*D24</f>
        <v>328.5</v>
      </c>
      <c r="F24" s="263">
        <v>637.54999999999995</v>
      </c>
      <c r="G24" s="261">
        <v>38128</v>
      </c>
      <c r="H24" s="300">
        <f>E24-F24</f>
        <v>-309.04999999999995</v>
      </c>
      <c r="I24" s="301">
        <f>F24/E24</f>
        <v>1.9407914764079146</v>
      </c>
    </row>
    <row r="25" spans="1:9" ht="15.75">
      <c r="A25" s="2">
        <v>12185</v>
      </c>
      <c r="B25" s="2">
        <v>3</v>
      </c>
      <c r="C25" s="2">
        <v>58</v>
      </c>
      <c r="D25" s="3">
        <v>3.65</v>
      </c>
      <c r="E25" s="3">
        <f>C25*D25</f>
        <v>211.7</v>
      </c>
      <c r="F25" s="3">
        <v>0</v>
      </c>
      <c r="G25" s="2"/>
      <c r="H25" s="299">
        <f>E25-F25</f>
        <v>211.7</v>
      </c>
      <c r="I25" s="296">
        <f t="shared" si="0"/>
        <v>0</v>
      </c>
    </row>
    <row r="26" spans="1:9" ht="15.75">
      <c r="A26" s="2"/>
      <c r="B26" s="2"/>
      <c r="C26" s="2"/>
      <c r="D26" s="3"/>
      <c r="E26" s="3"/>
      <c r="F26" s="3"/>
      <c r="G26" s="2"/>
      <c r="H26" s="299"/>
      <c r="I26" s="296"/>
    </row>
    <row r="27" spans="1:9" ht="15.75">
      <c r="A27" s="2"/>
      <c r="B27" s="257" t="s">
        <v>594</v>
      </c>
      <c r="C27" s="2"/>
      <c r="D27" s="3"/>
      <c r="E27" s="3"/>
      <c r="F27" s="3"/>
      <c r="G27" s="2"/>
      <c r="H27" s="299"/>
      <c r="I27" s="296"/>
    </row>
    <row r="28" spans="1:9" ht="15.75">
      <c r="A28" s="2">
        <v>2210</v>
      </c>
      <c r="B28" s="2">
        <v>4</v>
      </c>
      <c r="C28" s="2">
        <v>91</v>
      </c>
      <c r="D28" s="3">
        <v>3.65</v>
      </c>
      <c r="E28" s="3">
        <f>C28*D28</f>
        <v>332.15</v>
      </c>
      <c r="F28" s="3">
        <v>328.5</v>
      </c>
      <c r="G28" s="4">
        <v>38167</v>
      </c>
      <c r="H28" s="299">
        <f>E28-F28</f>
        <v>3.6499999999999773</v>
      </c>
      <c r="I28" s="296">
        <f t="shared" si="0"/>
        <v>0.98901098901098905</v>
      </c>
    </row>
    <row r="29" spans="1:9" ht="15.75">
      <c r="A29" s="2">
        <v>2478</v>
      </c>
      <c r="B29" s="2">
        <v>4</v>
      </c>
      <c r="C29" s="2">
        <v>171</v>
      </c>
      <c r="D29" s="3">
        <v>3.65</v>
      </c>
      <c r="E29" s="3">
        <f>C29*D29</f>
        <v>624.15</v>
      </c>
      <c r="F29" s="3">
        <v>0</v>
      </c>
      <c r="G29" s="2"/>
      <c r="H29" s="299">
        <f>E29-F29</f>
        <v>624.15</v>
      </c>
      <c r="I29" s="296">
        <f t="shared" si="0"/>
        <v>0</v>
      </c>
    </row>
    <row r="30" spans="1:9" ht="15.75">
      <c r="A30" s="2">
        <v>2984</v>
      </c>
      <c r="B30" s="2">
        <v>4</v>
      </c>
      <c r="C30" s="2">
        <v>131</v>
      </c>
      <c r="D30" s="3">
        <v>3.65</v>
      </c>
      <c r="E30" s="3">
        <f>C30*D30</f>
        <v>478.15</v>
      </c>
      <c r="F30" s="3">
        <v>0</v>
      </c>
      <c r="G30" s="2"/>
      <c r="H30" s="299">
        <f>E30-F30</f>
        <v>478.15</v>
      </c>
      <c r="I30" s="296">
        <f>F30/E30</f>
        <v>0</v>
      </c>
    </row>
    <row r="31" spans="1:9" ht="15.75">
      <c r="A31" s="2">
        <v>4896</v>
      </c>
      <c r="B31" s="2">
        <v>4</v>
      </c>
      <c r="C31" s="2">
        <v>64</v>
      </c>
      <c r="D31" s="3">
        <v>3.65</v>
      </c>
      <c r="E31" s="3">
        <f>C31*D31</f>
        <v>233.6</v>
      </c>
      <c r="F31" s="3">
        <v>36.5</v>
      </c>
      <c r="G31" s="4">
        <v>38162</v>
      </c>
      <c r="H31" s="299">
        <f>E31-F31</f>
        <v>197.1</v>
      </c>
      <c r="I31" s="296">
        <f>F31/E31</f>
        <v>0.15625</v>
      </c>
    </row>
    <row r="32" spans="1:9" ht="15.75">
      <c r="A32" s="2">
        <v>6444</v>
      </c>
      <c r="B32" s="2">
        <v>4</v>
      </c>
      <c r="C32" s="2">
        <v>51</v>
      </c>
      <c r="D32" s="3">
        <v>3.65</v>
      </c>
      <c r="E32" s="3">
        <f>C32*D32</f>
        <v>186.15</v>
      </c>
      <c r="F32" s="3">
        <v>0</v>
      </c>
      <c r="G32" s="2"/>
      <c r="H32" s="299">
        <f>E32-F32</f>
        <v>186.15</v>
      </c>
      <c r="I32" s="296">
        <f>F32/E32</f>
        <v>0</v>
      </c>
    </row>
    <row r="33" spans="1:9" ht="15.75">
      <c r="A33" s="2"/>
      <c r="B33" s="2"/>
      <c r="C33" s="2"/>
      <c r="D33" s="3"/>
      <c r="E33" s="3"/>
      <c r="F33" s="3"/>
      <c r="G33" s="2"/>
      <c r="H33" s="299"/>
      <c r="I33" s="296"/>
    </row>
    <row r="34" spans="1:9" ht="15.75">
      <c r="A34" s="2"/>
      <c r="B34" s="257" t="s">
        <v>629</v>
      </c>
      <c r="C34" s="2"/>
      <c r="D34" s="3"/>
      <c r="E34" s="3"/>
      <c r="F34" s="3"/>
      <c r="G34" s="2"/>
      <c r="H34" s="299"/>
      <c r="I34" s="296"/>
    </row>
    <row r="35" spans="1:9" ht="15.75">
      <c r="A35" s="2">
        <v>1797</v>
      </c>
      <c r="B35" s="2">
        <v>5</v>
      </c>
      <c r="C35" s="2">
        <v>243</v>
      </c>
      <c r="D35" s="3">
        <v>3.65</v>
      </c>
      <c r="E35" s="3">
        <f t="shared" ref="E35:E40" si="1">C35*D35</f>
        <v>886.94999999999993</v>
      </c>
      <c r="F35" s="3">
        <v>0</v>
      </c>
      <c r="G35" s="4"/>
      <c r="H35" s="299">
        <f t="shared" ref="H35:H40" si="2">E35-F35</f>
        <v>886.94999999999993</v>
      </c>
      <c r="I35" s="296">
        <f t="shared" ref="I35:I96" si="3">F35/E35</f>
        <v>0</v>
      </c>
    </row>
    <row r="36" spans="1:9" ht="15.75">
      <c r="A36" s="2">
        <v>3432</v>
      </c>
      <c r="B36" s="2">
        <v>5</v>
      </c>
      <c r="C36" s="2">
        <v>141</v>
      </c>
      <c r="D36" s="3">
        <v>3.65</v>
      </c>
      <c r="E36" s="3">
        <f t="shared" si="1"/>
        <v>514.65</v>
      </c>
      <c r="F36" s="3">
        <v>229.1</v>
      </c>
      <c r="G36" s="4">
        <v>38043</v>
      </c>
      <c r="H36" s="299">
        <f t="shared" si="2"/>
        <v>285.54999999999995</v>
      </c>
      <c r="I36" s="296">
        <f t="shared" si="3"/>
        <v>0.44515690274944136</v>
      </c>
    </row>
    <row r="37" spans="1:9" ht="15.75">
      <c r="A37" s="2">
        <v>6228</v>
      </c>
      <c r="B37" s="2">
        <v>5</v>
      </c>
      <c r="C37" s="2">
        <v>107</v>
      </c>
      <c r="D37" s="3">
        <v>3.65</v>
      </c>
      <c r="E37" s="3">
        <f t="shared" si="1"/>
        <v>390.55</v>
      </c>
      <c r="F37" s="3">
        <v>283.75</v>
      </c>
      <c r="G37" s="4">
        <v>38154</v>
      </c>
      <c r="H37" s="299">
        <f t="shared" si="2"/>
        <v>106.80000000000001</v>
      </c>
      <c r="I37" s="296">
        <f t="shared" si="3"/>
        <v>0.7265394955831519</v>
      </c>
    </row>
    <row r="38" spans="1:9" ht="15.75">
      <c r="A38" s="2">
        <v>7895</v>
      </c>
      <c r="B38" s="2">
        <v>5</v>
      </c>
      <c r="C38" s="2">
        <v>145</v>
      </c>
      <c r="D38" s="3">
        <v>3.65</v>
      </c>
      <c r="E38" s="3">
        <f t="shared" si="1"/>
        <v>529.25</v>
      </c>
      <c r="F38" s="3">
        <v>359.05</v>
      </c>
      <c r="G38" s="4">
        <v>37859</v>
      </c>
      <c r="H38" s="299">
        <f t="shared" si="2"/>
        <v>170.2</v>
      </c>
      <c r="I38" s="296">
        <f t="shared" si="3"/>
        <v>0.67841284837033544</v>
      </c>
    </row>
    <row r="39" spans="1:9" ht="15.75">
      <c r="A39" s="2">
        <v>12793</v>
      </c>
      <c r="B39" s="2">
        <v>5</v>
      </c>
      <c r="C39" s="2">
        <v>50</v>
      </c>
      <c r="D39" s="3">
        <v>3.65</v>
      </c>
      <c r="E39" s="3">
        <f t="shared" si="1"/>
        <v>182.5</v>
      </c>
      <c r="F39" s="3">
        <v>127.75</v>
      </c>
      <c r="G39" s="4">
        <v>38147</v>
      </c>
      <c r="H39" s="299">
        <f t="shared" si="2"/>
        <v>54.75</v>
      </c>
      <c r="I39" s="296">
        <f t="shared" si="3"/>
        <v>0.7</v>
      </c>
    </row>
    <row r="40" spans="1:9" ht="18.75">
      <c r="A40" s="264">
        <v>13083</v>
      </c>
      <c r="B40" s="264">
        <v>5</v>
      </c>
      <c r="C40" s="264">
        <v>34</v>
      </c>
      <c r="D40" s="263">
        <v>3.65</v>
      </c>
      <c r="E40" s="263">
        <f t="shared" si="1"/>
        <v>124.1</v>
      </c>
      <c r="F40" s="263">
        <v>124.1</v>
      </c>
      <c r="G40" s="261">
        <v>38148</v>
      </c>
      <c r="H40" s="300">
        <f t="shared" si="2"/>
        <v>0</v>
      </c>
      <c r="I40" s="301">
        <f t="shared" si="3"/>
        <v>1</v>
      </c>
    </row>
    <row r="41" spans="1:9" ht="15.75">
      <c r="A41" s="2"/>
      <c r="B41" s="2"/>
      <c r="C41" s="2"/>
      <c r="D41" s="3"/>
      <c r="E41" s="3"/>
      <c r="F41" s="3"/>
      <c r="G41" s="4"/>
      <c r="H41" s="299"/>
      <c r="I41" s="296"/>
    </row>
    <row r="42" spans="1:9" ht="15.75">
      <c r="A42" s="2"/>
      <c r="B42" s="257" t="s">
        <v>598</v>
      </c>
      <c r="C42" s="2"/>
      <c r="D42" s="3"/>
      <c r="E42" s="3"/>
      <c r="F42" s="3"/>
      <c r="G42" s="4"/>
      <c r="H42" s="299"/>
      <c r="I42" s="296"/>
    </row>
    <row r="43" spans="1:9" ht="15.75">
      <c r="A43" s="2">
        <v>2990</v>
      </c>
      <c r="B43" s="2">
        <v>6</v>
      </c>
      <c r="C43" s="2">
        <v>121</v>
      </c>
      <c r="D43" s="3">
        <v>3.65</v>
      </c>
      <c r="E43" s="3">
        <f>C43*D43</f>
        <v>441.65</v>
      </c>
      <c r="F43" s="3">
        <v>0</v>
      </c>
      <c r="G43" s="2"/>
      <c r="H43" s="299">
        <f>E43-F43</f>
        <v>441.65</v>
      </c>
      <c r="I43" s="296">
        <f t="shared" si="3"/>
        <v>0</v>
      </c>
    </row>
    <row r="44" spans="1:9" ht="15.75">
      <c r="A44" s="2">
        <v>4439</v>
      </c>
      <c r="B44" s="2">
        <v>6</v>
      </c>
      <c r="C44" s="2">
        <v>319</v>
      </c>
      <c r="D44" s="3">
        <v>3.65</v>
      </c>
      <c r="E44" s="3">
        <f>C44*D44</f>
        <v>1164.3499999999999</v>
      </c>
      <c r="F44" s="3">
        <v>553.45000000000005</v>
      </c>
      <c r="G44" s="4">
        <v>38162</v>
      </c>
      <c r="H44" s="299">
        <f>E44-F44</f>
        <v>610.89999999999986</v>
      </c>
      <c r="I44" s="296">
        <f t="shared" si="3"/>
        <v>0.47532958302915795</v>
      </c>
    </row>
    <row r="45" spans="1:9" ht="15.75">
      <c r="A45" s="2">
        <v>4869</v>
      </c>
      <c r="B45" s="2">
        <v>6</v>
      </c>
      <c r="C45" s="2">
        <v>120</v>
      </c>
      <c r="D45" s="3">
        <v>3.65</v>
      </c>
      <c r="E45" s="3">
        <f>C45*D45</f>
        <v>438</v>
      </c>
      <c r="F45" s="3">
        <v>0</v>
      </c>
      <c r="G45" s="4"/>
      <c r="H45" s="299">
        <f>E45-F45</f>
        <v>438</v>
      </c>
      <c r="I45" s="296">
        <f t="shared" si="3"/>
        <v>0</v>
      </c>
    </row>
    <row r="46" spans="1:9" ht="15.75">
      <c r="A46" s="2">
        <v>6764</v>
      </c>
      <c r="B46" s="2">
        <v>6</v>
      </c>
      <c r="C46" s="2">
        <v>80</v>
      </c>
      <c r="D46" s="3">
        <v>3.65</v>
      </c>
      <c r="E46" s="3">
        <f>C46*D46</f>
        <v>292</v>
      </c>
      <c r="F46" s="3">
        <v>0</v>
      </c>
      <c r="G46" s="2"/>
      <c r="H46" s="299">
        <f>E46-F46</f>
        <v>292</v>
      </c>
      <c r="I46" s="296">
        <f t="shared" si="3"/>
        <v>0</v>
      </c>
    </row>
    <row r="47" spans="1:9" ht="15.75">
      <c r="A47" s="2">
        <v>10260</v>
      </c>
      <c r="B47" s="2">
        <v>6</v>
      </c>
      <c r="C47" s="2">
        <v>78</v>
      </c>
      <c r="D47" s="3">
        <v>3.65</v>
      </c>
      <c r="E47" s="3">
        <f>C47*D47</f>
        <v>284.7</v>
      </c>
      <c r="F47" s="3">
        <v>0</v>
      </c>
      <c r="G47" s="4"/>
      <c r="H47" s="299">
        <f>E47-F47</f>
        <v>284.7</v>
      </c>
      <c r="I47" s="296">
        <f t="shared" si="3"/>
        <v>0</v>
      </c>
    </row>
    <row r="48" spans="1:9" ht="15.75">
      <c r="A48" s="2"/>
      <c r="B48" s="2"/>
      <c r="C48" s="2"/>
      <c r="D48" s="3"/>
      <c r="E48" s="3"/>
      <c r="F48" s="3"/>
      <c r="G48" s="4"/>
      <c r="H48" s="299"/>
      <c r="I48" s="296"/>
    </row>
    <row r="49" spans="1:9" ht="15.75">
      <c r="A49" s="2"/>
      <c r="B49" s="257" t="s">
        <v>601</v>
      </c>
      <c r="C49" s="2"/>
      <c r="D49" s="3"/>
      <c r="E49" s="3"/>
      <c r="F49" s="3"/>
      <c r="G49" s="4"/>
      <c r="H49" s="299"/>
      <c r="I49" s="296"/>
    </row>
    <row r="50" spans="1:9" ht="15.75">
      <c r="A50" s="2">
        <v>617</v>
      </c>
      <c r="B50" s="2">
        <v>7</v>
      </c>
      <c r="C50" s="2">
        <v>245</v>
      </c>
      <c r="D50" s="3">
        <v>3.65</v>
      </c>
      <c r="E50" s="3">
        <f>C50*D50</f>
        <v>894.25</v>
      </c>
      <c r="F50" s="3">
        <v>406.31</v>
      </c>
      <c r="G50" s="4">
        <v>38141</v>
      </c>
      <c r="H50" s="299">
        <f>E50-F50</f>
        <v>487.94</v>
      </c>
      <c r="I50" s="296">
        <f t="shared" si="3"/>
        <v>0.45435840089460444</v>
      </c>
    </row>
    <row r="51" spans="1:9" ht="15.75">
      <c r="A51" s="2">
        <v>5382</v>
      </c>
      <c r="B51" s="2">
        <v>7</v>
      </c>
      <c r="C51" s="2">
        <v>125</v>
      </c>
      <c r="D51" s="3">
        <v>3.65</v>
      </c>
      <c r="E51" s="3">
        <f>C51*D51</f>
        <v>456.25</v>
      </c>
      <c r="F51" s="3">
        <v>0</v>
      </c>
      <c r="G51" s="2"/>
      <c r="H51" s="299">
        <f>E51-F51</f>
        <v>456.25</v>
      </c>
      <c r="I51" s="296">
        <f t="shared" si="3"/>
        <v>0</v>
      </c>
    </row>
    <row r="52" spans="1:9" ht="15.75">
      <c r="A52" s="2">
        <v>6279</v>
      </c>
      <c r="B52" s="2">
        <v>7</v>
      </c>
      <c r="C52" s="2">
        <v>180</v>
      </c>
      <c r="D52" s="3">
        <v>3.65</v>
      </c>
      <c r="E52" s="3">
        <f>C52*D52</f>
        <v>657</v>
      </c>
      <c r="F52" s="3">
        <v>313.64999999999998</v>
      </c>
      <c r="G52" s="4">
        <v>38154</v>
      </c>
      <c r="H52" s="299">
        <f>E52-F52</f>
        <v>343.35</v>
      </c>
      <c r="I52" s="296">
        <f t="shared" si="3"/>
        <v>0.47739726027397256</v>
      </c>
    </row>
    <row r="53" spans="1:9" ht="15.75">
      <c r="A53" s="2">
        <v>10714</v>
      </c>
      <c r="B53" s="2">
        <v>7</v>
      </c>
      <c r="C53" s="2">
        <v>55</v>
      </c>
      <c r="D53" s="3">
        <v>3.65</v>
      </c>
      <c r="E53" s="3">
        <f>C53*D53</f>
        <v>200.75</v>
      </c>
      <c r="F53" s="3">
        <v>0</v>
      </c>
      <c r="G53" s="4"/>
      <c r="H53" s="299">
        <f>E53-F53</f>
        <v>200.75</v>
      </c>
      <c r="I53" s="296">
        <f t="shared" si="3"/>
        <v>0</v>
      </c>
    </row>
    <row r="54" spans="1:9" ht="15.75">
      <c r="A54" s="2">
        <v>11834</v>
      </c>
      <c r="B54" s="2">
        <v>7</v>
      </c>
      <c r="C54" s="2">
        <v>80</v>
      </c>
      <c r="D54" s="3">
        <v>3.65</v>
      </c>
      <c r="E54" s="3">
        <f>C54*D54</f>
        <v>292</v>
      </c>
      <c r="F54" s="3">
        <v>0</v>
      </c>
      <c r="G54" s="2"/>
      <c r="H54" s="299">
        <f>E54-F54</f>
        <v>292</v>
      </c>
      <c r="I54" s="296">
        <f t="shared" si="3"/>
        <v>0</v>
      </c>
    </row>
    <row r="55" spans="1:9" ht="15.75">
      <c r="A55" s="2"/>
      <c r="B55" s="2"/>
      <c r="C55" s="2"/>
      <c r="D55" s="3"/>
      <c r="E55" s="3"/>
      <c r="F55" s="3"/>
      <c r="G55" s="2"/>
      <c r="H55" s="299"/>
      <c r="I55" s="296"/>
    </row>
    <row r="56" spans="1:9" ht="15.75">
      <c r="A56" s="2"/>
      <c r="B56" s="257" t="s">
        <v>602</v>
      </c>
      <c r="C56" s="2"/>
      <c r="D56" s="3"/>
      <c r="E56" s="3"/>
      <c r="F56" s="3"/>
      <c r="G56" s="2"/>
      <c r="H56" s="299"/>
      <c r="I56" s="296"/>
    </row>
    <row r="57" spans="1:9" ht="18.75">
      <c r="A57" s="264">
        <v>3955</v>
      </c>
      <c r="B57" s="264">
        <v>8</v>
      </c>
      <c r="C57" s="264">
        <v>425</v>
      </c>
      <c r="D57" s="263">
        <v>3.65</v>
      </c>
      <c r="E57" s="263">
        <f>C57*D57</f>
        <v>1551.25</v>
      </c>
      <c r="F57" s="263">
        <v>1551.25</v>
      </c>
      <c r="G57" s="261">
        <v>38113</v>
      </c>
      <c r="H57" s="300">
        <f>E57-F57</f>
        <v>0</v>
      </c>
      <c r="I57" s="301">
        <f t="shared" si="3"/>
        <v>1</v>
      </c>
    </row>
    <row r="58" spans="1:9" ht="15.75">
      <c r="A58" s="2">
        <v>4692</v>
      </c>
      <c r="B58" s="2">
        <v>8</v>
      </c>
      <c r="C58" s="2">
        <v>126</v>
      </c>
      <c r="D58" s="3">
        <v>3.65</v>
      </c>
      <c r="E58" s="3">
        <f>C58*D58</f>
        <v>459.9</v>
      </c>
      <c r="F58" s="3">
        <v>0</v>
      </c>
      <c r="G58" s="2"/>
      <c r="H58" s="299">
        <f>E58-F58</f>
        <v>459.9</v>
      </c>
      <c r="I58" s="296">
        <f t="shared" si="3"/>
        <v>0</v>
      </c>
    </row>
    <row r="59" spans="1:9" ht="15.75">
      <c r="A59" s="2">
        <v>6464</v>
      </c>
      <c r="B59" s="2">
        <v>8</v>
      </c>
      <c r="C59" s="2">
        <v>158</v>
      </c>
      <c r="D59" s="3">
        <v>3.65</v>
      </c>
      <c r="E59" s="3">
        <f>C59*D59</f>
        <v>576.69999999999993</v>
      </c>
      <c r="F59" s="3">
        <v>0</v>
      </c>
      <c r="G59" s="2"/>
      <c r="H59" s="299">
        <f>E59-F59</f>
        <v>576.69999999999993</v>
      </c>
      <c r="I59" s="296">
        <f t="shared" si="3"/>
        <v>0</v>
      </c>
    </row>
    <row r="60" spans="1:9" ht="15.75">
      <c r="A60" s="2">
        <v>7498</v>
      </c>
      <c r="B60" s="2">
        <v>8</v>
      </c>
      <c r="C60" s="2">
        <v>161</v>
      </c>
      <c r="D60" s="3">
        <v>3.65</v>
      </c>
      <c r="E60" s="3">
        <f>C60*D60</f>
        <v>587.65</v>
      </c>
      <c r="F60" s="3">
        <v>0</v>
      </c>
      <c r="G60" s="2"/>
      <c r="H60" s="299">
        <f>E60-F60</f>
        <v>587.65</v>
      </c>
      <c r="I60" s="296">
        <f t="shared" si="3"/>
        <v>0</v>
      </c>
    </row>
    <row r="61" spans="1:9" ht="15.75">
      <c r="A61" s="2">
        <v>8061</v>
      </c>
      <c r="B61" s="2">
        <v>8</v>
      </c>
      <c r="C61" s="2">
        <v>81</v>
      </c>
      <c r="D61" s="3">
        <v>3.65</v>
      </c>
      <c r="E61" s="3">
        <f>C61*D61</f>
        <v>295.64999999999998</v>
      </c>
      <c r="F61" s="3">
        <v>0</v>
      </c>
      <c r="G61" s="2"/>
      <c r="H61" s="299">
        <f>E61-F61</f>
        <v>295.64999999999998</v>
      </c>
      <c r="I61" s="296">
        <f t="shared" si="3"/>
        <v>0</v>
      </c>
    </row>
    <row r="62" spans="1:9" ht="15.75">
      <c r="A62" s="2"/>
      <c r="B62" s="2"/>
      <c r="C62" s="2"/>
      <c r="D62" s="3"/>
      <c r="E62" s="3"/>
      <c r="F62" s="3"/>
      <c r="G62" s="2"/>
      <c r="H62" s="299"/>
      <c r="I62" s="296"/>
    </row>
    <row r="63" spans="1:9" ht="15.75">
      <c r="A63" s="2"/>
      <c r="B63" s="257" t="s">
        <v>603</v>
      </c>
      <c r="C63" s="2"/>
      <c r="D63" s="3"/>
      <c r="E63" s="3"/>
      <c r="F63" s="3"/>
      <c r="G63" s="2"/>
      <c r="H63" s="299"/>
      <c r="I63" s="296"/>
    </row>
    <row r="64" spans="1:9" ht="15.75">
      <c r="A64" s="2">
        <v>607</v>
      </c>
      <c r="B64" s="2">
        <v>9</v>
      </c>
      <c r="C64" s="2">
        <v>446</v>
      </c>
      <c r="D64" s="3">
        <v>3.65</v>
      </c>
      <c r="E64" s="3">
        <f t="shared" ref="E64:E69" si="4">C64*D64</f>
        <v>1627.8999999999999</v>
      </c>
      <c r="F64" s="3">
        <v>0</v>
      </c>
      <c r="G64" s="4"/>
      <c r="H64" s="299">
        <f t="shared" ref="H64:H69" si="5">E64-F64</f>
        <v>1627.8999999999999</v>
      </c>
      <c r="I64" s="296">
        <f t="shared" si="3"/>
        <v>0</v>
      </c>
    </row>
    <row r="65" spans="1:9" ht="15.75">
      <c r="A65" s="2">
        <v>1033</v>
      </c>
      <c r="B65" s="2">
        <v>9</v>
      </c>
      <c r="C65" s="2">
        <v>234</v>
      </c>
      <c r="D65" s="3">
        <v>3.65</v>
      </c>
      <c r="E65" s="3">
        <f t="shared" si="4"/>
        <v>854.1</v>
      </c>
      <c r="F65" s="3">
        <v>183.6</v>
      </c>
      <c r="G65" s="4">
        <v>38152</v>
      </c>
      <c r="H65" s="299">
        <f t="shared" si="5"/>
        <v>670.5</v>
      </c>
      <c r="I65" s="296">
        <f t="shared" si="3"/>
        <v>0.2149631190727081</v>
      </c>
    </row>
    <row r="66" spans="1:9" ht="15.75">
      <c r="A66" s="2">
        <v>4489</v>
      </c>
      <c r="B66" s="2">
        <v>9</v>
      </c>
      <c r="C66" s="2">
        <v>152</v>
      </c>
      <c r="D66" s="3">
        <v>3.65</v>
      </c>
      <c r="E66" s="3">
        <f t="shared" si="4"/>
        <v>554.79999999999995</v>
      </c>
      <c r="F66" s="3">
        <v>514.65</v>
      </c>
      <c r="G66" s="4">
        <v>38152</v>
      </c>
      <c r="H66" s="299">
        <f t="shared" si="5"/>
        <v>40.149999999999977</v>
      </c>
      <c r="I66" s="296">
        <f t="shared" si="3"/>
        <v>0.92763157894736847</v>
      </c>
    </row>
    <row r="67" spans="1:9" ht="15.75">
      <c r="A67" s="2">
        <v>10919</v>
      </c>
      <c r="B67" s="2">
        <v>9</v>
      </c>
      <c r="C67" s="2">
        <v>89</v>
      </c>
      <c r="D67" s="3">
        <v>3.65</v>
      </c>
      <c r="E67" s="3">
        <f t="shared" si="4"/>
        <v>324.84999999999997</v>
      </c>
      <c r="F67" s="3">
        <v>0</v>
      </c>
      <c r="G67" s="2"/>
      <c r="H67" s="299">
        <f t="shared" si="5"/>
        <v>324.84999999999997</v>
      </c>
      <c r="I67" s="296">
        <f t="shared" si="3"/>
        <v>0</v>
      </c>
    </row>
    <row r="68" spans="1:9" ht="15.75">
      <c r="A68" s="2">
        <v>12269</v>
      </c>
      <c r="B68" s="2">
        <v>9</v>
      </c>
      <c r="C68" s="2">
        <v>59</v>
      </c>
      <c r="D68" s="3">
        <v>3.65</v>
      </c>
      <c r="E68" s="3">
        <f t="shared" si="4"/>
        <v>215.35</v>
      </c>
      <c r="F68" s="3">
        <v>125.15</v>
      </c>
      <c r="G68" s="4">
        <v>38168</v>
      </c>
      <c r="H68" s="299">
        <f t="shared" si="5"/>
        <v>90.199999999999989</v>
      </c>
      <c r="I68" s="296">
        <f t="shared" si="3"/>
        <v>0.58114697004875793</v>
      </c>
    </row>
    <row r="69" spans="1:9" ht="15.75">
      <c r="A69" s="2">
        <v>12596</v>
      </c>
      <c r="B69" s="2">
        <v>9</v>
      </c>
      <c r="C69" s="2">
        <v>36</v>
      </c>
      <c r="D69" s="3">
        <v>3.65</v>
      </c>
      <c r="E69" s="3">
        <f t="shared" si="4"/>
        <v>131.4</v>
      </c>
      <c r="F69" s="3">
        <v>0</v>
      </c>
      <c r="G69" s="2"/>
      <c r="H69" s="299">
        <f t="shared" si="5"/>
        <v>131.4</v>
      </c>
      <c r="I69" s="296">
        <f t="shared" si="3"/>
        <v>0</v>
      </c>
    </row>
    <row r="70" spans="1:9" ht="15.75">
      <c r="A70" s="2"/>
      <c r="B70" s="2"/>
      <c r="C70" s="2"/>
      <c r="D70" s="3"/>
      <c r="E70" s="3"/>
      <c r="F70" s="3"/>
      <c r="G70" s="2"/>
      <c r="H70" s="299"/>
      <c r="I70" s="296"/>
    </row>
    <row r="71" spans="1:9" ht="15.75">
      <c r="A71" s="2"/>
      <c r="B71" s="257" t="s">
        <v>630</v>
      </c>
      <c r="C71" s="2"/>
      <c r="D71" s="3"/>
      <c r="E71" s="3"/>
      <c r="F71" s="3"/>
      <c r="G71" s="2"/>
      <c r="H71" s="299"/>
      <c r="I71" s="296"/>
    </row>
    <row r="72" spans="1:9" ht="15.75">
      <c r="A72" s="2">
        <v>614</v>
      </c>
      <c r="B72" s="2">
        <v>10</v>
      </c>
      <c r="C72" s="2">
        <v>274</v>
      </c>
      <c r="D72" s="3">
        <v>3.65</v>
      </c>
      <c r="E72" s="3">
        <f>C72*D72</f>
        <v>1000.1</v>
      </c>
      <c r="F72" s="3">
        <v>0</v>
      </c>
      <c r="G72" s="2"/>
      <c r="H72" s="299">
        <f>E72-F72</f>
        <v>1000.1</v>
      </c>
      <c r="I72" s="296">
        <f t="shared" si="3"/>
        <v>0</v>
      </c>
    </row>
    <row r="73" spans="1:9" ht="18.75">
      <c r="A73" s="264">
        <v>1838</v>
      </c>
      <c r="B73" s="264">
        <v>10</v>
      </c>
      <c r="C73" s="264">
        <v>319</v>
      </c>
      <c r="D73" s="263">
        <v>3.65</v>
      </c>
      <c r="E73" s="263">
        <f>C73*D73</f>
        <v>1164.3499999999999</v>
      </c>
      <c r="F73" s="263">
        <v>1164.3499999999999</v>
      </c>
      <c r="G73" s="261">
        <v>38195</v>
      </c>
      <c r="H73" s="300">
        <f>E73-F73</f>
        <v>0</v>
      </c>
      <c r="I73" s="301">
        <f t="shared" si="3"/>
        <v>1</v>
      </c>
    </row>
    <row r="74" spans="1:9" ht="18.75">
      <c r="A74" s="264">
        <v>5514</v>
      </c>
      <c r="B74" s="264">
        <v>10</v>
      </c>
      <c r="C74" s="264">
        <v>138</v>
      </c>
      <c r="D74" s="263">
        <v>3.65</v>
      </c>
      <c r="E74" s="263">
        <f>C74*D74</f>
        <v>503.7</v>
      </c>
      <c r="F74" s="263">
        <v>503.7</v>
      </c>
      <c r="G74" s="261">
        <v>38141</v>
      </c>
      <c r="H74" s="300">
        <f>E74-F74</f>
        <v>0</v>
      </c>
      <c r="I74" s="301">
        <f t="shared" si="3"/>
        <v>1</v>
      </c>
    </row>
    <row r="75" spans="1:9" ht="18.75">
      <c r="A75" s="264">
        <v>8810</v>
      </c>
      <c r="B75" s="264">
        <v>10</v>
      </c>
      <c r="C75" s="264">
        <v>84</v>
      </c>
      <c r="D75" s="263">
        <v>3.65</v>
      </c>
      <c r="E75" s="263">
        <f>C75*D75</f>
        <v>306.59999999999997</v>
      </c>
      <c r="F75" s="263">
        <v>309.3</v>
      </c>
      <c r="G75" s="261">
        <v>38147</v>
      </c>
      <c r="H75" s="300">
        <f>E75-F75</f>
        <v>-2.7000000000000455</v>
      </c>
      <c r="I75" s="301">
        <f t="shared" si="3"/>
        <v>1.00880626223092</v>
      </c>
    </row>
    <row r="76" spans="1:9" ht="18.75">
      <c r="A76" s="264">
        <v>11305</v>
      </c>
      <c r="B76" s="264">
        <v>10</v>
      </c>
      <c r="C76" s="264">
        <v>121</v>
      </c>
      <c r="D76" s="263">
        <v>3.65</v>
      </c>
      <c r="E76" s="263">
        <f>C76*D76</f>
        <v>441.65</v>
      </c>
      <c r="F76" s="263">
        <v>448.95</v>
      </c>
      <c r="G76" s="261">
        <v>38128</v>
      </c>
      <c r="H76" s="300">
        <f>E76-F76</f>
        <v>-7.3000000000000114</v>
      </c>
      <c r="I76" s="301">
        <f t="shared" si="3"/>
        <v>1.0165289256198347</v>
      </c>
    </row>
    <row r="77" spans="1:9" ht="15.75">
      <c r="A77" s="2"/>
      <c r="B77" s="2"/>
      <c r="C77" s="2"/>
      <c r="D77" s="3"/>
      <c r="E77" s="3"/>
      <c r="F77" s="3"/>
      <c r="G77" s="4"/>
      <c r="H77" s="299"/>
      <c r="I77" s="296"/>
    </row>
    <row r="78" spans="1:9" ht="15.75">
      <c r="A78" s="2"/>
      <c r="B78" s="257" t="s">
        <v>631</v>
      </c>
      <c r="C78" s="2"/>
      <c r="D78" s="3"/>
      <c r="E78" s="3"/>
      <c r="F78" s="3"/>
      <c r="G78" s="4"/>
      <c r="H78" s="299"/>
      <c r="I78" s="296"/>
    </row>
    <row r="79" spans="1:9" ht="15.75">
      <c r="A79" s="2">
        <v>2556</v>
      </c>
      <c r="B79" s="2">
        <v>11</v>
      </c>
      <c r="C79" s="2">
        <v>185</v>
      </c>
      <c r="D79" s="3">
        <v>3.65</v>
      </c>
      <c r="E79" s="3">
        <f>C79*D79</f>
        <v>675.25</v>
      </c>
      <c r="F79" s="3">
        <v>277</v>
      </c>
      <c r="G79" s="4">
        <v>37895</v>
      </c>
      <c r="H79" s="299">
        <f>E79-F79</f>
        <v>398.25</v>
      </c>
      <c r="I79" s="296">
        <f t="shared" si="3"/>
        <v>0.41021843761569787</v>
      </c>
    </row>
    <row r="80" spans="1:9" ht="15.75">
      <c r="A80" s="2">
        <v>5539</v>
      </c>
      <c r="B80" s="2">
        <v>11</v>
      </c>
      <c r="C80" s="2">
        <v>97</v>
      </c>
      <c r="D80" s="3">
        <v>3.65</v>
      </c>
      <c r="E80" s="3">
        <f>C80*D80</f>
        <v>354.05</v>
      </c>
      <c r="F80" s="3">
        <v>91.25</v>
      </c>
      <c r="G80" s="4">
        <v>38062</v>
      </c>
      <c r="H80" s="299">
        <f>E80-F80</f>
        <v>262.8</v>
      </c>
      <c r="I80" s="296">
        <f t="shared" si="3"/>
        <v>0.25773195876288657</v>
      </c>
    </row>
    <row r="81" spans="1:9" ht="15.75">
      <c r="A81" s="2">
        <v>7732</v>
      </c>
      <c r="B81" s="2">
        <v>11</v>
      </c>
      <c r="C81" s="2">
        <v>90</v>
      </c>
      <c r="D81" s="3">
        <v>3.65</v>
      </c>
      <c r="E81" s="3">
        <f>C81*D81</f>
        <v>328.5</v>
      </c>
      <c r="F81" s="3">
        <v>0</v>
      </c>
      <c r="G81" s="4"/>
      <c r="H81" s="299">
        <f>E81-F81</f>
        <v>328.5</v>
      </c>
      <c r="I81" s="296">
        <f t="shared" si="3"/>
        <v>0</v>
      </c>
    </row>
    <row r="82" spans="1:9" ht="18.75">
      <c r="A82" s="264">
        <v>12079</v>
      </c>
      <c r="B82" s="264">
        <v>11</v>
      </c>
      <c r="C82" s="264">
        <v>50</v>
      </c>
      <c r="D82" s="263">
        <v>3.65</v>
      </c>
      <c r="E82" s="263">
        <f>C82*D82</f>
        <v>182.5</v>
      </c>
      <c r="F82" s="263">
        <v>182.5</v>
      </c>
      <c r="G82" s="261">
        <v>38162</v>
      </c>
      <c r="H82" s="300">
        <f>E82-F82</f>
        <v>0</v>
      </c>
      <c r="I82" s="301">
        <f t="shared" si="3"/>
        <v>1</v>
      </c>
    </row>
    <row r="83" spans="1:9" ht="18.75">
      <c r="A83" s="264">
        <v>12393</v>
      </c>
      <c r="B83" s="264">
        <v>11</v>
      </c>
      <c r="C83" s="264">
        <v>46</v>
      </c>
      <c r="D83" s="263">
        <v>3.65</v>
      </c>
      <c r="E83" s="263">
        <f>C83*D83</f>
        <v>167.9</v>
      </c>
      <c r="F83" s="263">
        <v>200</v>
      </c>
      <c r="G83" s="261">
        <v>38028</v>
      </c>
      <c r="H83" s="300">
        <f>E83-F83</f>
        <v>-32.099999999999994</v>
      </c>
      <c r="I83" s="301">
        <f t="shared" si="3"/>
        <v>1.1911852293031566</v>
      </c>
    </row>
    <row r="84" spans="1:9" ht="15.75">
      <c r="A84" s="2"/>
      <c r="B84" s="2"/>
      <c r="C84" s="2"/>
      <c r="D84" s="3"/>
      <c r="E84" s="3"/>
      <c r="F84" s="3"/>
      <c r="G84" s="4"/>
      <c r="H84" s="299"/>
      <c r="I84" s="296"/>
    </row>
    <row r="85" spans="1:9" ht="15.75">
      <c r="A85" s="2"/>
      <c r="B85" s="257" t="s">
        <v>607</v>
      </c>
      <c r="C85" s="2"/>
      <c r="D85" s="3"/>
      <c r="E85" s="3"/>
      <c r="F85" s="3"/>
      <c r="G85" s="4"/>
      <c r="H85" s="299"/>
      <c r="I85" s="296"/>
    </row>
    <row r="86" spans="1:9" ht="15.75">
      <c r="A86" s="2">
        <v>710</v>
      </c>
      <c r="B86" s="2">
        <v>12</v>
      </c>
      <c r="C86" s="2">
        <v>258</v>
      </c>
      <c r="D86" s="3">
        <v>3.65</v>
      </c>
      <c r="E86" s="3">
        <f>C86*D86</f>
        <v>941.69999999999993</v>
      </c>
      <c r="F86" s="3">
        <v>109.85</v>
      </c>
      <c r="G86" s="4">
        <v>38062</v>
      </c>
      <c r="H86" s="299">
        <f>E86-F86</f>
        <v>831.84999999999991</v>
      </c>
      <c r="I86" s="296">
        <f t="shared" si="3"/>
        <v>0.1166507380269725</v>
      </c>
    </row>
    <row r="87" spans="1:9" ht="15.75">
      <c r="A87" s="2">
        <v>1957</v>
      </c>
      <c r="B87" s="2">
        <v>12</v>
      </c>
      <c r="C87" s="2">
        <v>215</v>
      </c>
      <c r="D87" s="3">
        <v>3.65</v>
      </c>
      <c r="E87" s="3">
        <f>C87*D87</f>
        <v>784.75</v>
      </c>
      <c r="F87" s="3">
        <v>0</v>
      </c>
      <c r="G87" s="4"/>
      <c r="H87" s="299">
        <f>E87-F87</f>
        <v>784.75</v>
      </c>
      <c r="I87" s="296">
        <f t="shared" si="3"/>
        <v>0</v>
      </c>
    </row>
    <row r="88" spans="1:9" ht="15.75">
      <c r="A88" s="2">
        <v>4807</v>
      </c>
      <c r="B88" s="2">
        <v>12</v>
      </c>
      <c r="C88" s="2">
        <v>126</v>
      </c>
      <c r="D88" s="3">
        <v>3.65</v>
      </c>
      <c r="E88" s="3">
        <f>C88*D88</f>
        <v>459.9</v>
      </c>
      <c r="F88" s="3">
        <v>362.75</v>
      </c>
      <c r="G88" s="4">
        <v>38093</v>
      </c>
      <c r="H88" s="299">
        <f>E88-F88</f>
        <v>97.149999999999977</v>
      </c>
      <c r="I88" s="296">
        <f t="shared" si="3"/>
        <v>0.7887584257447271</v>
      </c>
    </row>
    <row r="89" spans="1:9" ht="15.75">
      <c r="A89" s="2">
        <v>5798</v>
      </c>
      <c r="B89" s="2">
        <v>12</v>
      </c>
      <c r="C89" s="2">
        <v>139</v>
      </c>
      <c r="D89" s="3">
        <v>3.65</v>
      </c>
      <c r="E89" s="3">
        <f>C89*D89</f>
        <v>507.34999999999997</v>
      </c>
      <c r="F89" s="3">
        <v>240</v>
      </c>
      <c r="G89" s="4">
        <v>37931</v>
      </c>
      <c r="H89" s="299">
        <f>E89-F89</f>
        <v>267.34999999999997</v>
      </c>
      <c r="I89" s="296">
        <f t="shared" si="3"/>
        <v>0.47304622055780038</v>
      </c>
    </row>
    <row r="90" spans="1:9" ht="15.75">
      <c r="A90" s="2"/>
      <c r="B90" s="2"/>
      <c r="C90" s="2"/>
      <c r="D90" s="3"/>
      <c r="E90" s="3"/>
      <c r="F90" s="3"/>
      <c r="G90" s="4"/>
      <c r="H90" s="299"/>
      <c r="I90" s="296"/>
    </row>
    <row r="91" spans="1:9" ht="15.75">
      <c r="A91" s="2"/>
      <c r="B91" s="257" t="s">
        <v>608</v>
      </c>
      <c r="C91" s="2"/>
      <c r="D91" s="3"/>
      <c r="E91" s="3"/>
      <c r="F91" s="3"/>
      <c r="G91" s="4"/>
      <c r="H91" s="299"/>
      <c r="I91" s="296"/>
    </row>
    <row r="92" spans="1:9" ht="18.75">
      <c r="A92" s="264">
        <v>4505</v>
      </c>
      <c r="B92" s="264">
        <v>13</v>
      </c>
      <c r="C92" s="264">
        <v>138</v>
      </c>
      <c r="D92" s="263">
        <v>3.65</v>
      </c>
      <c r="E92" s="263">
        <f>C92*D92</f>
        <v>503.7</v>
      </c>
      <c r="F92" s="263">
        <v>503.7</v>
      </c>
      <c r="G92" s="261">
        <v>38126</v>
      </c>
      <c r="H92" s="300">
        <f>E92-F92</f>
        <v>0</v>
      </c>
      <c r="I92" s="301">
        <f t="shared" si="3"/>
        <v>1</v>
      </c>
    </row>
    <row r="93" spans="1:9" ht="15.75">
      <c r="A93" s="2">
        <v>4735</v>
      </c>
      <c r="B93" s="2">
        <v>13</v>
      </c>
      <c r="C93" s="2">
        <v>193</v>
      </c>
      <c r="D93" s="3">
        <v>3.65</v>
      </c>
      <c r="E93" s="3">
        <f>C93*D93</f>
        <v>704.44999999999993</v>
      </c>
      <c r="F93" s="3">
        <v>0</v>
      </c>
      <c r="G93" s="4"/>
      <c r="H93" s="299">
        <f>E93-F93</f>
        <v>704.44999999999993</v>
      </c>
      <c r="I93" s="296">
        <f t="shared" si="3"/>
        <v>0</v>
      </c>
    </row>
    <row r="94" spans="1:9" ht="15.75">
      <c r="A94" s="2">
        <v>5844</v>
      </c>
      <c r="B94" s="2">
        <v>13</v>
      </c>
      <c r="C94" s="2">
        <v>137</v>
      </c>
      <c r="D94" s="3">
        <v>3.65</v>
      </c>
      <c r="E94" s="3">
        <f>C94*D94</f>
        <v>500.05</v>
      </c>
      <c r="F94" s="3">
        <v>0</v>
      </c>
      <c r="G94" s="2"/>
      <c r="H94" s="299">
        <f>E94-F94</f>
        <v>500.05</v>
      </c>
      <c r="I94" s="296">
        <f t="shared" si="3"/>
        <v>0</v>
      </c>
    </row>
    <row r="95" spans="1:9" ht="18.75">
      <c r="A95" s="264">
        <v>10243</v>
      </c>
      <c r="B95" s="264">
        <v>13</v>
      </c>
      <c r="C95" s="264">
        <v>136</v>
      </c>
      <c r="D95" s="263">
        <v>3.65</v>
      </c>
      <c r="E95" s="263">
        <f>C95*D95</f>
        <v>496.4</v>
      </c>
      <c r="F95" s="263">
        <v>511</v>
      </c>
      <c r="G95" s="261">
        <v>38093</v>
      </c>
      <c r="H95" s="300">
        <f>E95-F95</f>
        <v>-14.600000000000023</v>
      </c>
      <c r="I95" s="301">
        <f t="shared" si="3"/>
        <v>1.0294117647058825</v>
      </c>
    </row>
    <row r="96" spans="1:9" ht="15.75">
      <c r="A96" s="2">
        <v>10552</v>
      </c>
      <c r="B96" s="2">
        <v>13</v>
      </c>
      <c r="C96" s="2">
        <v>110</v>
      </c>
      <c r="D96" s="3">
        <v>3.65</v>
      </c>
      <c r="E96" s="3">
        <f>C96*D96</f>
        <v>401.5</v>
      </c>
      <c r="F96" s="3"/>
      <c r="G96" s="4"/>
      <c r="H96" s="299">
        <f>E96-F96</f>
        <v>401.5</v>
      </c>
      <c r="I96" s="296">
        <f t="shared" si="3"/>
        <v>0</v>
      </c>
    </row>
    <row r="97" spans="1:9" ht="18.75">
      <c r="A97" s="302"/>
      <c r="B97" s="302"/>
      <c r="C97" s="302"/>
      <c r="D97" s="36"/>
      <c r="E97" s="268" t="s">
        <v>304</v>
      </c>
      <c r="F97" s="268">
        <f>SUM(F9:F96)</f>
        <v>12806.960000000003</v>
      </c>
      <c r="G97" s="270">
        <v>38195</v>
      </c>
      <c r="H97" s="303"/>
      <c r="I97" s="304"/>
    </row>
    <row r="98" spans="1:9" ht="15.75">
      <c r="A98" s="2"/>
      <c r="B98" s="2"/>
      <c r="C98" s="2"/>
      <c r="D98" s="3"/>
      <c r="E98" s="3"/>
      <c r="F98" s="3"/>
      <c r="G98" s="4"/>
      <c r="H98" s="299"/>
      <c r="I98" s="296"/>
    </row>
    <row r="99" spans="1:9" ht="18.75">
      <c r="A99" s="269"/>
      <c r="B99" s="269" t="s">
        <v>27</v>
      </c>
      <c r="C99" s="269" t="s">
        <v>691</v>
      </c>
      <c r="D99" s="268"/>
      <c r="E99" s="268"/>
      <c r="F99" s="268"/>
      <c r="G99" s="270"/>
      <c r="H99" s="305"/>
      <c r="I99" s="296"/>
    </row>
    <row r="100" spans="1:9" ht="18.75">
      <c r="A100" s="269"/>
      <c r="B100" s="257" t="s">
        <v>610</v>
      </c>
      <c r="C100" s="269"/>
      <c r="D100" s="268"/>
      <c r="E100" s="268"/>
      <c r="F100" s="268"/>
      <c r="G100" s="270"/>
      <c r="H100" s="305"/>
      <c r="I100" s="296"/>
    </row>
    <row r="101" spans="1:9" ht="15.75">
      <c r="A101" s="63">
        <v>2770</v>
      </c>
      <c r="B101" s="63">
        <v>20</v>
      </c>
      <c r="C101" s="63">
        <v>136</v>
      </c>
      <c r="D101" s="53">
        <v>3.65</v>
      </c>
      <c r="E101" s="53">
        <f>C101*D101</f>
        <v>496.4</v>
      </c>
      <c r="F101" s="3">
        <v>221.15</v>
      </c>
      <c r="G101" s="272">
        <v>38162</v>
      </c>
      <c r="H101" s="306">
        <f>E101-F101</f>
        <v>275.25</v>
      </c>
      <c r="I101" s="296">
        <f t="shared" ref="I101:I164" si="6">F101/E101</f>
        <v>0.44550765511684126</v>
      </c>
    </row>
    <row r="102" spans="1:9" ht="18.75">
      <c r="A102" s="264">
        <v>4295</v>
      </c>
      <c r="B102" s="264">
        <v>20</v>
      </c>
      <c r="C102" s="264">
        <v>112</v>
      </c>
      <c r="D102" s="263">
        <v>3.65</v>
      </c>
      <c r="E102" s="263">
        <f>C102*D102</f>
        <v>408.8</v>
      </c>
      <c r="F102" s="263">
        <v>408.8</v>
      </c>
      <c r="G102" s="261">
        <v>38141</v>
      </c>
      <c r="H102" s="300">
        <f>E102-F102</f>
        <v>0</v>
      </c>
      <c r="I102" s="301">
        <f t="shared" si="6"/>
        <v>1</v>
      </c>
    </row>
    <row r="103" spans="1:9" ht="15.75">
      <c r="A103" s="2">
        <v>8946</v>
      </c>
      <c r="B103" s="2">
        <v>20</v>
      </c>
      <c r="C103" s="2">
        <v>75</v>
      </c>
      <c r="D103" s="3">
        <v>3.65</v>
      </c>
      <c r="E103" s="3">
        <f>C103*D103</f>
        <v>273.75</v>
      </c>
      <c r="F103" s="3">
        <v>0</v>
      </c>
      <c r="G103" s="2"/>
      <c r="H103" s="299">
        <f>E103-F103</f>
        <v>273.75</v>
      </c>
      <c r="I103" s="296">
        <f t="shared" si="6"/>
        <v>0</v>
      </c>
    </row>
    <row r="104" spans="1:9" ht="15.75">
      <c r="A104" s="2">
        <v>9070</v>
      </c>
      <c r="B104" s="2">
        <v>20</v>
      </c>
      <c r="C104" s="2">
        <v>80</v>
      </c>
      <c r="D104" s="3">
        <v>3.65</v>
      </c>
      <c r="E104" s="3">
        <f>C104*D104</f>
        <v>292</v>
      </c>
      <c r="F104" s="3">
        <v>0</v>
      </c>
      <c r="G104" s="2"/>
      <c r="H104" s="299">
        <f>E104-F104</f>
        <v>292</v>
      </c>
      <c r="I104" s="296">
        <f t="shared" si="6"/>
        <v>0</v>
      </c>
    </row>
    <row r="105" spans="1:9" ht="15.75">
      <c r="A105" s="2">
        <v>10158</v>
      </c>
      <c r="B105" s="2">
        <v>20</v>
      </c>
      <c r="C105" s="2">
        <v>46</v>
      </c>
      <c r="D105" s="3">
        <v>3.65</v>
      </c>
      <c r="E105" s="3">
        <f>C105*D105</f>
        <v>167.9</v>
      </c>
      <c r="F105" s="3">
        <v>0</v>
      </c>
      <c r="G105" s="2"/>
      <c r="H105" s="299">
        <f>E105-F105</f>
        <v>167.9</v>
      </c>
      <c r="I105" s="296">
        <f t="shared" si="6"/>
        <v>0</v>
      </c>
    </row>
    <row r="106" spans="1:9" ht="15.75">
      <c r="A106" s="2"/>
      <c r="B106" s="2"/>
      <c r="C106" s="2"/>
      <c r="D106" s="3"/>
      <c r="E106" s="3"/>
      <c r="F106" s="3"/>
      <c r="G106" s="2"/>
      <c r="H106" s="299"/>
      <c r="I106" s="296"/>
    </row>
    <row r="107" spans="1:9" ht="15.75">
      <c r="A107" s="2"/>
      <c r="B107" s="257" t="s">
        <v>611</v>
      </c>
      <c r="C107" s="2"/>
      <c r="D107" s="3"/>
      <c r="E107" s="3"/>
      <c r="F107" s="3"/>
      <c r="G107" s="2"/>
      <c r="H107" s="299"/>
      <c r="I107" s="296"/>
    </row>
    <row r="108" spans="1:9" ht="15.75">
      <c r="A108" s="2">
        <v>2055</v>
      </c>
      <c r="B108" s="2">
        <v>21</v>
      </c>
      <c r="C108" s="2">
        <v>209</v>
      </c>
      <c r="D108" s="3">
        <v>3.65</v>
      </c>
      <c r="E108" s="3">
        <f t="shared" ref="E108:E113" si="7">C108*D108</f>
        <v>762.85</v>
      </c>
      <c r="F108" s="3">
        <v>0</v>
      </c>
      <c r="G108" s="2"/>
      <c r="H108" s="299">
        <f t="shared" ref="H108:H113" si="8">E108-F108</f>
        <v>762.85</v>
      </c>
      <c r="I108" s="296">
        <f t="shared" si="6"/>
        <v>0</v>
      </c>
    </row>
    <row r="109" spans="1:9" ht="15.75">
      <c r="A109" s="2">
        <v>2422</v>
      </c>
      <c r="B109" s="2">
        <v>21</v>
      </c>
      <c r="C109" s="2">
        <v>278</v>
      </c>
      <c r="D109" s="3">
        <v>3.65</v>
      </c>
      <c r="E109" s="3">
        <f t="shared" si="7"/>
        <v>1014.6999999999999</v>
      </c>
      <c r="F109" s="3">
        <v>244.43</v>
      </c>
      <c r="G109" s="4">
        <v>38194</v>
      </c>
      <c r="H109" s="299">
        <f t="shared" si="8"/>
        <v>770.27</v>
      </c>
      <c r="I109" s="296">
        <f t="shared" si="6"/>
        <v>0.2408889326894649</v>
      </c>
    </row>
    <row r="110" spans="1:9" ht="15.75">
      <c r="A110" s="2">
        <v>5193</v>
      </c>
      <c r="B110" s="2">
        <v>21</v>
      </c>
      <c r="C110" s="2">
        <v>61</v>
      </c>
      <c r="D110" s="3">
        <v>3.65</v>
      </c>
      <c r="E110" s="3">
        <f t="shared" si="7"/>
        <v>222.65</v>
      </c>
      <c r="F110" s="3">
        <v>156.69999999999999</v>
      </c>
      <c r="G110" s="4">
        <v>37867</v>
      </c>
      <c r="H110" s="299">
        <f t="shared" si="8"/>
        <v>65.950000000000017</v>
      </c>
      <c r="I110" s="296">
        <f t="shared" si="6"/>
        <v>0.70379519425106662</v>
      </c>
    </row>
    <row r="111" spans="1:9" ht="15.75">
      <c r="A111" s="2">
        <v>5456</v>
      </c>
      <c r="B111" s="2">
        <v>21</v>
      </c>
      <c r="C111" s="2">
        <v>70</v>
      </c>
      <c r="D111" s="3">
        <v>3.65</v>
      </c>
      <c r="E111" s="3">
        <f t="shared" si="7"/>
        <v>255.5</v>
      </c>
      <c r="F111" s="3">
        <v>0</v>
      </c>
      <c r="G111" s="2"/>
      <c r="H111" s="299">
        <f t="shared" si="8"/>
        <v>255.5</v>
      </c>
      <c r="I111" s="296">
        <f t="shared" si="6"/>
        <v>0</v>
      </c>
    </row>
    <row r="112" spans="1:9" ht="15.75">
      <c r="A112" s="2">
        <v>6599</v>
      </c>
      <c r="B112" s="2">
        <v>21</v>
      </c>
      <c r="C112" s="2">
        <v>61</v>
      </c>
      <c r="D112" s="3">
        <v>3.65</v>
      </c>
      <c r="E112" s="3">
        <f t="shared" si="7"/>
        <v>222.65</v>
      </c>
      <c r="F112" s="3">
        <v>200</v>
      </c>
      <c r="G112" s="4">
        <v>38168</v>
      </c>
      <c r="H112" s="299">
        <f t="shared" si="8"/>
        <v>22.650000000000006</v>
      </c>
      <c r="I112" s="296">
        <f t="shared" si="6"/>
        <v>0.89827082865483943</v>
      </c>
    </row>
    <row r="113" spans="1:9" ht="15.75">
      <c r="A113" s="2">
        <v>7342</v>
      </c>
      <c r="B113" s="2">
        <v>21</v>
      </c>
      <c r="C113" s="2">
        <v>76</v>
      </c>
      <c r="D113" s="3">
        <v>3.65</v>
      </c>
      <c r="E113" s="3">
        <f t="shared" si="7"/>
        <v>277.39999999999998</v>
      </c>
      <c r="F113" s="3">
        <v>0</v>
      </c>
      <c r="G113" s="4"/>
      <c r="H113" s="299">
        <f t="shared" si="8"/>
        <v>277.39999999999998</v>
      </c>
      <c r="I113" s="296">
        <f t="shared" si="6"/>
        <v>0</v>
      </c>
    </row>
    <row r="114" spans="1:9" ht="15.75">
      <c r="A114" s="2"/>
      <c r="B114" s="2"/>
      <c r="C114" s="2"/>
      <c r="D114" s="3"/>
      <c r="E114" s="3"/>
      <c r="F114" s="3"/>
      <c r="G114" s="4"/>
      <c r="H114" s="299"/>
      <c r="I114" s="296"/>
    </row>
    <row r="115" spans="1:9" ht="15.75">
      <c r="A115" s="2"/>
      <c r="B115" s="257" t="s">
        <v>612</v>
      </c>
      <c r="C115" s="2"/>
      <c r="D115" s="3"/>
      <c r="E115" s="3"/>
      <c r="F115" s="3"/>
      <c r="G115" s="4"/>
      <c r="H115" s="299"/>
      <c r="I115" s="296"/>
    </row>
    <row r="116" spans="1:9" ht="15.75">
      <c r="A116" s="2">
        <v>974</v>
      </c>
      <c r="B116" s="2">
        <v>22</v>
      </c>
      <c r="C116" s="2">
        <v>450</v>
      </c>
      <c r="D116" s="3">
        <v>3.65</v>
      </c>
      <c r="E116" s="3">
        <f t="shared" ref="E116:E121" si="9">C116*D116</f>
        <v>1642.5</v>
      </c>
      <c r="F116" s="3">
        <v>0</v>
      </c>
      <c r="G116" s="2"/>
      <c r="H116" s="299">
        <f t="shared" ref="H116:H121" si="10">E116-F116</f>
        <v>1642.5</v>
      </c>
      <c r="I116" s="296">
        <f t="shared" si="6"/>
        <v>0</v>
      </c>
    </row>
    <row r="117" spans="1:9" ht="15.75">
      <c r="A117" s="2">
        <v>1257</v>
      </c>
      <c r="B117" s="2">
        <v>22</v>
      </c>
      <c r="C117" s="2">
        <v>312</v>
      </c>
      <c r="D117" s="3">
        <v>3.65</v>
      </c>
      <c r="E117" s="3">
        <f t="shared" si="9"/>
        <v>1138.8</v>
      </c>
      <c r="F117" s="3">
        <v>403.45</v>
      </c>
      <c r="G117" s="4">
        <v>37859</v>
      </c>
      <c r="H117" s="299">
        <f t="shared" si="10"/>
        <v>735.34999999999991</v>
      </c>
      <c r="I117" s="296">
        <f t="shared" si="6"/>
        <v>0.35427643133122588</v>
      </c>
    </row>
    <row r="118" spans="1:9" ht="18.75">
      <c r="A118" s="264">
        <v>4948</v>
      </c>
      <c r="B118" s="264">
        <v>22</v>
      </c>
      <c r="C118" s="264">
        <v>77</v>
      </c>
      <c r="D118" s="263">
        <v>3.65</v>
      </c>
      <c r="E118" s="263">
        <f t="shared" si="9"/>
        <v>281.05</v>
      </c>
      <c r="F118" s="263">
        <v>330.15</v>
      </c>
      <c r="G118" s="261">
        <v>37949</v>
      </c>
      <c r="H118" s="300">
        <f t="shared" si="10"/>
        <v>-49.099999999999966</v>
      </c>
      <c r="I118" s="301">
        <f t="shared" si="6"/>
        <v>1.1747020103184485</v>
      </c>
    </row>
    <row r="119" spans="1:9" ht="15.75">
      <c r="A119" s="2">
        <v>6585</v>
      </c>
      <c r="B119" s="2">
        <v>22</v>
      </c>
      <c r="C119" s="2">
        <v>107</v>
      </c>
      <c r="D119" s="3">
        <v>3.65</v>
      </c>
      <c r="E119" s="3">
        <f t="shared" si="9"/>
        <v>390.55</v>
      </c>
      <c r="F119" s="3">
        <v>0</v>
      </c>
      <c r="G119" s="2"/>
      <c r="H119" s="299">
        <f t="shared" si="10"/>
        <v>390.55</v>
      </c>
      <c r="I119" s="296">
        <f t="shared" si="6"/>
        <v>0</v>
      </c>
    </row>
    <row r="120" spans="1:9" ht="18.75">
      <c r="A120" s="264">
        <v>10774</v>
      </c>
      <c r="B120" s="264">
        <v>22</v>
      </c>
      <c r="C120" s="264">
        <v>62</v>
      </c>
      <c r="D120" s="263">
        <v>3.65</v>
      </c>
      <c r="E120" s="263">
        <f t="shared" si="9"/>
        <v>226.29999999999998</v>
      </c>
      <c r="F120" s="263">
        <v>293</v>
      </c>
      <c r="G120" s="261">
        <v>38128</v>
      </c>
      <c r="H120" s="300">
        <f t="shared" si="10"/>
        <v>-66.700000000000017</v>
      </c>
      <c r="I120" s="301">
        <f t="shared" si="6"/>
        <v>1.2947414935925763</v>
      </c>
    </row>
    <row r="121" spans="1:9" ht="18.75">
      <c r="A121" s="264">
        <v>12468</v>
      </c>
      <c r="B121" s="264">
        <v>22</v>
      </c>
      <c r="C121" s="264">
        <v>75</v>
      </c>
      <c r="D121" s="263">
        <v>3.65</v>
      </c>
      <c r="E121" s="263">
        <f t="shared" si="9"/>
        <v>273.75</v>
      </c>
      <c r="F121" s="263">
        <v>273.75</v>
      </c>
      <c r="G121" s="261">
        <v>38162</v>
      </c>
      <c r="H121" s="300">
        <f t="shared" si="10"/>
        <v>0</v>
      </c>
      <c r="I121" s="301">
        <f t="shared" si="6"/>
        <v>1</v>
      </c>
    </row>
    <row r="122" spans="1:9" ht="15.75">
      <c r="A122" s="2"/>
      <c r="B122" s="2"/>
      <c r="C122" s="2"/>
      <c r="D122" s="3"/>
      <c r="E122" s="3"/>
      <c r="F122" s="3"/>
      <c r="G122" s="2"/>
      <c r="H122" s="299"/>
      <c r="I122" s="296"/>
    </row>
    <row r="123" spans="1:9" ht="15.75">
      <c r="A123" s="2"/>
      <c r="B123" s="257" t="s">
        <v>613</v>
      </c>
      <c r="C123" s="2"/>
      <c r="D123" s="3"/>
      <c r="E123" s="3"/>
      <c r="F123" s="3"/>
      <c r="G123" s="2"/>
      <c r="H123" s="299"/>
      <c r="I123" s="296"/>
    </row>
    <row r="124" spans="1:9" ht="15.75">
      <c r="A124" s="2">
        <v>4125</v>
      </c>
      <c r="B124" s="2">
        <v>23</v>
      </c>
      <c r="C124" s="2">
        <v>365</v>
      </c>
      <c r="D124" s="3">
        <v>3.65</v>
      </c>
      <c r="E124" s="3">
        <f>C124*D124</f>
        <v>1332.25</v>
      </c>
      <c r="F124" s="3">
        <v>0</v>
      </c>
      <c r="G124" s="4"/>
      <c r="H124" s="299">
        <f>E124-F124</f>
        <v>1332.25</v>
      </c>
      <c r="I124" s="296">
        <f t="shared" si="6"/>
        <v>0</v>
      </c>
    </row>
    <row r="125" spans="1:9" ht="15.75">
      <c r="A125" s="2">
        <v>4592</v>
      </c>
      <c r="B125" s="2">
        <v>23</v>
      </c>
      <c r="C125" s="2">
        <v>141</v>
      </c>
      <c r="D125" s="3">
        <v>3.65</v>
      </c>
      <c r="E125" s="3">
        <f>C125*D125</f>
        <v>514.65</v>
      </c>
      <c r="F125" s="3">
        <v>197.45</v>
      </c>
      <c r="G125" s="4">
        <v>38154</v>
      </c>
      <c r="H125" s="299">
        <f>E125-F125</f>
        <v>317.2</v>
      </c>
      <c r="I125" s="296">
        <f t="shared" si="6"/>
        <v>0.38365879724084329</v>
      </c>
    </row>
    <row r="126" spans="1:9" ht="15.75">
      <c r="A126" s="2">
        <v>4697</v>
      </c>
      <c r="B126" s="2">
        <v>23</v>
      </c>
      <c r="C126" s="2">
        <v>75</v>
      </c>
      <c r="D126" s="3">
        <v>3.65</v>
      </c>
      <c r="E126" s="3">
        <f>C126*D126</f>
        <v>273.75</v>
      </c>
      <c r="F126" s="3">
        <v>0</v>
      </c>
      <c r="G126" s="4"/>
      <c r="H126" s="299">
        <f>E126-F126</f>
        <v>273.75</v>
      </c>
      <c r="I126" s="296">
        <f t="shared" si="6"/>
        <v>0</v>
      </c>
    </row>
    <row r="127" spans="1:9" ht="15.75">
      <c r="A127" s="2">
        <v>7096</v>
      </c>
      <c r="B127" s="2">
        <v>23</v>
      </c>
      <c r="C127" s="2">
        <v>96</v>
      </c>
      <c r="D127" s="3">
        <v>3.65</v>
      </c>
      <c r="E127" s="3">
        <f>C127*D127</f>
        <v>350.4</v>
      </c>
      <c r="F127" s="3">
        <v>200.75</v>
      </c>
      <c r="G127" s="4">
        <v>37956</v>
      </c>
      <c r="H127" s="299">
        <f>E127-F127</f>
        <v>149.64999999999998</v>
      </c>
      <c r="I127" s="296">
        <f t="shared" si="6"/>
        <v>0.57291666666666674</v>
      </c>
    </row>
    <row r="128" spans="1:9" ht="15.75">
      <c r="A128" s="2"/>
      <c r="B128" s="2"/>
      <c r="C128" s="2"/>
      <c r="D128" s="3"/>
      <c r="E128" s="3"/>
      <c r="F128" s="3"/>
      <c r="G128" s="4"/>
      <c r="H128" s="299"/>
      <c r="I128" s="296"/>
    </row>
    <row r="129" spans="1:9" ht="15.75">
      <c r="A129" s="2"/>
      <c r="B129" s="257" t="s">
        <v>614</v>
      </c>
      <c r="C129" s="2"/>
      <c r="D129" s="3"/>
      <c r="E129" s="3"/>
      <c r="F129" s="3"/>
      <c r="G129" s="4"/>
      <c r="H129" s="299"/>
      <c r="I129" s="296"/>
    </row>
    <row r="130" spans="1:9" ht="15.75">
      <c r="A130" s="2">
        <v>3249</v>
      </c>
      <c r="B130" s="2">
        <v>24</v>
      </c>
      <c r="C130" s="2">
        <v>179</v>
      </c>
      <c r="D130" s="3">
        <v>3.65</v>
      </c>
      <c r="E130" s="3">
        <f>C130*D130</f>
        <v>653.35</v>
      </c>
      <c r="F130" s="3">
        <v>427.2</v>
      </c>
      <c r="G130" s="4">
        <v>38141</v>
      </c>
      <c r="H130" s="299">
        <f>E130-F130</f>
        <v>226.15000000000003</v>
      </c>
      <c r="I130" s="296">
        <f t="shared" si="6"/>
        <v>0.65386087089615053</v>
      </c>
    </row>
    <row r="131" spans="1:9" ht="15.75">
      <c r="A131" s="2">
        <v>4634</v>
      </c>
      <c r="B131" s="2">
        <v>24</v>
      </c>
      <c r="C131" s="2">
        <v>140</v>
      </c>
      <c r="D131" s="3">
        <v>3.65</v>
      </c>
      <c r="E131" s="3">
        <f>C131*D131</f>
        <v>511</v>
      </c>
      <c r="F131" s="3">
        <v>0</v>
      </c>
      <c r="G131" s="4"/>
      <c r="H131" s="299">
        <f>E131-F131</f>
        <v>511</v>
      </c>
      <c r="I131" s="296">
        <f t="shared" si="6"/>
        <v>0</v>
      </c>
    </row>
    <row r="132" spans="1:9" ht="15.75">
      <c r="A132" s="2">
        <v>4963</v>
      </c>
      <c r="B132" s="2">
        <v>24</v>
      </c>
      <c r="C132" s="2">
        <v>134</v>
      </c>
      <c r="D132" s="3">
        <v>3.65</v>
      </c>
      <c r="E132" s="3">
        <f>C132*D132</f>
        <v>489.09999999999997</v>
      </c>
      <c r="F132" s="3">
        <v>0</v>
      </c>
      <c r="G132" s="2"/>
      <c r="H132" s="299">
        <f>E132-F132</f>
        <v>489.09999999999997</v>
      </c>
      <c r="I132" s="296">
        <f t="shared" si="6"/>
        <v>0</v>
      </c>
    </row>
    <row r="133" spans="1:9" ht="15.75">
      <c r="A133" s="2">
        <v>5127</v>
      </c>
      <c r="B133" s="2">
        <v>24</v>
      </c>
      <c r="C133" s="2">
        <v>70</v>
      </c>
      <c r="D133" s="3">
        <v>3.65</v>
      </c>
      <c r="E133" s="3">
        <f>C133*D133</f>
        <v>255.5</v>
      </c>
      <c r="F133" s="3">
        <v>0</v>
      </c>
      <c r="G133" s="2"/>
      <c r="H133" s="299">
        <f>E133-F133</f>
        <v>255.5</v>
      </c>
      <c r="I133" s="296">
        <f t="shared" si="6"/>
        <v>0</v>
      </c>
    </row>
    <row r="134" spans="1:9" ht="15.75">
      <c r="A134" s="2">
        <v>7894</v>
      </c>
      <c r="B134" s="2">
        <v>24</v>
      </c>
      <c r="C134" s="2">
        <v>50</v>
      </c>
      <c r="D134" s="3">
        <v>3.65</v>
      </c>
      <c r="E134" s="3">
        <f>C134*D134</f>
        <v>182.5</v>
      </c>
      <c r="F134" s="3">
        <v>0</v>
      </c>
      <c r="G134" s="2"/>
      <c r="H134" s="299">
        <f>E134-F134</f>
        <v>182.5</v>
      </c>
      <c r="I134" s="296">
        <f t="shared" si="6"/>
        <v>0</v>
      </c>
    </row>
    <row r="135" spans="1:9" ht="15.75">
      <c r="A135" s="2"/>
      <c r="B135" s="2"/>
      <c r="C135" s="2"/>
      <c r="D135" s="3"/>
      <c r="E135" s="3"/>
      <c r="F135" s="3"/>
      <c r="G135" s="2"/>
      <c r="H135" s="299"/>
      <c r="I135" s="296"/>
    </row>
    <row r="136" spans="1:9" ht="15.75">
      <c r="A136" s="2"/>
      <c r="B136" s="257" t="s">
        <v>615</v>
      </c>
      <c r="C136" s="2"/>
      <c r="D136" s="3"/>
      <c r="E136" s="3"/>
      <c r="F136" s="3"/>
      <c r="G136" s="2"/>
      <c r="H136" s="299"/>
      <c r="I136" s="296"/>
    </row>
    <row r="137" spans="1:9" ht="15.75">
      <c r="A137" s="2">
        <v>839</v>
      </c>
      <c r="B137" s="2">
        <v>25</v>
      </c>
      <c r="C137" s="2">
        <v>349</v>
      </c>
      <c r="D137" s="3">
        <v>3.65</v>
      </c>
      <c r="E137" s="3">
        <f>C137*D137</f>
        <v>1273.8499999999999</v>
      </c>
      <c r="F137" s="3">
        <v>1083.05</v>
      </c>
      <c r="G137" s="4">
        <v>38013</v>
      </c>
      <c r="H137" s="299">
        <f>E137-F137</f>
        <v>190.79999999999995</v>
      </c>
      <c r="I137" s="296">
        <f t="shared" si="6"/>
        <v>0.85021784354515839</v>
      </c>
    </row>
    <row r="138" spans="1:9" ht="18.75">
      <c r="A138" s="264">
        <v>6487</v>
      </c>
      <c r="B138" s="264">
        <v>25</v>
      </c>
      <c r="C138" s="264">
        <v>59</v>
      </c>
      <c r="D138" s="263">
        <v>3.65</v>
      </c>
      <c r="E138" s="263">
        <f>C138*D138</f>
        <v>215.35</v>
      </c>
      <c r="F138" s="263">
        <v>222.65</v>
      </c>
      <c r="G138" s="261">
        <v>38162</v>
      </c>
      <c r="H138" s="300">
        <f>E138-F138</f>
        <v>-7.3000000000000114</v>
      </c>
      <c r="I138" s="301">
        <f t="shared" si="6"/>
        <v>1.0338983050847459</v>
      </c>
    </row>
    <row r="139" spans="1:9" ht="15.75">
      <c r="A139" s="2">
        <v>9385</v>
      </c>
      <c r="B139" s="2">
        <v>25</v>
      </c>
      <c r="C139" s="2">
        <v>127</v>
      </c>
      <c r="D139" s="3">
        <v>3.65</v>
      </c>
      <c r="E139" s="3">
        <f>C139*D139</f>
        <v>463.55</v>
      </c>
      <c r="F139" s="3">
        <v>0</v>
      </c>
      <c r="G139" s="2"/>
      <c r="H139" s="299">
        <f>E139-F139</f>
        <v>463.55</v>
      </c>
      <c r="I139" s="296">
        <f t="shared" si="6"/>
        <v>0</v>
      </c>
    </row>
    <row r="140" spans="1:9" ht="15.75">
      <c r="A140" s="2">
        <v>9438</v>
      </c>
      <c r="B140" s="2">
        <v>25</v>
      </c>
      <c r="C140" s="2">
        <v>47</v>
      </c>
      <c r="D140" s="3">
        <v>3.65</v>
      </c>
      <c r="E140" s="3">
        <f>C140*D140</f>
        <v>171.54999999999998</v>
      </c>
      <c r="F140" s="3">
        <v>0</v>
      </c>
      <c r="G140" s="2"/>
      <c r="H140" s="299">
        <f>E140-F140</f>
        <v>171.54999999999998</v>
      </c>
      <c r="I140" s="296">
        <f t="shared" si="6"/>
        <v>0</v>
      </c>
    </row>
    <row r="141" spans="1:9" ht="15.75">
      <c r="A141" s="2">
        <v>10914</v>
      </c>
      <c r="B141" s="2">
        <v>25</v>
      </c>
      <c r="C141" s="2">
        <v>57</v>
      </c>
      <c r="D141" s="3">
        <v>3.65</v>
      </c>
      <c r="E141" s="3">
        <f>C141*D141</f>
        <v>208.04999999999998</v>
      </c>
      <c r="F141" s="3">
        <v>0</v>
      </c>
      <c r="G141" s="4"/>
      <c r="H141" s="299">
        <f>E141-F141</f>
        <v>208.04999999999998</v>
      </c>
      <c r="I141" s="296">
        <f t="shared" si="6"/>
        <v>0</v>
      </c>
    </row>
    <row r="142" spans="1:9" ht="15.75">
      <c r="A142" s="2"/>
      <c r="B142" s="2"/>
      <c r="C142" s="2"/>
      <c r="D142" s="3"/>
      <c r="E142" s="3"/>
      <c r="F142" s="3"/>
      <c r="G142" s="4"/>
      <c r="H142" s="299"/>
      <c r="I142" s="296"/>
    </row>
    <row r="143" spans="1:9" ht="15.75">
      <c r="A143" s="2"/>
      <c r="B143" s="257" t="s">
        <v>633</v>
      </c>
      <c r="C143" s="2"/>
      <c r="D143" s="3"/>
      <c r="E143" s="3"/>
      <c r="F143" s="3"/>
      <c r="G143" s="4"/>
      <c r="H143" s="299"/>
      <c r="I143" s="296"/>
    </row>
    <row r="144" spans="1:9" ht="15.75">
      <c r="A144" s="2">
        <v>1840</v>
      </c>
      <c r="B144" s="2">
        <v>26</v>
      </c>
      <c r="C144" s="2">
        <v>105</v>
      </c>
      <c r="D144" s="3">
        <v>3.65</v>
      </c>
      <c r="E144" s="3">
        <f>C144*D144</f>
        <v>383.25</v>
      </c>
      <c r="F144" s="3">
        <v>0</v>
      </c>
      <c r="G144" s="2"/>
      <c r="H144" s="299">
        <f>E144-F144</f>
        <v>383.25</v>
      </c>
      <c r="I144" s="296">
        <f t="shared" si="6"/>
        <v>0</v>
      </c>
    </row>
    <row r="145" spans="1:9" ht="18.75">
      <c r="A145" s="264">
        <v>3492</v>
      </c>
      <c r="B145" s="264">
        <v>26</v>
      </c>
      <c r="C145" s="264">
        <v>149</v>
      </c>
      <c r="D145" s="263">
        <v>3.65</v>
      </c>
      <c r="E145" s="263">
        <f>C145*D145</f>
        <v>543.85</v>
      </c>
      <c r="F145" s="263">
        <v>547.5</v>
      </c>
      <c r="G145" s="261">
        <v>38110</v>
      </c>
      <c r="H145" s="300">
        <f>E145-F145</f>
        <v>-3.6499999999999773</v>
      </c>
      <c r="I145" s="301">
        <f t="shared" si="6"/>
        <v>1.006711409395973</v>
      </c>
    </row>
    <row r="146" spans="1:9" ht="15.75">
      <c r="A146" s="2">
        <v>12183</v>
      </c>
      <c r="B146" s="2">
        <v>26</v>
      </c>
      <c r="C146" s="2">
        <v>35</v>
      </c>
      <c r="D146" s="3">
        <v>3.65</v>
      </c>
      <c r="E146" s="3">
        <f>C146*D146</f>
        <v>127.75</v>
      </c>
      <c r="F146" s="3">
        <v>0</v>
      </c>
      <c r="G146" s="4"/>
      <c r="H146" s="299">
        <f>E146-F146</f>
        <v>127.75</v>
      </c>
      <c r="I146" s="296">
        <f t="shared" si="6"/>
        <v>0</v>
      </c>
    </row>
    <row r="147" spans="1:9" ht="15.75">
      <c r="A147" s="2">
        <v>12606</v>
      </c>
      <c r="B147" s="2">
        <v>26</v>
      </c>
      <c r="C147" s="2">
        <v>33</v>
      </c>
      <c r="D147" s="3">
        <v>3.65</v>
      </c>
      <c r="E147" s="3">
        <f>C147*D147</f>
        <v>120.45</v>
      </c>
      <c r="F147" s="3">
        <v>0</v>
      </c>
      <c r="G147" s="2"/>
      <c r="H147" s="299">
        <f>E147-F147</f>
        <v>120.45</v>
      </c>
      <c r="I147" s="296">
        <f t="shared" si="6"/>
        <v>0</v>
      </c>
    </row>
    <row r="148" spans="1:9" ht="15.75">
      <c r="A148" s="2"/>
      <c r="B148" s="2"/>
      <c r="C148" s="2"/>
      <c r="D148" s="3"/>
      <c r="E148" s="3"/>
      <c r="F148" s="3"/>
      <c r="G148" s="2"/>
      <c r="H148" s="299"/>
      <c r="I148" s="296"/>
    </row>
    <row r="149" spans="1:9" ht="15.75">
      <c r="A149" s="2"/>
      <c r="B149" s="257" t="s">
        <v>634</v>
      </c>
      <c r="C149" s="2"/>
      <c r="D149" s="3"/>
      <c r="E149" s="3"/>
      <c r="F149" s="3"/>
      <c r="G149" s="2"/>
      <c r="H149" s="299"/>
      <c r="I149" s="296"/>
    </row>
    <row r="150" spans="1:9" ht="15.75">
      <c r="A150" s="2">
        <v>1170</v>
      </c>
      <c r="B150" s="2">
        <v>27</v>
      </c>
      <c r="C150" s="2">
        <v>768</v>
      </c>
      <c r="D150" s="3">
        <v>3.65</v>
      </c>
      <c r="E150" s="3">
        <f>C150*D150</f>
        <v>2803.2</v>
      </c>
      <c r="F150" s="3">
        <v>977.68</v>
      </c>
      <c r="G150" s="4">
        <v>38162</v>
      </c>
      <c r="H150" s="299">
        <f>E150-F150</f>
        <v>1825.52</v>
      </c>
      <c r="I150" s="296">
        <f t="shared" si="6"/>
        <v>0.34877283105022833</v>
      </c>
    </row>
    <row r="151" spans="1:9" ht="15.75">
      <c r="A151" s="2">
        <v>1558</v>
      </c>
      <c r="B151" s="2">
        <v>27</v>
      </c>
      <c r="C151" s="2">
        <v>428</v>
      </c>
      <c r="D151" s="3">
        <v>3.65</v>
      </c>
      <c r="E151" s="3">
        <f>C151*D151</f>
        <v>1562.2</v>
      </c>
      <c r="F151" s="3">
        <v>1191.56</v>
      </c>
      <c r="G151" s="4">
        <v>38180</v>
      </c>
      <c r="H151" s="299">
        <f>E151-F151</f>
        <v>370.6400000000001</v>
      </c>
      <c r="I151" s="296">
        <f t="shared" si="6"/>
        <v>0.76274484701062595</v>
      </c>
    </row>
    <row r="152" spans="1:9" ht="15.75">
      <c r="A152" s="2">
        <v>4646</v>
      </c>
      <c r="B152" s="2">
        <v>27</v>
      </c>
      <c r="C152" s="2">
        <v>77</v>
      </c>
      <c r="D152" s="3">
        <v>3.65</v>
      </c>
      <c r="E152" s="3">
        <f>C152*D152</f>
        <v>281.05</v>
      </c>
      <c r="F152" s="3">
        <v>160.6</v>
      </c>
      <c r="G152" s="4">
        <v>37859</v>
      </c>
      <c r="H152" s="299">
        <f>E152-F152</f>
        <v>120.45000000000002</v>
      </c>
      <c r="I152" s="296">
        <f t="shared" si="6"/>
        <v>0.5714285714285714</v>
      </c>
    </row>
    <row r="153" spans="1:9" ht="15.75">
      <c r="A153" s="2">
        <v>6718</v>
      </c>
      <c r="B153" s="2">
        <v>27</v>
      </c>
      <c r="C153" s="2">
        <v>106</v>
      </c>
      <c r="D153" s="3">
        <v>3.65</v>
      </c>
      <c r="E153" s="3">
        <f>C153*D153</f>
        <v>386.9</v>
      </c>
      <c r="F153" s="3">
        <v>0</v>
      </c>
      <c r="G153" s="4"/>
      <c r="H153" s="299">
        <f>E153-F153</f>
        <v>386.9</v>
      </c>
      <c r="I153" s="296">
        <f t="shared" si="6"/>
        <v>0</v>
      </c>
    </row>
    <row r="154" spans="1:9" ht="15.75">
      <c r="A154" s="2"/>
      <c r="B154" s="2"/>
      <c r="C154" s="2"/>
      <c r="D154" s="3"/>
      <c r="E154" s="3"/>
      <c r="F154" s="3"/>
      <c r="G154" s="4"/>
      <c r="H154" s="299"/>
      <c r="I154" s="296"/>
    </row>
    <row r="155" spans="1:9" ht="15.75">
      <c r="A155" s="2"/>
      <c r="B155" s="257" t="s">
        <v>635</v>
      </c>
      <c r="C155" s="2"/>
      <c r="D155" s="3"/>
      <c r="E155" s="3"/>
      <c r="F155" s="3"/>
      <c r="G155" s="4"/>
      <c r="H155" s="299"/>
      <c r="I155" s="296"/>
    </row>
    <row r="156" spans="1:9" ht="15.75">
      <c r="A156" s="2">
        <v>1069</v>
      </c>
      <c r="B156" s="2">
        <v>28</v>
      </c>
      <c r="C156" s="2">
        <v>370</v>
      </c>
      <c r="D156" s="3">
        <v>3.65</v>
      </c>
      <c r="E156" s="3">
        <f>C156*D156</f>
        <v>1350.5</v>
      </c>
      <c r="F156" s="3">
        <v>0</v>
      </c>
      <c r="G156" s="4"/>
      <c r="H156" s="299">
        <f>E156-F156</f>
        <v>1350.5</v>
      </c>
      <c r="I156" s="296">
        <f t="shared" si="6"/>
        <v>0</v>
      </c>
    </row>
    <row r="157" spans="1:9" ht="15.75">
      <c r="A157" s="2">
        <v>4628</v>
      </c>
      <c r="B157" s="2">
        <v>28</v>
      </c>
      <c r="C157" s="2">
        <v>184</v>
      </c>
      <c r="D157" s="3">
        <v>3.65</v>
      </c>
      <c r="E157" s="3">
        <f>C157*D157</f>
        <v>671.6</v>
      </c>
      <c r="F157" s="3">
        <v>200.5</v>
      </c>
      <c r="G157" s="4">
        <v>38110</v>
      </c>
      <c r="H157" s="299">
        <f>E157-F157</f>
        <v>471.1</v>
      </c>
      <c r="I157" s="296">
        <f t="shared" si="6"/>
        <v>0.29854079809410361</v>
      </c>
    </row>
    <row r="158" spans="1:9" ht="15.75">
      <c r="A158" s="2">
        <v>5488</v>
      </c>
      <c r="B158" s="2">
        <v>28</v>
      </c>
      <c r="C158" s="2">
        <v>271</v>
      </c>
      <c r="D158" s="3">
        <v>3.65</v>
      </c>
      <c r="E158" s="3">
        <f>C158*D158</f>
        <v>989.15</v>
      </c>
      <c r="F158" s="3">
        <v>649.29</v>
      </c>
      <c r="G158" s="4">
        <v>37911</v>
      </c>
      <c r="H158" s="299">
        <f>E158-F158</f>
        <v>339.86</v>
      </c>
      <c r="I158" s="296">
        <f t="shared" si="6"/>
        <v>0.65641207097002474</v>
      </c>
    </row>
    <row r="159" spans="1:9" ht="15.75">
      <c r="A159" s="2">
        <v>12467</v>
      </c>
      <c r="B159" s="2">
        <v>28</v>
      </c>
      <c r="C159" s="2">
        <v>29</v>
      </c>
      <c r="D159" s="3">
        <v>3.65</v>
      </c>
      <c r="E159" s="3">
        <f>C159*D159</f>
        <v>105.85</v>
      </c>
      <c r="F159" s="3">
        <v>0</v>
      </c>
      <c r="G159" s="2"/>
      <c r="H159" s="299">
        <f>E159-F159</f>
        <v>105.85</v>
      </c>
      <c r="I159" s="296">
        <f t="shared" si="6"/>
        <v>0</v>
      </c>
    </row>
    <row r="160" spans="1:9" ht="15.75">
      <c r="A160" s="2"/>
      <c r="B160" s="2"/>
      <c r="C160" s="2"/>
      <c r="D160" s="3"/>
      <c r="E160" s="3"/>
      <c r="F160" s="3"/>
      <c r="G160" s="2"/>
      <c r="H160" s="299"/>
      <c r="I160" s="296"/>
    </row>
    <row r="161" spans="1:9" ht="15.75">
      <c r="A161" s="2"/>
      <c r="B161" s="257" t="s">
        <v>636</v>
      </c>
      <c r="C161" s="2"/>
      <c r="D161" s="3"/>
      <c r="E161" s="3"/>
      <c r="F161" s="3"/>
      <c r="G161" s="2"/>
      <c r="H161" s="299"/>
      <c r="I161" s="296"/>
    </row>
    <row r="162" spans="1:9" ht="15.75">
      <c r="A162" s="2">
        <v>1654</v>
      </c>
      <c r="B162" s="2">
        <v>29</v>
      </c>
      <c r="C162" s="2">
        <v>214</v>
      </c>
      <c r="D162" s="3">
        <v>3.65</v>
      </c>
      <c r="E162" s="3">
        <f>C162*D162</f>
        <v>781.1</v>
      </c>
      <c r="F162" s="3">
        <v>0</v>
      </c>
      <c r="G162" s="4"/>
      <c r="H162" s="299">
        <f>E162-F162</f>
        <v>781.1</v>
      </c>
      <c r="I162" s="296">
        <f t="shared" si="6"/>
        <v>0</v>
      </c>
    </row>
    <row r="163" spans="1:9" ht="15.75">
      <c r="A163" s="2">
        <v>2787</v>
      </c>
      <c r="B163" s="2">
        <v>29</v>
      </c>
      <c r="C163" s="2">
        <v>152</v>
      </c>
      <c r="D163" s="3">
        <v>3.65</v>
      </c>
      <c r="E163" s="3">
        <f>C163*D163</f>
        <v>554.79999999999995</v>
      </c>
      <c r="F163" s="3">
        <v>0</v>
      </c>
      <c r="G163" s="2"/>
      <c r="H163" s="299">
        <f>E163-F163</f>
        <v>554.79999999999995</v>
      </c>
      <c r="I163" s="296">
        <f t="shared" si="6"/>
        <v>0</v>
      </c>
    </row>
    <row r="164" spans="1:9" ht="15.75">
      <c r="A164" s="2">
        <v>3825</v>
      </c>
      <c r="B164" s="2">
        <v>29</v>
      </c>
      <c r="C164" s="2">
        <v>91</v>
      </c>
      <c r="D164" s="3">
        <v>3.65</v>
      </c>
      <c r="E164" s="3">
        <f>C164*D164</f>
        <v>332.15</v>
      </c>
      <c r="F164" s="3">
        <v>0</v>
      </c>
      <c r="G164" s="2"/>
      <c r="H164" s="299">
        <f>E164-F164</f>
        <v>332.15</v>
      </c>
      <c r="I164" s="296">
        <f t="shared" si="6"/>
        <v>0</v>
      </c>
    </row>
    <row r="165" spans="1:9" ht="18.75">
      <c r="A165" s="264">
        <v>6789</v>
      </c>
      <c r="B165" s="264">
        <v>29</v>
      </c>
      <c r="C165" s="264">
        <v>101</v>
      </c>
      <c r="D165" s="263">
        <v>3.65</v>
      </c>
      <c r="E165" s="263">
        <f>C165*D165</f>
        <v>368.65</v>
      </c>
      <c r="F165" s="263">
        <v>368.65</v>
      </c>
      <c r="G165" s="261">
        <v>38120</v>
      </c>
      <c r="H165" s="300">
        <f>E165-F165</f>
        <v>0</v>
      </c>
      <c r="I165" s="301">
        <f t="shared" ref="I165:I227" si="11">F165/E165</f>
        <v>1</v>
      </c>
    </row>
    <row r="166" spans="1:9" ht="15.75">
      <c r="A166" s="2">
        <v>11832</v>
      </c>
      <c r="B166" s="2">
        <v>29</v>
      </c>
      <c r="C166" s="2">
        <v>35</v>
      </c>
      <c r="D166" s="3">
        <v>3.65</v>
      </c>
      <c r="E166" s="3">
        <f>C166*D166</f>
        <v>127.75</v>
      </c>
      <c r="F166" s="3">
        <v>0</v>
      </c>
      <c r="G166" s="2"/>
      <c r="H166" s="299">
        <f>E166-F166</f>
        <v>127.75</v>
      </c>
      <c r="I166" s="296">
        <f t="shared" si="11"/>
        <v>0</v>
      </c>
    </row>
    <row r="167" spans="1:9" ht="15.75">
      <c r="A167" s="2"/>
      <c r="B167" s="2"/>
      <c r="C167" s="2"/>
      <c r="D167" s="3"/>
      <c r="E167" s="3"/>
      <c r="F167" s="3"/>
      <c r="G167" s="2"/>
      <c r="H167" s="299"/>
      <c r="I167" s="296"/>
    </row>
    <row r="168" spans="1:9" ht="15.75">
      <c r="A168" s="2"/>
      <c r="B168" s="257" t="s">
        <v>637</v>
      </c>
      <c r="C168" s="2"/>
      <c r="D168" s="3"/>
      <c r="E168" s="3"/>
      <c r="F168" s="3"/>
      <c r="G168" s="2"/>
      <c r="H168" s="299"/>
      <c r="I168" s="296"/>
    </row>
    <row r="169" spans="1:9" ht="15.75">
      <c r="A169" s="2">
        <v>1799</v>
      </c>
      <c r="B169" s="2">
        <v>30</v>
      </c>
      <c r="C169" s="2">
        <v>1039</v>
      </c>
      <c r="D169" s="3">
        <v>3.65</v>
      </c>
      <c r="E169" s="3">
        <f>C169*D169</f>
        <v>3792.35</v>
      </c>
      <c r="F169" s="3">
        <v>474.25</v>
      </c>
      <c r="G169" s="4">
        <v>37921</v>
      </c>
      <c r="H169" s="299">
        <f>E169-F169</f>
        <v>3318.1</v>
      </c>
      <c r="I169" s="296">
        <f t="shared" si="11"/>
        <v>0.12505438580299813</v>
      </c>
    </row>
    <row r="170" spans="1:9" ht="18.75">
      <c r="A170" s="264">
        <v>10522</v>
      </c>
      <c r="B170" s="264">
        <v>30</v>
      </c>
      <c r="C170" s="264">
        <v>62</v>
      </c>
      <c r="D170" s="263">
        <v>3.65</v>
      </c>
      <c r="E170" s="263">
        <f>C170*D170</f>
        <v>226.29999999999998</v>
      </c>
      <c r="F170" s="263">
        <v>475</v>
      </c>
      <c r="G170" s="261">
        <v>38093</v>
      </c>
      <c r="H170" s="300">
        <f>E170-F170</f>
        <v>-248.70000000000002</v>
      </c>
      <c r="I170" s="301">
        <f t="shared" si="11"/>
        <v>2.0989836500220949</v>
      </c>
    </row>
    <row r="171" spans="1:9" ht="15.75">
      <c r="A171" s="2">
        <v>12662</v>
      </c>
      <c r="B171" s="2">
        <v>30</v>
      </c>
      <c r="C171" s="2">
        <v>71</v>
      </c>
      <c r="D171" s="3">
        <v>3.65</v>
      </c>
      <c r="E171" s="3">
        <f>C171*D171</f>
        <v>259.14999999999998</v>
      </c>
      <c r="F171" s="3">
        <v>0</v>
      </c>
      <c r="G171" s="2"/>
      <c r="H171" s="299">
        <f>E171-F171</f>
        <v>259.14999999999998</v>
      </c>
      <c r="I171" s="296">
        <f t="shared" si="11"/>
        <v>0</v>
      </c>
    </row>
    <row r="172" spans="1:9" ht="15.75">
      <c r="A172" s="2">
        <v>12673</v>
      </c>
      <c r="B172" s="2">
        <v>30</v>
      </c>
      <c r="C172" s="2">
        <v>36</v>
      </c>
      <c r="D172" s="3">
        <v>3.65</v>
      </c>
      <c r="E172" s="3">
        <f>C172*D172</f>
        <v>131.4</v>
      </c>
      <c r="F172" s="3">
        <v>0</v>
      </c>
      <c r="G172" s="2"/>
      <c r="H172" s="299">
        <f>E172-F172</f>
        <v>131.4</v>
      </c>
      <c r="I172" s="296">
        <f t="shared" si="11"/>
        <v>0</v>
      </c>
    </row>
    <row r="173" spans="1:9" ht="18.75">
      <c r="A173" s="2"/>
      <c r="B173" s="2"/>
      <c r="C173" s="2"/>
      <c r="D173" s="3"/>
      <c r="E173" s="268" t="s">
        <v>304</v>
      </c>
      <c r="F173" s="268">
        <f>SUM(F100:F172)</f>
        <v>9707.56</v>
      </c>
      <c r="G173" s="270">
        <v>38194</v>
      </c>
      <c r="H173" s="299"/>
      <c r="I173" s="296"/>
    </row>
    <row r="174" spans="1:9" ht="15.75">
      <c r="A174" s="2"/>
      <c r="B174" s="2"/>
      <c r="C174" s="2"/>
      <c r="D174" s="3"/>
      <c r="E174" s="3"/>
      <c r="F174" s="3"/>
      <c r="G174" s="2"/>
      <c r="H174" s="299"/>
      <c r="I174" s="296"/>
    </row>
    <row r="175" spans="1:9" ht="18.75">
      <c r="A175" s="2"/>
      <c r="B175" s="269" t="s">
        <v>12</v>
      </c>
      <c r="C175" s="269" t="s">
        <v>1</v>
      </c>
      <c r="D175" s="3"/>
      <c r="E175" s="3"/>
      <c r="F175" s="3"/>
      <c r="G175" s="2"/>
      <c r="H175" s="299"/>
      <c r="I175" s="296"/>
    </row>
    <row r="176" spans="1:9" ht="15.75">
      <c r="A176" s="2"/>
      <c r="B176" s="257" t="s">
        <v>638</v>
      </c>
      <c r="C176" s="2"/>
      <c r="D176" s="3"/>
      <c r="E176" s="3"/>
      <c r="F176" s="3"/>
      <c r="G176" s="2"/>
      <c r="H176" s="299"/>
      <c r="I176" s="296"/>
    </row>
    <row r="177" spans="1:9" ht="15.75">
      <c r="A177" s="2">
        <v>2820</v>
      </c>
      <c r="B177" s="2">
        <v>40</v>
      </c>
      <c r="C177" s="2">
        <v>171</v>
      </c>
      <c r="D177" s="3">
        <v>3.65</v>
      </c>
      <c r="E177" s="3">
        <f>C177*D177</f>
        <v>624.15</v>
      </c>
      <c r="F177" s="3">
        <v>100</v>
      </c>
      <c r="G177" s="4">
        <v>38062</v>
      </c>
      <c r="H177" s="299">
        <f>E177-F177</f>
        <v>524.15</v>
      </c>
      <c r="I177" s="296">
        <f t="shared" si="11"/>
        <v>0.16021789633902109</v>
      </c>
    </row>
    <row r="178" spans="1:9" ht="15.75">
      <c r="A178" s="2">
        <v>4416</v>
      </c>
      <c r="B178" s="2">
        <v>40</v>
      </c>
      <c r="C178" s="2">
        <v>160</v>
      </c>
      <c r="D178" s="3">
        <v>3.65</v>
      </c>
      <c r="E178" s="3">
        <f>C178*D178</f>
        <v>584</v>
      </c>
      <c r="F178" s="3">
        <v>0</v>
      </c>
      <c r="G178" s="2"/>
      <c r="H178" s="299">
        <f>E178-F178</f>
        <v>584</v>
      </c>
      <c r="I178" s="296">
        <f t="shared" si="11"/>
        <v>0</v>
      </c>
    </row>
    <row r="179" spans="1:9" ht="15.75">
      <c r="A179" s="2">
        <v>6151</v>
      </c>
      <c r="B179" s="2">
        <v>40</v>
      </c>
      <c r="C179" s="2">
        <v>110</v>
      </c>
      <c r="D179" s="3">
        <v>3.65</v>
      </c>
      <c r="E179" s="3">
        <f>C179*D179</f>
        <v>401.5</v>
      </c>
      <c r="F179" s="3">
        <v>0</v>
      </c>
      <c r="G179" s="2"/>
      <c r="H179" s="299">
        <f>E179-F179</f>
        <v>401.5</v>
      </c>
      <c r="I179" s="296">
        <f t="shared" si="11"/>
        <v>0</v>
      </c>
    </row>
    <row r="180" spans="1:9" ht="15.75">
      <c r="A180" s="2">
        <v>6480</v>
      </c>
      <c r="B180" s="2">
        <v>40</v>
      </c>
      <c r="C180" s="2">
        <v>81</v>
      </c>
      <c r="D180" s="3">
        <v>3.65</v>
      </c>
      <c r="E180" s="3">
        <f>C180*D180</f>
        <v>295.64999999999998</v>
      </c>
      <c r="F180" s="3">
        <v>94.3</v>
      </c>
      <c r="G180" s="4">
        <v>38035</v>
      </c>
      <c r="H180" s="299">
        <f>E180-F180</f>
        <v>201.34999999999997</v>
      </c>
      <c r="I180" s="296">
        <f t="shared" si="11"/>
        <v>0.31895822763402676</v>
      </c>
    </row>
    <row r="181" spans="1:9" ht="15.75">
      <c r="A181" s="2">
        <v>12644</v>
      </c>
      <c r="B181" s="2">
        <v>40</v>
      </c>
      <c r="C181" s="2">
        <v>49</v>
      </c>
      <c r="D181" s="3">
        <v>3.65</v>
      </c>
      <c r="E181" s="3">
        <f>C181*D181</f>
        <v>178.85</v>
      </c>
      <c r="F181" s="3">
        <v>0</v>
      </c>
      <c r="G181" s="2"/>
      <c r="H181" s="299">
        <f>E181-F181</f>
        <v>178.85</v>
      </c>
      <c r="I181" s="296">
        <f t="shared" si="11"/>
        <v>0</v>
      </c>
    </row>
    <row r="182" spans="1:9" ht="15.75">
      <c r="A182" s="2"/>
      <c r="B182" s="2"/>
      <c r="C182" s="2"/>
      <c r="D182" s="3"/>
      <c r="E182" s="3"/>
      <c r="F182" s="3"/>
      <c r="G182" s="2"/>
      <c r="H182" s="299"/>
      <c r="I182" s="296"/>
    </row>
    <row r="183" spans="1:9" ht="15.75">
      <c r="A183" s="2"/>
      <c r="B183" s="257" t="s">
        <v>639</v>
      </c>
      <c r="C183" s="2"/>
      <c r="D183" s="3"/>
      <c r="E183" s="3"/>
      <c r="F183" s="3"/>
      <c r="G183" s="2"/>
      <c r="H183" s="299"/>
      <c r="I183" s="296"/>
    </row>
    <row r="184" spans="1:9" ht="15.75">
      <c r="A184" s="2">
        <v>765</v>
      </c>
      <c r="B184" s="2">
        <v>41</v>
      </c>
      <c r="C184" s="2">
        <v>161</v>
      </c>
      <c r="D184" s="3">
        <v>3.65</v>
      </c>
      <c r="E184" s="3">
        <f>C184*D184</f>
        <v>587.65</v>
      </c>
      <c r="F184" s="3">
        <v>0</v>
      </c>
      <c r="G184" s="2"/>
      <c r="H184" s="299">
        <f>E184-F184</f>
        <v>587.65</v>
      </c>
      <c r="I184" s="296">
        <f t="shared" si="11"/>
        <v>0</v>
      </c>
    </row>
    <row r="185" spans="1:9" ht="15.75">
      <c r="A185" s="2">
        <v>1386</v>
      </c>
      <c r="B185" s="2">
        <v>41</v>
      </c>
      <c r="C185" s="2">
        <v>204</v>
      </c>
      <c r="D185" s="3">
        <v>3.65</v>
      </c>
      <c r="E185" s="3">
        <f>C185*D185</f>
        <v>744.6</v>
      </c>
      <c r="F185" s="3">
        <v>445.7</v>
      </c>
      <c r="G185" s="4">
        <v>38055</v>
      </c>
      <c r="H185" s="299">
        <f>E185-F185</f>
        <v>298.90000000000003</v>
      </c>
      <c r="I185" s="296">
        <f t="shared" si="11"/>
        <v>0.59857641686811702</v>
      </c>
    </row>
    <row r="186" spans="1:9" ht="18.75">
      <c r="A186" s="264">
        <v>1501</v>
      </c>
      <c r="B186" s="264">
        <v>41</v>
      </c>
      <c r="C186" s="264">
        <v>32</v>
      </c>
      <c r="D186" s="263">
        <v>3.65</v>
      </c>
      <c r="E186" s="263">
        <f>C186*D186</f>
        <v>116.8</v>
      </c>
      <c r="F186" s="263">
        <v>116.8</v>
      </c>
      <c r="G186" s="261">
        <v>38141</v>
      </c>
      <c r="H186" s="300">
        <f>E186-F186</f>
        <v>0</v>
      </c>
      <c r="I186" s="301">
        <f t="shared" si="11"/>
        <v>1</v>
      </c>
    </row>
    <row r="187" spans="1:9" ht="15.75">
      <c r="A187" s="2">
        <v>7370</v>
      </c>
      <c r="B187" s="2">
        <v>41</v>
      </c>
      <c r="C187" s="2">
        <v>119</v>
      </c>
      <c r="D187" s="3">
        <v>3.65</v>
      </c>
      <c r="E187" s="3">
        <f>C187*D187</f>
        <v>434.34999999999997</v>
      </c>
      <c r="F187" s="3">
        <v>0</v>
      </c>
      <c r="G187" s="2"/>
      <c r="H187" s="299">
        <f>E187-F187</f>
        <v>434.34999999999997</v>
      </c>
      <c r="I187" s="296">
        <f t="shared" si="11"/>
        <v>0</v>
      </c>
    </row>
    <row r="188" spans="1:9" ht="15.75">
      <c r="A188" s="2">
        <v>11884</v>
      </c>
      <c r="B188" s="2">
        <v>41</v>
      </c>
      <c r="C188" s="2">
        <v>38</v>
      </c>
      <c r="D188" s="3">
        <v>3.65</v>
      </c>
      <c r="E188" s="3">
        <f>C188*D188</f>
        <v>138.69999999999999</v>
      </c>
      <c r="F188" s="3">
        <v>90.65</v>
      </c>
      <c r="G188" s="4">
        <v>38141</v>
      </c>
      <c r="H188" s="299">
        <f>E188-F188</f>
        <v>48.049999999999983</v>
      </c>
      <c r="I188" s="296">
        <f t="shared" si="11"/>
        <v>0.65356885364095174</v>
      </c>
    </row>
    <row r="189" spans="1:9" ht="15.75">
      <c r="A189" s="2"/>
      <c r="B189" s="2"/>
      <c r="C189" s="2"/>
      <c r="D189" s="3"/>
      <c r="E189" s="3"/>
      <c r="F189" s="3"/>
      <c r="G189" s="2"/>
      <c r="H189" s="299"/>
      <c r="I189" s="296"/>
    </row>
    <row r="190" spans="1:9" ht="15.75">
      <c r="A190" s="2"/>
      <c r="B190" s="257" t="s">
        <v>640</v>
      </c>
      <c r="C190" s="2"/>
      <c r="D190" s="3"/>
      <c r="E190" s="3"/>
      <c r="F190" s="3"/>
      <c r="G190" s="2"/>
      <c r="H190" s="299"/>
      <c r="I190" s="296"/>
    </row>
    <row r="191" spans="1:9" ht="15.75">
      <c r="A191" s="2">
        <v>605</v>
      </c>
      <c r="B191" s="2">
        <v>42</v>
      </c>
      <c r="C191" s="2">
        <v>210</v>
      </c>
      <c r="D191" s="3">
        <v>3.65</v>
      </c>
      <c r="E191" s="3">
        <f>C191*D191</f>
        <v>766.5</v>
      </c>
      <c r="F191" s="3">
        <v>0</v>
      </c>
      <c r="G191" s="2"/>
      <c r="H191" s="299">
        <f>E191-F191</f>
        <v>766.5</v>
      </c>
      <c r="I191" s="296">
        <f t="shared" si="11"/>
        <v>0</v>
      </c>
    </row>
    <row r="192" spans="1:9" ht="15.75">
      <c r="A192" s="2">
        <v>1080</v>
      </c>
      <c r="B192" s="2">
        <v>42</v>
      </c>
      <c r="C192" s="2">
        <v>153</v>
      </c>
      <c r="D192" s="3">
        <v>3.65</v>
      </c>
      <c r="E192" s="3">
        <f>C192*D192</f>
        <v>558.44999999999993</v>
      </c>
      <c r="F192" s="3">
        <v>0</v>
      </c>
      <c r="G192" s="2"/>
      <c r="H192" s="299">
        <f>E192-F192</f>
        <v>558.44999999999993</v>
      </c>
      <c r="I192" s="296">
        <f t="shared" si="11"/>
        <v>0</v>
      </c>
    </row>
    <row r="193" spans="1:9" ht="15.75">
      <c r="A193" s="2">
        <v>1471</v>
      </c>
      <c r="B193" s="2">
        <v>42</v>
      </c>
      <c r="C193" s="2">
        <v>154</v>
      </c>
      <c r="D193" s="3">
        <v>3.65</v>
      </c>
      <c r="E193" s="3">
        <f>C193*D193</f>
        <v>562.1</v>
      </c>
      <c r="F193" s="3">
        <v>0</v>
      </c>
      <c r="G193" s="2"/>
      <c r="H193" s="299">
        <f>E193-F193</f>
        <v>562.1</v>
      </c>
      <c r="I193" s="296">
        <f t="shared" si="11"/>
        <v>0</v>
      </c>
    </row>
    <row r="194" spans="1:9" ht="15.75">
      <c r="A194" s="2">
        <v>6630</v>
      </c>
      <c r="B194" s="2">
        <v>42</v>
      </c>
      <c r="C194" s="2">
        <v>27</v>
      </c>
      <c r="D194" s="3">
        <v>3.65</v>
      </c>
      <c r="E194" s="3">
        <f>C194*D194</f>
        <v>98.55</v>
      </c>
      <c r="F194" s="3">
        <v>0</v>
      </c>
      <c r="G194" s="2"/>
      <c r="H194" s="299">
        <f>E194-F194</f>
        <v>98.55</v>
      </c>
      <c r="I194" s="296">
        <f t="shared" si="11"/>
        <v>0</v>
      </c>
    </row>
    <row r="195" spans="1:9" ht="18.75">
      <c r="A195" s="264">
        <v>10559</v>
      </c>
      <c r="B195" s="264">
        <v>42</v>
      </c>
      <c r="C195" s="264">
        <v>87</v>
      </c>
      <c r="D195" s="263">
        <v>3.65</v>
      </c>
      <c r="E195" s="263">
        <f>C195*D195</f>
        <v>317.55</v>
      </c>
      <c r="F195" s="263">
        <v>317.55</v>
      </c>
      <c r="G195" s="261">
        <v>38168</v>
      </c>
      <c r="H195" s="300">
        <f>E195-F195</f>
        <v>0</v>
      </c>
      <c r="I195" s="301">
        <f t="shared" si="11"/>
        <v>1</v>
      </c>
    </row>
    <row r="196" spans="1:9" ht="15.75">
      <c r="A196" s="2"/>
      <c r="B196" s="2"/>
      <c r="C196" s="2"/>
      <c r="D196" s="3"/>
      <c r="E196" s="3"/>
      <c r="F196" s="3"/>
      <c r="G196" s="2"/>
      <c r="H196" s="299"/>
      <c r="I196" s="296"/>
    </row>
    <row r="197" spans="1:9" ht="15.75">
      <c r="A197" s="2"/>
      <c r="B197" s="257" t="s">
        <v>641</v>
      </c>
      <c r="C197" s="2"/>
      <c r="D197" s="3"/>
      <c r="E197" s="3"/>
      <c r="F197" s="3"/>
      <c r="G197" s="2"/>
      <c r="H197" s="299"/>
      <c r="I197" s="296"/>
    </row>
    <row r="198" spans="1:9" ht="15.75">
      <c r="A198" s="2">
        <v>3099</v>
      </c>
      <c r="B198" s="2">
        <v>43</v>
      </c>
      <c r="C198" s="2">
        <v>240</v>
      </c>
      <c r="D198" s="3">
        <v>3.65</v>
      </c>
      <c r="E198" s="3">
        <f>C198*D198</f>
        <v>876</v>
      </c>
      <c r="F198" s="3">
        <v>493.2</v>
      </c>
      <c r="G198" s="4">
        <v>38152</v>
      </c>
      <c r="H198" s="299">
        <f>E198-F198</f>
        <v>382.8</v>
      </c>
      <c r="I198" s="296">
        <f t="shared" si="11"/>
        <v>0.56301369863013695</v>
      </c>
    </row>
    <row r="199" spans="1:9" ht="18.75">
      <c r="A199" s="264">
        <v>3450</v>
      </c>
      <c r="B199" s="264">
        <v>43</v>
      </c>
      <c r="C199" s="264">
        <v>133</v>
      </c>
      <c r="D199" s="263">
        <v>3.65</v>
      </c>
      <c r="E199" s="263">
        <f>C199*D199</f>
        <v>485.45</v>
      </c>
      <c r="F199" s="263">
        <v>520</v>
      </c>
      <c r="G199" s="261">
        <v>38110</v>
      </c>
      <c r="H199" s="300">
        <f>E199-F199</f>
        <v>-34.550000000000011</v>
      </c>
      <c r="I199" s="301">
        <f t="shared" si="11"/>
        <v>1.0711710783808837</v>
      </c>
    </row>
    <row r="200" spans="1:9" ht="15.75">
      <c r="A200" s="2">
        <v>4419</v>
      </c>
      <c r="B200" s="2">
        <v>43</v>
      </c>
      <c r="C200" s="2">
        <v>90</v>
      </c>
      <c r="D200" s="3">
        <v>3.65</v>
      </c>
      <c r="E200" s="3">
        <f>C200*D200</f>
        <v>328.5</v>
      </c>
      <c r="F200" s="3">
        <v>0</v>
      </c>
      <c r="G200" s="2"/>
      <c r="H200" s="299">
        <f>E200-F200</f>
        <v>328.5</v>
      </c>
      <c r="I200" s="296">
        <f t="shared" si="11"/>
        <v>0</v>
      </c>
    </row>
    <row r="201" spans="1:9" ht="15.75">
      <c r="A201" s="2">
        <v>6463</v>
      </c>
      <c r="B201" s="2">
        <v>43</v>
      </c>
      <c r="C201" s="2">
        <v>129</v>
      </c>
      <c r="D201" s="3">
        <v>3.65</v>
      </c>
      <c r="E201" s="3">
        <f>C201*D201</f>
        <v>470.84999999999997</v>
      </c>
      <c r="F201" s="3">
        <v>0</v>
      </c>
      <c r="G201" s="2"/>
      <c r="H201" s="299">
        <f>E201-F201</f>
        <v>470.84999999999997</v>
      </c>
      <c r="I201" s="296">
        <f t="shared" si="11"/>
        <v>0</v>
      </c>
    </row>
    <row r="202" spans="1:9" ht="15.75">
      <c r="A202" s="2">
        <v>7811</v>
      </c>
      <c r="B202" s="2">
        <v>43</v>
      </c>
      <c r="C202" s="2">
        <v>121</v>
      </c>
      <c r="D202" s="3">
        <v>3.65</v>
      </c>
      <c r="E202" s="3">
        <f>C202*D202</f>
        <v>441.65</v>
      </c>
      <c r="F202" s="3">
        <v>0</v>
      </c>
      <c r="G202" s="4"/>
      <c r="H202" s="299">
        <f>E202-F202</f>
        <v>441.65</v>
      </c>
      <c r="I202" s="296">
        <f t="shared" si="11"/>
        <v>0</v>
      </c>
    </row>
    <row r="203" spans="1:9" ht="15.75">
      <c r="A203" s="2"/>
      <c r="B203" s="257"/>
      <c r="C203" s="2"/>
      <c r="D203" s="3"/>
      <c r="E203" s="3"/>
      <c r="F203" s="3"/>
      <c r="G203" s="4"/>
      <c r="H203" s="299"/>
      <c r="I203" s="296"/>
    </row>
    <row r="204" spans="1:9" ht="15.75">
      <c r="A204" s="2"/>
      <c r="B204" s="257" t="s">
        <v>642</v>
      </c>
      <c r="C204" s="2"/>
      <c r="D204" s="3"/>
      <c r="E204" s="3"/>
      <c r="F204" s="3"/>
      <c r="G204" s="4"/>
      <c r="H204" s="299"/>
      <c r="I204" s="296"/>
    </row>
    <row r="205" spans="1:9" ht="15.75">
      <c r="A205" s="2">
        <v>1547</v>
      </c>
      <c r="B205" s="2">
        <v>44</v>
      </c>
      <c r="C205" s="2">
        <v>212</v>
      </c>
      <c r="D205" s="3">
        <v>3.65</v>
      </c>
      <c r="E205" s="3">
        <f>C205*D205</f>
        <v>773.8</v>
      </c>
      <c r="F205" s="3">
        <v>0</v>
      </c>
      <c r="G205" s="4"/>
      <c r="H205" s="299">
        <f>E205-F205</f>
        <v>773.8</v>
      </c>
      <c r="I205" s="296">
        <f t="shared" si="11"/>
        <v>0</v>
      </c>
    </row>
    <row r="206" spans="1:9" ht="15.75">
      <c r="A206" s="2">
        <v>1637</v>
      </c>
      <c r="B206" s="2">
        <v>44</v>
      </c>
      <c r="C206" s="2">
        <v>235</v>
      </c>
      <c r="D206" s="3">
        <v>3.65</v>
      </c>
      <c r="E206" s="3">
        <f>C206*D206</f>
        <v>857.75</v>
      </c>
      <c r="F206" s="3">
        <v>295.75</v>
      </c>
      <c r="G206" s="4">
        <v>38168</v>
      </c>
      <c r="H206" s="299">
        <f>E206-F206</f>
        <v>562</v>
      </c>
      <c r="I206" s="296">
        <f t="shared" si="11"/>
        <v>0.34479743515010203</v>
      </c>
    </row>
    <row r="207" spans="1:9" ht="15.75">
      <c r="A207" s="2">
        <v>4774</v>
      </c>
      <c r="B207" s="2">
        <v>44</v>
      </c>
      <c r="C207" s="2">
        <v>110</v>
      </c>
      <c r="D207" s="3">
        <v>3.65</v>
      </c>
      <c r="E207" s="3">
        <f>C207*D207</f>
        <v>401.5</v>
      </c>
      <c r="F207" s="3">
        <v>0</v>
      </c>
      <c r="G207" s="2"/>
      <c r="H207" s="299">
        <f>E207-F207</f>
        <v>401.5</v>
      </c>
      <c r="I207" s="296">
        <f t="shared" si="11"/>
        <v>0</v>
      </c>
    </row>
    <row r="208" spans="1:9" ht="15.75">
      <c r="A208" s="2">
        <v>9078</v>
      </c>
      <c r="B208" s="2">
        <v>44</v>
      </c>
      <c r="C208" s="2">
        <v>47</v>
      </c>
      <c r="D208" s="3">
        <v>3.65</v>
      </c>
      <c r="E208" s="3">
        <f>C208*D208</f>
        <v>171.54999999999998</v>
      </c>
      <c r="F208" s="3">
        <v>0</v>
      </c>
      <c r="G208" s="2"/>
      <c r="H208" s="299">
        <f>E208-F208</f>
        <v>171.54999999999998</v>
      </c>
      <c r="I208" s="296">
        <f t="shared" si="11"/>
        <v>0</v>
      </c>
    </row>
    <row r="209" spans="1:9" ht="15.75">
      <c r="A209" s="2"/>
      <c r="B209" s="2"/>
      <c r="C209" s="2"/>
      <c r="D209" s="3"/>
      <c r="E209" s="3"/>
      <c r="F209" s="3"/>
      <c r="G209" s="2"/>
      <c r="H209" s="299"/>
      <c r="I209" s="296"/>
    </row>
    <row r="210" spans="1:9" ht="15.75">
      <c r="A210" s="2"/>
      <c r="B210" s="257" t="s">
        <v>643</v>
      </c>
      <c r="C210" s="2"/>
      <c r="D210" s="3"/>
      <c r="E210" s="3"/>
      <c r="F210" s="3"/>
      <c r="G210" s="2"/>
      <c r="H210" s="299"/>
      <c r="I210" s="296"/>
    </row>
    <row r="211" spans="1:9" ht="15.75">
      <c r="A211" s="2">
        <v>3924</v>
      </c>
      <c r="B211" s="2">
        <v>45</v>
      </c>
      <c r="C211" s="2">
        <v>251</v>
      </c>
      <c r="D211" s="3">
        <v>3.65</v>
      </c>
      <c r="E211" s="3">
        <f>C211*D211</f>
        <v>916.15</v>
      </c>
      <c r="F211" s="3">
        <v>339.04</v>
      </c>
      <c r="G211" s="4">
        <v>38167</v>
      </c>
      <c r="H211" s="299">
        <f>E211-F211</f>
        <v>577.1099999999999</v>
      </c>
      <c r="I211" s="296">
        <f t="shared" si="11"/>
        <v>0.37007040331823393</v>
      </c>
    </row>
    <row r="212" spans="1:9" ht="15.75">
      <c r="A212" s="2">
        <v>4549</v>
      </c>
      <c r="B212" s="2">
        <v>45</v>
      </c>
      <c r="C212" s="2">
        <v>172</v>
      </c>
      <c r="D212" s="3">
        <v>3.65</v>
      </c>
      <c r="E212" s="3">
        <f>C212*D212</f>
        <v>627.79999999999995</v>
      </c>
      <c r="F212" s="3">
        <v>332.9</v>
      </c>
      <c r="G212" s="4">
        <v>38154</v>
      </c>
      <c r="H212" s="299">
        <f>E212-F212</f>
        <v>294.89999999999998</v>
      </c>
      <c r="I212" s="296">
        <f t="shared" si="11"/>
        <v>0.53026441541892322</v>
      </c>
    </row>
    <row r="213" spans="1:9" ht="15.75">
      <c r="A213" s="2">
        <v>6371</v>
      </c>
      <c r="B213" s="2">
        <v>45</v>
      </c>
      <c r="C213" s="2">
        <v>276</v>
      </c>
      <c r="D213" s="3">
        <v>3.65</v>
      </c>
      <c r="E213" s="3">
        <f>C213*D213</f>
        <v>1007.4</v>
      </c>
      <c r="F213" s="3">
        <v>515.15</v>
      </c>
      <c r="G213" s="4">
        <v>38162</v>
      </c>
      <c r="H213" s="299">
        <f>E213-F213</f>
        <v>492.25</v>
      </c>
      <c r="I213" s="296">
        <f t="shared" si="11"/>
        <v>0.51136589239626762</v>
      </c>
    </row>
    <row r="214" spans="1:9" ht="18.75">
      <c r="A214" s="264">
        <v>10893</v>
      </c>
      <c r="B214" s="264">
        <v>45</v>
      </c>
      <c r="C214" s="264">
        <v>79</v>
      </c>
      <c r="D214" s="263">
        <v>3.65</v>
      </c>
      <c r="E214" s="263">
        <f>C214*D214</f>
        <v>288.34999999999997</v>
      </c>
      <c r="F214" s="263">
        <v>288.35000000000002</v>
      </c>
      <c r="G214" s="261">
        <v>38168</v>
      </c>
      <c r="H214" s="300">
        <f>E214-F214</f>
        <v>0</v>
      </c>
      <c r="I214" s="301">
        <f t="shared" si="11"/>
        <v>1.0000000000000002</v>
      </c>
    </row>
    <row r="215" spans="1:9" ht="18.75">
      <c r="A215" s="264">
        <v>11155</v>
      </c>
      <c r="B215" s="264">
        <v>45</v>
      </c>
      <c r="C215" s="264">
        <v>80</v>
      </c>
      <c r="D215" s="263">
        <v>3.65</v>
      </c>
      <c r="E215" s="263">
        <f>C215*D215</f>
        <v>292</v>
      </c>
      <c r="F215" s="263">
        <v>292</v>
      </c>
      <c r="G215" s="261">
        <v>38154</v>
      </c>
      <c r="H215" s="300">
        <f>E215-F215</f>
        <v>0</v>
      </c>
      <c r="I215" s="301">
        <f t="shared" si="11"/>
        <v>1</v>
      </c>
    </row>
    <row r="216" spans="1:9" ht="15.75">
      <c r="A216" s="2"/>
      <c r="B216" s="2"/>
      <c r="C216" s="2"/>
      <c r="D216" s="3"/>
      <c r="E216" s="3"/>
      <c r="F216" s="3"/>
      <c r="G216" s="4"/>
      <c r="H216" s="299"/>
      <c r="I216" s="296"/>
    </row>
    <row r="217" spans="1:9" ht="15.75">
      <c r="A217" s="2"/>
      <c r="B217" s="257" t="s">
        <v>644</v>
      </c>
      <c r="C217" s="2"/>
      <c r="D217" s="3"/>
      <c r="E217" s="3"/>
      <c r="F217" s="3"/>
      <c r="G217" s="4"/>
      <c r="H217" s="299"/>
      <c r="I217" s="296"/>
    </row>
    <row r="218" spans="1:9" ht="15.75">
      <c r="A218" s="2">
        <v>746</v>
      </c>
      <c r="B218" s="2">
        <v>46</v>
      </c>
      <c r="C218" s="2">
        <v>192</v>
      </c>
      <c r="D218" s="3">
        <v>3.65</v>
      </c>
      <c r="E218" s="3">
        <f>C218*D218</f>
        <v>700.8</v>
      </c>
      <c r="F218" s="3">
        <v>160.35</v>
      </c>
      <c r="G218" s="4">
        <v>38152</v>
      </c>
      <c r="H218" s="299">
        <f>E218-F218</f>
        <v>540.44999999999993</v>
      </c>
      <c r="I218" s="296">
        <f t="shared" si="11"/>
        <v>0.22880993150684933</v>
      </c>
    </row>
    <row r="219" spans="1:9" ht="15.75">
      <c r="A219" s="2">
        <v>3805</v>
      </c>
      <c r="B219" s="2">
        <v>46</v>
      </c>
      <c r="C219" s="2">
        <v>259</v>
      </c>
      <c r="D219" s="3">
        <v>3.65</v>
      </c>
      <c r="E219" s="3">
        <f>C219*D219</f>
        <v>945.35</v>
      </c>
      <c r="F219" s="3">
        <v>0</v>
      </c>
      <c r="G219" s="2"/>
      <c r="H219" s="299">
        <f>E219-F219</f>
        <v>945.35</v>
      </c>
      <c r="I219" s="296">
        <f t="shared" si="11"/>
        <v>0</v>
      </c>
    </row>
    <row r="220" spans="1:9" ht="15.75">
      <c r="A220" s="2">
        <v>4392</v>
      </c>
      <c r="B220" s="2">
        <v>46</v>
      </c>
      <c r="C220" s="2">
        <v>60</v>
      </c>
      <c r="D220" s="3">
        <v>3.65</v>
      </c>
      <c r="E220" s="3">
        <f>C220*D220</f>
        <v>219</v>
      </c>
      <c r="F220" s="3">
        <v>0</v>
      </c>
      <c r="G220" s="2"/>
      <c r="H220" s="299">
        <f>E220-F220</f>
        <v>219</v>
      </c>
      <c r="I220" s="296">
        <f t="shared" si="11"/>
        <v>0</v>
      </c>
    </row>
    <row r="221" spans="1:9" ht="15.75">
      <c r="A221" s="2"/>
      <c r="B221" s="2"/>
      <c r="C221" s="2"/>
      <c r="D221" s="3"/>
      <c r="E221" s="3"/>
      <c r="F221" s="3"/>
      <c r="G221" s="2"/>
      <c r="H221" s="299"/>
      <c r="I221" s="296"/>
    </row>
    <row r="222" spans="1:9" ht="15.75">
      <c r="A222" s="2"/>
      <c r="B222" s="257" t="s">
        <v>646</v>
      </c>
      <c r="C222" s="2"/>
      <c r="D222" s="3"/>
      <c r="E222" s="3"/>
      <c r="F222" s="3"/>
      <c r="G222" s="2"/>
      <c r="H222" s="299"/>
      <c r="I222" s="296"/>
    </row>
    <row r="223" spans="1:9" ht="15.75">
      <c r="A223" s="2">
        <v>531</v>
      </c>
      <c r="B223" s="2">
        <v>47</v>
      </c>
      <c r="C223" s="2">
        <v>238</v>
      </c>
      <c r="D223" s="3">
        <v>3.65</v>
      </c>
      <c r="E223" s="3">
        <f>C223*D223</f>
        <v>868.69999999999993</v>
      </c>
      <c r="F223" s="3">
        <v>0</v>
      </c>
      <c r="G223" s="2"/>
      <c r="H223" s="299">
        <f>E223-F223</f>
        <v>868.69999999999993</v>
      </c>
      <c r="I223" s="296">
        <f t="shared" si="11"/>
        <v>0</v>
      </c>
    </row>
    <row r="224" spans="1:9" ht="15.75">
      <c r="A224" s="2">
        <v>4527</v>
      </c>
      <c r="B224" s="2">
        <v>47</v>
      </c>
      <c r="C224" s="2">
        <v>341</v>
      </c>
      <c r="D224" s="3">
        <v>3.65</v>
      </c>
      <c r="E224" s="3">
        <f>C224*D224</f>
        <v>1244.6499999999999</v>
      </c>
      <c r="F224" s="3">
        <v>0</v>
      </c>
      <c r="G224" s="2"/>
      <c r="H224" s="299">
        <f>E224-F224</f>
        <v>1244.6499999999999</v>
      </c>
      <c r="I224" s="296">
        <f t="shared" si="11"/>
        <v>0</v>
      </c>
    </row>
    <row r="225" spans="1:9" ht="18.75">
      <c r="A225" s="264">
        <v>4586</v>
      </c>
      <c r="B225" s="264">
        <v>47</v>
      </c>
      <c r="C225" s="264">
        <v>166</v>
      </c>
      <c r="D225" s="263">
        <v>3.65</v>
      </c>
      <c r="E225" s="263">
        <f>C225*D225</f>
        <v>605.9</v>
      </c>
      <c r="F225" s="263">
        <v>605.9</v>
      </c>
      <c r="G225" s="261">
        <v>38134</v>
      </c>
      <c r="H225" s="300">
        <f>E225-F225</f>
        <v>0</v>
      </c>
      <c r="I225" s="301">
        <f t="shared" si="11"/>
        <v>1</v>
      </c>
    </row>
    <row r="226" spans="1:9" ht="15.75">
      <c r="A226" s="2">
        <v>6568</v>
      </c>
      <c r="B226" s="2">
        <v>47</v>
      </c>
      <c r="C226" s="2">
        <v>157</v>
      </c>
      <c r="D226" s="3">
        <v>3.65</v>
      </c>
      <c r="E226" s="3">
        <f>C226*D226</f>
        <v>573.04999999999995</v>
      </c>
      <c r="F226" s="3">
        <v>0</v>
      </c>
      <c r="G226" s="2"/>
      <c r="H226" s="299">
        <f>E226-F226</f>
        <v>573.04999999999995</v>
      </c>
      <c r="I226" s="296">
        <f t="shared" si="11"/>
        <v>0</v>
      </c>
    </row>
    <row r="227" spans="1:9" ht="18.75">
      <c r="A227" s="264">
        <v>9082</v>
      </c>
      <c r="B227" s="264">
        <v>47</v>
      </c>
      <c r="C227" s="264">
        <v>88</v>
      </c>
      <c r="D227" s="263">
        <v>3.65</v>
      </c>
      <c r="E227" s="263">
        <f>C227*D227</f>
        <v>321.2</v>
      </c>
      <c r="F227" s="263">
        <v>321.2</v>
      </c>
      <c r="G227" s="261">
        <v>38110</v>
      </c>
      <c r="H227" s="300">
        <f>E227-F227</f>
        <v>0</v>
      </c>
      <c r="I227" s="301">
        <f t="shared" si="11"/>
        <v>1</v>
      </c>
    </row>
    <row r="228" spans="1:9" ht="15.75">
      <c r="A228" s="2"/>
      <c r="B228" s="2"/>
      <c r="C228" s="2"/>
      <c r="D228" s="3"/>
      <c r="E228" s="3"/>
      <c r="F228" s="3"/>
      <c r="G228" s="4"/>
      <c r="H228" s="299"/>
      <c r="I228" s="296"/>
    </row>
    <row r="229" spans="1:9" ht="15.75">
      <c r="A229" s="2"/>
      <c r="B229" s="257" t="s">
        <v>647</v>
      </c>
      <c r="C229" s="2"/>
      <c r="D229" s="3"/>
      <c r="E229" s="3"/>
      <c r="F229" s="3"/>
      <c r="G229" s="4"/>
      <c r="H229" s="299"/>
      <c r="I229" s="296"/>
    </row>
    <row r="230" spans="1:9" ht="15.75">
      <c r="A230" s="2">
        <v>1478</v>
      </c>
      <c r="B230" s="2">
        <v>48</v>
      </c>
      <c r="C230" s="2">
        <v>158</v>
      </c>
      <c r="D230" s="3">
        <v>3.65</v>
      </c>
      <c r="E230" s="3">
        <f>C230*D230</f>
        <v>576.69999999999993</v>
      </c>
      <c r="F230" s="3">
        <v>126.75</v>
      </c>
      <c r="G230" s="4">
        <v>38028</v>
      </c>
      <c r="H230" s="299">
        <f>E230-F230</f>
        <v>449.94999999999993</v>
      </c>
      <c r="I230" s="296">
        <f t="shared" ref="I230:I293" si="12">F230/E230</f>
        <v>0.2197849835269638</v>
      </c>
    </row>
    <row r="231" spans="1:9" ht="15.75">
      <c r="A231" s="2">
        <v>1609</v>
      </c>
      <c r="B231" s="2">
        <v>48</v>
      </c>
      <c r="C231" s="2">
        <v>185</v>
      </c>
      <c r="D231" s="3">
        <v>3.65</v>
      </c>
      <c r="E231" s="3">
        <f>C231*D231</f>
        <v>675.25</v>
      </c>
      <c r="F231" s="3">
        <v>218.16</v>
      </c>
      <c r="G231" s="4">
        <v>38148</v>
      </c>
      <c r="H231" s="299">
        <f>E231-F231</f>
        <v>457.09000000000003</v>
      </c>
      <c r="I231" s="296">
        <f t="shared" si="12"/>
        <v>0.32308034061458718</v>
      </c>
    </row>
    <row r="232" spans="1:9" ht="15.75">
      <c r="A232" s="2">
        <v>1669</v>
      </c>
      <c r="B232" s="2">
        <v>48</v>
      </c>
      <c r="C232" s="2">
        <v>120</v>
      </c>
      <c r="D232" s="3">
        <v>3.65</v>
      </c>
      <c r="E232" s="3">
        <f>C232*D232</f>
        <v>438</v>
      </c>
      <c r="F232" s="3">
        <v>0</v>
      </c>
      <c r="G232" s="2"/>
      <c r="H232" s="299">
        <f>E232-F232</f>
        <v>438</v>
      </c>
      <c r="I232" s="296">
        <f t="shared" si="12"/>
        <v>0</v>
      </c>
    </row>
    <row r="233" spans="1:9" ht="18.75">
      <c r="A233" s="264">
        <v>6690</v>
      </c>
      <c r="B233" s="264">
        <v>48</v>
      </c>
      <c r="C233" s="264">
        <v>57</v>
      </c>
      <c r="D233" s="263">
        <v>3.65</v>
      </c>
      <c r="E233" s="263">
        <f>C233*D233</f>
        <v>208.04999999999998</v>
      </c>
      <c r="F233" s="263">
        <v>208.05</v>
      </c>
      <c r="G233" s="261">
        <v>38141</v>
      </c>
      <c r="H233" s="300">
        <f>E233-F233</f>
        <v>0</v>
      </c>
      <c r="I233" s="301">
        <f t="shared" si="12"/>
        <v>1.0000000000000002</v>
      </c>
    </row>
    <row r="234" spans="1:9" ht="15.75">
      <c r="A234" s="2"/>
      <c r="B234" s="2"/>
      <c r="C234" s="2"/>
      <c r="D234" s="3"/>
      <c r="E234" s="3"/>
      <c r="F234" s="3"/>
      <c r="G234" s="4"/>
      <c r="H234" s="299"/>
      <c r="I234" s="296"/>
    </row>
    <row r="235" spans="1:9" ht="15.75">
      <c r="A235" s="2"/>
      <c r="B235" s="257" t="s">
        <v>648</v>
      </c>
      <c r="C235" s="2"/>
      <c r="D235" s="3"/>
      <c r="E235" s="3"/>
      <c r="F235" s="3"/>
      <c r="G235" s="4"/>
      <c r="H235" s="299"/>
      <c r="I235" s="296"/>
    </row>
    <row r="236" spans="1:9" ht="15.75">
      <c r="A236" s="2">
        <v>596</v>
      </c>
      <c r="B236" s="2">
        <v>49</v>
      </c>
      <c r="C236" s="2">
        <v>94</v>
      </c>
      <c r="D236" s="3">
        <v>3.65</v>
      </c>
      <c r="E236" s="3">
        <f t="shared" ref="E236:E241" si="13">C236*D236</f>
        <v>343.09999999999997</v>
      </c>
      <c r="F236" s="3">
        <v>0</v>
      </c>
      <c r="G236" s="2"/>
      <c r="H236" s="299">
        <f t="shared" ref="H236:H241" si="14">E236-F236</f>
        <v>343.09999999999997</v>
      </c>
      <c r="I236" s="296">
        <f t="shared" si="12"/>
        <v>0</v>
      </c>
    </row>
    <row r="237" spans="1:9" ht="18.75">
      <c r="A237" s="264">
        <v>9230</v>
      </c>
      <c r="B237" s="264">
        <v>49</v>
      </c>
      <c r="C237" s="264">
        <v>94</v>
      </c>
      <c r="D237" s="263">
        <v>3.65</v>
      </c>
      <c r="E237" s="263">
        <f t="shared" si="13"/>
        <v>343.09999999999997</v>
      </c>
      <c r="F237" s="263">
        <v>343.1</v>
      </c>
      <c r="G237" s="261">
        <v>38168</v>
      </c>
      <c r="H237" s="300">
        <f t="shared" si="14"/>
        <v>0</v>
      </c>
      <c r="I237" s="301">
        <f t="shared" si="12"/>
        <v>1.0000000000000002</v>
      </c>
    </row>
    <row r="238" spans="1:9" ht="15.75">
      <c r="A238" s="2">
        <v>9360</v>
      </c>
      <c r="B238" s="2">
        <v>49</v>
      </c>
      <c r="C238" s="2">
        <v>103</v>
      </c>
      <c r="D238" s="3">
        <v>3.65</v>
      </c>
      <c r="E238" s="3">
        <f t="shared" si="13"/>
        <v>375.95</v>
      </c>
      <c r="F238" s="3">
        <v>0</v>
      </c>
      <c r="G238" s="2"/>
      <c r="H238" s="299">
        <f t="shared" si="14"/>
        <v>375.95</v>
      </c>
      <c r="I238" s="296">
        <f t="shared" si="12"/>
        <v>0</v>
      </c>
    </row>
    <row r="239" spans="1:9" ht="15.75">
      <c r="A239" s="2">
        <v>10363</v>
      </c>
      <c r="B239" s="2">
        <v>49</v>
      </c>
      <c r="C239" s="2">
        <v>72</v>
      </c>
      <c r="D239" s="3">
        <v>3.65</v>
      </c>
      <c r="E239" s="3">
        <f t="shared" si="13"/>
        <v>262.8</v>
      </c>
      <c r="F239" s="3">
        <v>0</v>
      </c>
      <c r="G239" s="4"/>
      <c r="H239" s="299">
        <f t="shared" si="14"/>
        <v>262.8</v>
      </c>
      <c r="I239" s="296">
        <f t="shared" si="12"/>
        <v>0</v>
      </c>
    </row>
    <row r="240" spans="1:9" ht="15.75">
      <c r="A240" s="2">
        <v>10920</v>
      </c>
      <c r="B240" s="2">
        <v>49</v>
      </c>
      <c r="C240" s="2">
        <v>75</v>
      </c>
      <c r="D240" s="3">
        <v>3.65</v>
      </c>
      <c r="E240" s="3">
        <f t="shared" si="13"/>
        <v>273.75</v>
      </c>
      <c r="F240" s="3">
        <v>0</v>
      </c>
      <c r="G240" s="4"/>
      <c r="H240" s="299">
        <f t="shared" si="14"/>
        <v>273.75</v>
      </c>
      <c r="I240" s="296">
        <f t="shared" si="12"/>
        <v>0</v>
      </c>
    </row>
    <row r="241" spans="1:9" ht="15.75">
      <c r="A241" s="2">
        <v>12491</v>
      </c>
      <c r="B241" s="2">
        <v>49</v>
      </c>
      <c r="C241" s="2">
        <v>53</v>
      </c>
      <c r="D241" s="3">
        <v>3.65</v>
      </c>
      <c r="E241" s="3">
        <f t="shared" si="13"/>
        <v>193.45</v>
      </c>
      <c r="F241" s="3">
        <v>182.5</v>
      </c>
      <c r="G241" s="4">
        <v>37859</v>
      </c>
      <c r="H241" s="299">
        <f t="shared" si="14"/>
        <v>10.949999999999989</v>
      </c>
      <c r="I241" s="296">
        <f t="shared" si="12"/>
        <v>0.94339622641509435</v>
      </c>
    </row>
    <row r="242" spans="1:9" ht="15.75">
      <c r="A242" s="2"/>
      <c r="B242" s="2"/>
      <c r="C242" s="2"/>
      <c r="D242" s="3"/>
      <c r="E242" s="3"/>
      <c r="F242" s="3"/>
      <c r="G242" s="4"/>
      <c r="H242" s="299"/>
      <c r="I242" s="296"/>
    </row>
    <row r="243" spans="1:9" ht="15.75">
      <c r="A243" s="2"/>
      <c r="B243" s="257" t="s">
        <v>649</v>
      </c>
      <c r="C243" s="2"/>
      <c r="D243" s="3"/>
      <c r="E243" s="3"/>
      <c r="F243" s="3"/>
      <c r="G243" s="2"/>
      <c r="H243" s="299"/>
      <c r="I243" s="296"/>
    </row>
    <row r="244" spans="1:9" ht="15.75">
      <c r="A244" s="2">
        <v>1864</v>
      </c>
      <c r="B244" s="2">
        <v>50</v>
      </c>
      <c r="C244" s="2">
        <v>143</v>
      </c>
      <c r="D244" s="3">
        <v>3.65</v>
      </c>
      <c r="E244" s="3">
        <f>C244*D244</f>
        <v>521.94999999999993</v>
      </c>
      <c r="F244" s="3">
        <v>0</v>
      </c>
      <c r="G244" s="2"/>
      <c r="H244" s="299">
        <f>E244-F244</f>
        <v>521.94999999999993</v>
      </c>
      <c r="I244" s="296">
        <f t="shared" si="12"/>
        <v>0</v>
      </c>
    </row>
    <row r="245" spans="1:9" ht="15.75">
      <c r="A245" s="2">
        <v>3396</v>
      </c>
      <c r="B245" s="2">
        <v>50</v>
      </c>
      <c r="C245" s="2">
        <v>186</v>
      </c>
      <c r="D245" s="3">
        <v>3.65</v>
      </c>
      <c r="E245" s="3">
        <f>C245*D245</f>
        <v>678.9</v>
      </c>
      <c r="F245" s="3">
        <v>0</v>
      </c>
      <c r="G245" s="2"/>
      <c r="H245" s="299">
        <f>E245-F245</f>
        <v>678.9</v>
      </c>
      <c r="I245" s="296">
        <f t="shared" si="12"/>
        <v>0</v>
      </c>
    </row>
    <row r="246" spans="1:9" ht="15.75">
      <c r="A246" s="2">
        <v>6508</v>
      </c>
      <c r="B246" s="2">
        <v>50</v>
      </c>
      <c r="C246" s="2">
        <v>73</v>
      </c>
      <c r="D246" s="3">
        <v>3.65</v>
      </c>
      <c r="E246" s="3">
        <f>C246*D246</f>
        <v>266.45</v>
      </c>
      <c r="F246" s="3">
        <v>0</v>
      </c>
      <c r="G246" s="2"/>
      <c r="H246" s="299">
        <f>E246-F246</f>
        <v>266.45</v>
      </c>
      <c r="I246" s="296">
        <f t="shared" si="12"/>
        <v>0</v>
      </c>
    </row>
    <row r="247" spans="1:9" ht="15.75">
      <c r="A247" s="2">
        <v>6547</v>
      </c>
      <c r="B247" s="2">
        <v>50</v>
      </c>
      <c r="C247" s="2">
        <v>181</v>
      </c>
      <c r="D247" s="3">
        <v>3.65</v>
      </c>
      <c r="E247" s="3">
        <f>C247*D247</f>
        <v>660.65</v>
      </c>
      <c r="F247" s="3">
        <v>0</v>
      </c>
      <c r="G247" s="2"/>
      <c r="H247" s="299">
        <f>E247-F247</f>
        <v>660.65</v>
      </c>
      <c r="I247" s="296">
        <f t="shared" si="12"/>
        <v>0</v>
      </c>
    </row>
    <row r="248" spans="1:9" ht="15.75">
      <c r="A248" s="2">
        <v>12709</v>
      </c>
      <c r="B248" s="2">
        <v>50</v>
      </c>
      <c r="C248" s="2">
        <v>38</v>
      </c>
      <c r="D248" s="3">
        <v>3.65</v>
      </c>
      <c r="E248" s="3">
        <f>C248*D248</f>
        <v>138.69999999999999</v>
      </c>
      <c r="F248" s="3">
        <v>0</v>
      </c>
      <c r="G248" s="2"/>
      <c r="H248" s="299">
        <f>E248-F248</f>
        <v>138.69999999999999</v>
      </c>
      <c r="I248" s="296">
        <f t="shared" si="12"/>
        <v>0</v>
      </c>
    </row>
    <row r="249" spans="1:9" ht="15.75">
      <c r="A249" s="2"/>
      <c r="B249" s="2"/>
      <c r="C249" s="2"/>
      <c r="D249" s="3"/>
      <c r="E249" s="3"/>
      <c r="F249" s="3"/>
      <c r="G249" s="2"/>
      <c r="H249" s="299"/>
      <c r="I249" s="296"/>
    </row>
    <row r="250" spans="1:9" ht="15.75">
      <c r="A250" s="2"/>
      <c r="B250" s="257" t="s">
        <v>650</v>
      </c>
      <c r="C250" s="2"/>
      <c r="D250" s="3"/>
      <c r="E250" s="3"/>
      <c r="F250" s="3"/>
      <c r="G250" s="2"/>
      <c r="H250" s="299"/>
      <c r="I250" s="296"/>
    </row>
    <row r="251" spans="1:9" ht="18.75">
      <c r="A251" s="264">
        <v>4879</v>
      </c>
      <c r="B251" s="264">
        <v>51</v>
      </c>
      <c r="C251" s="264">
        <v>249</v>
      </c>
      <c r="D251" s="263">
        <v>3.65</v>
      </c>
      <c r="E251" s="263">
        <f>C251*D251</f>
        <v>908.85</v>
      </c>
      <c r="F251" s="263">
        <v>908.85</v>
      </c>
      <c r="G251" s="261">
        <v>38035</v>
      </c>
      <c r="H251" s="300">
        <f>E251-F251</f>
        <v>0</v>
      </c>
      <c r="I251" s="301">
        <f t="shared" si="12"/>
        <v>1</v>
      </c>
    </row>
    <row r="252" spans="1:9" ht="18.75">
      <c r="A252" s="264">
        <v>6460</v>
      </c>
      <c r="B252" s="264">
        <v>51</v>
      </c>
      <c r="C252" s="264">
        <v>138</v>
      </c>
      <c r="D252" s="263">
        <v>3.65</v>
      </c>
      <c r="E252" s="263">
        <f>C252*D252</f>
        <v>503.7</v>
      </c>
      <c r="F252" s="263">
        <v>503.7</v>
      </c>
      <c r="G252" s="261">
        <v>38167</v>
      </c>
      <c r="H252" s="300">
        <f>E252-F252</f>
        <v>0</v>
      </c>
      <c r="I252" s="301">
        <f t="shared" si="12"/>
        <v>1</v>
      </c>
    </row>
    <row r="253" spans="1:9" ht="15.75">
      <c r="A253" s="2">
        <v>6997</v>
      </c>
      <c r="B253" s="2">
        <v>51</v>
      </c>
      <c r="C253" s="2">
        <v>34</v>
      </c>
      <c r="D253" s="3">
        <v>3.65</v>
      </c>
      <c r="E253" s="3">
        <f>C253*D253</f>
        <v>124.1</v>
      </c>
      <c r="F253" s="3">
        <v>0</v>
      </c>
      <c r="G253" s="4"/>
      <c r="H253" s="299">
        <f>E253-F253</f>
        <v>124.1</v>
      </c>
      <c r="I253" s="296">
        <f t="shared" si="12"/>
        <v>0</v>
      </c>
    </row>
    <row r="254" spans="1:9" ht="18.75">
      <c r="A254" s="264">
        <v>7775</v>
      </c>
      <c r="B254" s="264">
        <v>51</v>
      </c>
      <c r="C254" s="264">
        <v>75</v>
      </c>
      <c r="D254" s="263">
        <v>3.65</v>
      </c>
      <c r="E254" s="263">
        <f>C254*D254</f>
        <v>273.75</v>
      </c>
      <c r="F254" s="263">
        <v>290</v>
      </c>
      <c r="G254" s="261">
        <v>37925</v>
      </c>
      <c r="H254" s="300">
        <f>E254-F254</f>
        <v>-16.25</v>
      </c>
      <c r="I254" s="301">
        <f t="shared" si="12"/>
        <v>1.0593607305936072</v>
      </c>
    </row>
    <row r="255" spans="1:9" ht="15.75">
      <c r="A255" s="2"/>
      <c r="B255" s="2"/>
      <c r="C255" s="2"/>
      <c r="D255" s="3"/>
      <c r="E255" s="3"/>
      <c r="F255" s="3"/>
      <c r="G255" s="4"/>
      <c r="H255" s="299"/>
      <c r="I255" s="296"/>
    </row>
    <row r="256" spans="1:9" ht="15.75">
      <c r="A256" s="2"/>
      <c r="B256" s="257" t="s">
        <v>651</v>
      </c>
      <c r="C256" s="2"/>
      <c r="D256" s="3"/>
      <c r="E256" s="3"/>
      <c r="F256" s="3"/>
      <c r="G256" s="4"/>
      <c r="H256" s="299"/>
      <c r="I256" s="296"/>
    </row>
    <row r="257" spans="1:9" ht="15.75">
      <c r="A257" s="2">
        <v>1909</v>
      </c>
      <c r="B257" s="2">
        <v>52</v>
      </c>
      <c r="C257" s="2">
        <v>140</v>
      </c>
      <c r="D257" s="3">
        <v>3.65</v>
      </c>
      <c r="E257" s="3">
        <f>C257*D257</f>
        <v>511</v>
      </c>
      <c r="F257" s="3">
        <v>459.9</v>
      </c>
      <c r="G257" s="4">
        <v>38127</v>
      </c>
      <c r="H257" s="299">
        <f>E257-F257</f>
        <v>51.100000000000023</v>
      </c>
      <c r="I257" s="296">
        <f t="shared" si="12"/>
        <v>0.89999999999999991</v>
      </c>
    </row>
    <row r="258" spans="1:9" ht="15.75">
      <c r="A258" s="2">
        <v>2854</v>
      </c>
      <c r="B258" s="2">
        <v>52</v>
      </c>
      <c r="C258" s="2">
        <v>103</v>
      </c>
      <c r="D258" s="3">
        <v>3.65</v>
      </c>
      <c r="E258" s="3">
        <f>C258*D258</f>
        <v>375.95</v>
      </c>
      <c r="F258" s="3">
        <v>211.7</v>
      </c>
      <c r="G258" s="4">
        <v>37991</v>
      </c>
      <c r="H258" s="299">
        <f>E258-F258</f>
        <v>164.25</v>
      </c>
      <c r="I258" s="296">
        <f t="shared" si="12"/>
        <v>0.56310679611650483</v>
      </c>
    </row>
    <row r="259" spans="1:9" ht="15.75">
      <c r="A259" s="2">
        <v>4871</v>
      </c>
      <c r="B259" s="2">
        <v>52</v>
      </c>
      <c r="C259" s="2">
        <v>128</v>
      </c>
      <c r="D259" s="3">
        <v>3.65</v>
      </c>
      <c r="E259" s="3">
        <f>C259*D259</f>
        <v>467.2</v>
      </c>
      <c r="F259" s="3">
        <v>0</v>
      </c>
      <c r="G259" s="2"/>
      <c r="H259" s="299">
        <f>E259-F259</f>
        <v>467.2</v>
      </c>
      <c r="I259" s="296">
        <f t="shared" si="12"/>
        <v>0</v>
      </c>
    </row>
    <row r="260" spans="1:9" ht="15.75">
      <c r="A260" s="2">
        <v>7489</v>
      </c>
      <c r="B260" s="2">
        <v>52</v>
      </c>
      <c r="C260" s="2">
        <v>61</v>
      </c>
      <c r="D260" s="3">
        <v>3.65</v>
      </c>
      <c r="E260" s="3">
        <f>C260*D260</f>
        <v>222.65</v>
      </c>
      <c r="F260" s="3">
        <v>0</v>
      </c>
      <c r="G260" s="2"/>
      <c r="H260" s="299">
        <f>E260-F260</f>
        <v>222.65</v>
      </c>
      <c r="I260" s="296">
        <f t="shared" si="12"/>
        <v>0</v>
      </c>
    </row>
    <row r="261" spans="1:9" ht="15.75">
      <c r="A261" s="2">
        <v>10905</v>
      </c>
      <c r="B261" s="2">
        <v>52</v>
      </c>
      <c r="C261" s="2">
        <v>47</v>
      </c>
      <c r="D261" s="3">
        <v>3.65</v>
      </c>
      <c r="E261" s="3">
        <f>C261*D261</f>
        <v>171.54999999999998</v>
      </c>
      <c r="F261" s="3">
        <v>0</v>
      </c>
      <c r="G261" s="2"/>
      <c r="H261" s="299">
        <f>E261-F261</f>
        <v>171.54999999999998</v>
      </c>
      <c r="I261" s="296">
        <f t="shared" si="12"/>
        <v>0</v>
      </c>
    </row>
    <row r="262" spans="1:9" ht="18.75">
      <c r="A262" s="2"/>
      <c r="B262" s="2"/>
      <c r="C262" s="2"/>
      <c r="D262" s="3"/>
      <c r="E262" s="268" t="s">
        <v>304</v>
      </c>
      <c r="F262" s="268">
        <f>SUM(F177:F261)</f>
        <v>8781.5500000000011</v>
      </c>
      <c r="G262" s="270">
        <v>38168</v>
      </c>
      <c r="H262" s="299"/>
      <c r="I262" s="296"/>
    </row>
    <row r="263" spans="1:9" ht="15.75">
      <c r="A263" s="2"/>
      <c r="B263" s="2"/>
      <c r="C263" s="2"/>
      <c r="D263" s="3"/>
      <c r="E263" s="3"/>
      <c r="F263" s="3"/>
      <c r="G263" s="4"/>
      <c r="H263" s="299"/>
      <c r="I263" s="296"/>
    </row>
    <row r="264" spans="1:9" ht="18.75">
      <c r="A264" s="2"/>
      <c r="B264" s="269" t="s">
        <v>11</v>
      </c>
      <c r="C264" s="269" t="s">
        <v>692</v>
      </c>
      <c r="D264" s="3"/>
      <c r="E264" s="3"/>
      <c r="F264" s="3"/>
      <c r="G264" s="2"/>
      <c r="H264" s="299"/>
      <c r="I264" s="296"/>
    </row>
    <row r="265" spans="1:9" ht="15.75">
      <c r="A265" s="2"/>
      <c r="B265" s="257" t="s">
        <v>652</v>
      </c>
      <c r="C265" s="2"/>
      <c r="D265" s="3"/>
      <c r="E265" s="3"/>
      <c r="F265" s="3"/>
      <c r="G265" s="2"/>
      <c r="H265" s="299"/>
      <c r="I265" s="296"/>
    </row>
    <row r="266" spans="1:9" ht="15.75">
      <c r="A266" s="2">
        <v>664</v>
      </c>
      <c r="B266" s="2">
        <v>60</v>
      </c>
      <c r="C266" s="2">
        <v>1081</v>
      </c>
      <c r="D266" s="3">
        <v>3.65</v>
      </c>
      <c r="E266" s="3">
        <f>C266*D266</f>
        <v>3945.65</v>
      </c>
      <c r="F266" s="3">
        <v>841.25</v>
      </c>
      <c r="G266" s="4">
        <v>38043</v>
      </c>
      <c r="H266" s="299">
        <f>E266-F266</f>
        <v>3104.4</v>
      </c>
      <c r="I266" s="296">
        <f t="shared" si="12"/>
        <v>0.21320948386197458</v>
      </c>
    </row>
    <row r="267" spans="1:9" ht="15.75">
      <c r="A267" s="2">
        <v>722</v>
      </c>
      <c r="B267" s="2">
        <v>60</v>
      </c>
      <c r="C267" s="2">
        <v>359</v>
      </c>
      <c r="D267" s="3">
        <v>3.65</v>
      </c>
      <c r="E267" s="3">
        <f>C267*D267</f>
        <v>1310.3499999999999</v>
      </c>
      <c r="F267" s="3">
        <v>0</v>
      </c>
      <c r="G267" s="4"/>
      <c r="H267" s="299">
        <f>E267-F267</f>
        <v>1310.3499999999999</v>
      </c>
      <c r="I267" s="296">
        <f t="shared" si="12"/>
        <v>0</v>
      </c>
    </row>
    <row r="268" spans="1:9" ht="15.75">
      <c r="A268" s="2">
        <v>1789</v>
      </c>
      <c r="B268" s="2">
        <v>60</v>
      </c>
      <c r="C268" s="2">
        <v>147</v>
      </c>
      <c r="D268" s="3">
        <v>3.65</v>
      </c>
      <c r="E268" s="3">
        <f>C268*D268</f>
        <v>536.54999999999995</v>
      </c>
      <c r="F268" s="3">
        <v>0</v>
      </c>
      <c r="G268" s="2"/>
      <c r="H268" s="299">
        <f>E268-F268</f>
        <v>536.54999999999995</v>
      </c>
      <c r="I268" s="296">
        <f t="shared" si="12"/>
        <v>0</v>
      </c>
    </row>
    <row r="269" spans="1:9" ht="15.75">
      <c r="A269" s="2">
        <v>9685</v>
      </c>
      <c r="B269" s="2">
        <v>60</v>
      </c>
      <c r="C269" s="2">
        <v>66</v>
      </c>
      <c r="D269" s="3">
        <v>3.65</v>
      </c>
      <c r="E269" s="3">
        <f>C269*D269</f>
        <v>240.9</v>
      </c>
      <c r="F269" s="3">
        <v>193.04</v>
      </c>
      <c r="G269" s="4">
        <v>38162</v>
      </c>
      <c r="H269" s="299">
        <f>E269-F269</f>
        <v>47.860000000000014</v>
      </c>
      <c r="I269" s="296">
        <f t="shared" si="12"/>
        <v>0.80132835201328345</v>
      </c>
    </row>
    <row r="270" spans="1:9" ht="15.75">
      <c r="A270" s="2">
        <v>11129</v>
      </c>
      <c r="B270" s="2">
        <v>60</v>
      </c>
      <c r="C270" s="2">
        <v>42</v>
      </c>
      <c r="D270" s="3">
        <v>3.65</v>
      </c>
      <c r="E270" s="3">
        <f>C270*D270</f>
        <v>153.29999999999998</v>
      </c>
      <c r="F270" s="3">
        <v>0</v>
      </c>
      <c r="G270" s="2"/>
      <c r="H270" s="299">
        <f>E270-F270</f>
        <v>153.29999999999998</v>
      </c>
      <c r="I270" s="296">
        <f t="shared" si="12"/>
        <v>0</v>
      </c>
    </row>
    <row r="271" spans="1:9" ht="15.75">
      <c r="A271" s="2"/>
      <c r="B271" s="2"/>
      <c r="C271" s="2"/>
      <c r="D271" s="3"/>
      <c r="E271" s="3"/>
      <c r="F271" s="3"/>
      <c r="G271" s="2"/>
      <c r="H271" s="299"/>
      <c r="I271" s="296"/>
    </row>
    <row r="272" spans="1:9" ht="15.75">
      <c r="A272" s="2"/>
      <c r="B272" s="257" t="s">
        <v>653</v>
      </c>
      <c r="C272" s="2"/>
      <c r="D272" s="3"/>
      <c r="E272" s="3"/>
      <c r="F272" s="3"/>
      <c r="G272" s="2"/>
      <c r="H272" s="299"/>
      <c r="I272" s="296"/>
    </row>
    <row r="273" spans="1:9" ht="15.75">
      <c r="A273" s="2">
        <v>1964</v>
      </c>
      <c r="B273" s="2">
        <v>61</v>
      </c>
      <c r="C273" s="2">
        <v>550</v>
      </c>
      <c r="D273" s="3">
        <v>3.65</v>
      </c>
      <c r="E273" s="3">
        <f>C273*D273</f>
        <v>2007.5</v>
      </c>
      <c r="F273" s="3">
        <v>0</v>
      </c>
      <c r="G273" s="2"/>
      <c r="H273" s="299">
        <f>E273-F273</f>
        <v>2007.5</v>
      </c>
      <c r="I273" s="296">
        <f t="shared" si="12"/>
        <v>0</v>
      </c>
    </row>
    <row r="274" spans="1:9" ht="15.75">
      <c r="A274" s="2">
        <v>2035</v>
      </c>
      <c r="B274" s="2">
        <v>61</v>
      </c>
      <c r="C274" s="2">
        <v>73</v>
      </c>
      <c r="D274" s="3">
        <v>3.65</v>
      </c>
      <c r="E274" s="3">
        <f>C274*D274</f>
        <v>266.45</v>
      </c>
      <c r="F274" s="3">
        <v>0</v>
      </c>
      <c r="G274" s="2"/>
      <c r="H274" s="299">
        <f>E274-F274</f>
        <v>266.45</v>
      </c>
      <c r="I274" s="296">
        <f t="shared" si="12"/>
        <v>0</v>
      </c>
    </row>
    <row r="275" spans="1:9" ht="15.75">
      <c r="A275" s="2">
        <v>11301</v>
      </c>
      <c r="B275" s="2">
        <v>61</v>
      </c>
      <c r="C275" s="2">
        <v>82</v>
      </c>
      <c r="D275" s="3">
        <v>3.65</v>
      </c>
      <c r="E275" s="3">
        <f>C275*D275</f>
        <v>299.3</v>
      </c>
      <c r="F275" s="3">
        <v>0</v>
      </c>
      <c r="G275" s="2"/>
      <c r="H275" s="299">
        <f>E275-F275</f>
        <v>299.3</v>
      </c>
      <c r="I275" s="296">
        <f t="shared" si="12"/>
        <v>0</v>
      </c>
    </row>
    <row r="276" spans="1:9" ht="15.75">
      <c r="A276" s="2">
        <v>11657</v>
      </c>
      <c r="B276" s="2">
        <v>61</v>
      </c>
      <c r="C276" s="2">
        <v>37</v>
      </c>
      <c r="D276" s="3">
        <v>3.65</v>
      </c>
      <c r="E276" s="3">
        <f>C276*D276</f>
        <v>135.04999999999998</v>
      </c>
      <c r="F276" s="3">
        <v>0</v>
      </c>
      <c r="G276" s="2"/>
      <c r="H276" s="299">
        <f>E276-F276</f>
        <v>135.04999999999998</v>
      </c>
      <c r="I276" s="296">
        <f t="shared" si="12"/>
        <v>0</v>
      </c>
    </row>
    <row r="277" spans="1:9" ht="15.75">
      <c r="A277" s="2"/>
      <c r="B277" s="2"/>
      <c r="C277" s="2"/>
      <c r="D277" s="3"/>
      <c r="E277" s="3"/>
      <c r="F277" s="3"/>
      <c r="G277" s="2"/>
      <c r="H277" s="299"/>
      <c r="I277" s="296"/>
    </row>
    <row r="278" spans="1:9" ht="15.75">
      <c r="A278" s="2"/>
      <c r="B278" s="257" t="s">
        <v>654</v>
      </c>
      <c r="C278" s="2"/>
      <c r="D278" s="3"/>
      <c r="E278" s="3"/>
      <c r="F278" s="3"/>
      <c r="G278" s="2"/>
      <c r="H278" s="299"/>
      <c r="I278" s="296"/>
    </row>
    <row r="279" spans="1:9" ht="15.75">
      <c r="A279" s="2">
        <v>1690</v>
      </c>
      <c r="B279" s="2">
        <v>62</v>
      </c>
      <c r="C279" s="2">
        <v>78</v>
      </c>
      <c r="D279" s="3">
        <v>3.65</v>
      </c>
      <c r="E279" s="3">
        <f>C279*D279</f>
        <v>284.7</v>
      </c>
      <c r="F279" s="3">
        <v>0</v>
      </c>
      <c r="G279" s="4"/>
      <c r="H279" s="299">
        <f>E279-F279</f>
        <v>284.7</v>
      </c>
      <c r="I279" s="296">
        <f t="shared" si="12"/>
        <v>0</v>
      </c>
    </row>
    <row r="280" spans="1:9" ht="15.75">
      <c r="A280" s="2">
        <v>2487</v>
      </c>
      <c r="B280" s="2">
        <v>62</v>
      </c>
      <c r="C280" s="2">
        <v>202</v>
      </c>
      <c r="D280" s="3">
        <v>3.65</v>
      </c>
      <c r="E280" s="3">
        <f>C280*D280</f>
        <v>737.3</v>
      </c>
      <c r="F280" s="3">
        <v>0</v>
      </c>
      <c r="G280" s="2"/>
      <c r="H280" s="299">
        <f>E280-F280</f>
        <v>737.3</v>
      </c>
      <c r="I280" s="296">
        <f t="shared" si="12"/>
        <v>0</v>
      </c>
    </row>
    <row r="281" spans="1:9" ht="18.75">
      <c r="A281" s="264">
        <v>3562</v>
      </c>
      <c r="B281" s="264">
        <v>62</v>
      </c>
      <c r="C281" s="264">
        <v>84</v>
      </c>
      <c r="D281" s="263">
        <v>3.65</v>
      </c>
      <c r="E281" s="263">
        <f>C281*D281</f>
        <v>306.59999999999997</v>
      </c>
      <c r="F281" s="263">
        <v>463.5</v>
      </c>
      <c r="G281" s="261">
        <v>38168</v>
      </c>
      <c r="H281" s="300">
        <f>E281-F281</f>
        <v>-156.90000000000003</v>
      </c>
      <c r="I281" s="301">
        <f t="shared" si="12"/>
        <v>1.5117416829745598</v>
      </c>
    </row>
    <row r="282" spans="1:9" ht="15.75">
      <c r="A282" s="2">
        <v>6436</v>
      </c>
      <c r="B282" s="2">
        <v>62</v>
      </c>
      <c r="C282" s="2">
        <v>57</v>
      </c>
      <c r="D282" s="3">
        <v>3.65</v>
      </c>
      <c r="E282" s="3">
        <f>C282*D282</f>
        <v>208.04999999999998</v>
      </c>
      <c r="F282" s="3">
        <v>0</v>
      </c>
      <c r="G282" s="2"/>
      <c r="H282" s="299">
        <f>E282-F282</f>
        <v>208.04999999999998</v>
      </c>
      <c r="I282" s="296">
        <f t="shared" si="12"/>
        <v>0</v>
      </c>
    </row>
    <row r="283" spans="1:9" ht="15.75">
      <c r="A283" s="2">
        <v>6776</v>
      </c>
      <c r="B283" s="2">
        <v>62</v>
      </c>
      <c r="C283" s="2">
        <v>39</v>
      </c>
      <c r="D283" s="3">
        <v>3.65</v>
      </c>
      <c r="E283" s="3">
        <f>C283*D283</f>
        <v>142.35</v>
      </c>
      <c r="F283" s="3">
        <v>0</v>
      </c>
      <c r="G283" s="2"/>
      <c r="H283" s="299">
        <f>E283-F283</f>
        <v>142.35</v>
      </c>
      <c r="I283" s="296">
        <f t="shared" si="12"/>
        <v>0</v>
      </c>
    </row>
    <row r="284" spans="1:9" ht="15.75">
      <c r="A284" s="2"/>
      <c r="B284" s="2"/>
      <c r="C284" s="2"/>
      <c r="D284" s="3"/>
      <c r="E284" s="3"/>
      <c r="F284" s="3"/>
      <c r="G284" s="2"/>
      <c r="H284" s="299"/>
      <c r="I284" s="296"/>
    </row>
    <row r="285" spans="1:9" ht="15.75">
      <c r="A285" s="2"/>
      <c r="B285" s="257" t="s">
        <v>655</v>
      </c>
      <c r="C285" s="2"/>
      <c r="D285" s="3"/>
      <c r="E285" s="3"/>
      <c r="F285" s="3"/>
      <c r="G285" s="2"/>
      <c r="H285" s="299"/>
      <c r="I285" s="296"/>
    </row>
    <row r="286" spans="1:9" ht="15.75">
      <c r="A286" s="2">
        <v>1825</v>
      </c>
      <c r="B286" s="2">
        <v>63</v>
      </c>
      <c r="C286" s="2">
        <v>240</v>
      </c>
      <c r="D286" s="3">
        <v>3.65</v>
      </c>
      <c r="E286" s="3">
        <f>C286*D286</f>
        <v>876</v>
      </c>
      <c r="F286" s="3">
        <v>0</v>
      </c>
      <c r="G286" s="2"/>
      <c r="H286" s="299">
        <f>E286-F286</f>
        <v>876</v>
      </c>
      <c r="I286" s="296">
        <f t="shared" si="12"/>
        <v>0</v>
      </c>
    </row>
    <row r="287" spans="1:9" ht="15.75">
      <c r="A287" s="2">
        <v>3095</v>
      </c>
      <c r="B287" s="2">
        <v>63</v>
      </c>
      <c r="C287" s="2">
        <v>494</v>
      </c>
      <c r="D287" s="3">
        <v>3.65</v>
      </c>
      <c r="E287" s="3">
        <f>C287*D287</f>
        <v>1803.1</v>
      </c>
      <c r="F287" s="3">
        <v>597.25</v>
      </c>
      <c r="G287" s="4">
        <v>38162</v>
      </c>
      <c r="H287" s="299">
        <f>E287-F287</f>
        <v>1205.8499999999999</v>
      </c>
      <c r="I287" s="296">
        <f t="shared" si="12"/>
        <v>0.33123509511397042</v>
      </c>
    </row>
    <row r="288" spans="1:9" ht="15.75">
      <c r="A288" s="2">
        <v>4240</v>
      </c>
      <c r="B288" s="2">
        <v>63</v>
      </c>
      <c r="C288" s="2">
        <v>288</v>
      </c>
      <c r="D288" s="3">
        <v>3.65</v>
      </c>
      <c r="E288" s="3">
        <f>C288*D288</f>
        <v>1051.2</v>
      </c>
      <c r="F288" s="3">
        <v>906.1</v>
      </c>
      <c r="G288" s="4">
        <v>38093</v>
      </c>
      <c r="H288" s="299">
        <f>E288-F288</f>
        <v>145.10000000000002</v>
      </c>
      <c r="I288" s="296">
        <f t="shared" si="12"/>
        <v>0.86196727549467278</v>
      </c>
    </row>
    <row r="289" spans="1:9" ht="15.75">
      <c r="A289" s="2">
        <v>10715</v>
      </c>
      <c r="B289" s="2">
        <v>63</v>
      </c>
      <c r="C289" s="2">
        <v>64</v>
      </c>
      <c r="D289" s="3">
        <v>3.65</v>
      </c>
      <c r="E289" s="3">
        <f>C289*D289</f>
        <v>233.6</v>
      </c>
      <c r="F289" s="3">
        <v>0</v>
      </c>
      <c r="G289" s="2"/>
      <c r="H289" s="299">
        <f>E289-F289</f>
        <v>233.6</v>
      </c>
      <c r="I289" s="296">
        <f t="shared" si="12"/>
        <v>0</v>
      </c>
    </row>
    <row r="290" spans="1:9" ht="18.75">
      <c r="A290" s="264">
        <v>10976</v>
      </c>
      <c r="B290" s="264">
        <v>63</v>
      </c>
      <c r="C290" s="264">
        <v>51</v>
      </c>
      <c r="D290" s="263">
        <v>3.65</v>
      </c>
      <c r="E290" s="263">
        <f>C290*D290</f>
        <v>186.15</v>
      </c>
      <c r="F290" s="263">
        <v>200</v>
      </c>
      <c r="G290" s="261">
        <v>38154</v>
      </c>
      <c r="H290" s="300">
        <f>E290-F290</f>
        <v>-13.849999999999994</v>
      </c>
      <c r="I290" s="301">
        <f t="shared" si="12"/>
        <v>1.0744023636852</v>
      </c>
    </row>
    <row r="291" spans="1:9" ht="15.75">
      <c r="A291" s="2"/>
      <c r="B291" s="2"/>
      <c r="C291" s="2"/>
      <c r="D291" s="3"/>
      <c r="E291" s="3"/>
      <c r="F291" s="3"/>
      <c r="G291" s="4"/>
      <c r="H291" s="299"/>
      <c r="I291" s="296"/>
    </row>
    <row r="292" spans="1:9" ht="15.75">
      <c r="A292" s="2"/>
      <c r="B292" s="257" t="s">
        <v>656</v>
      </c>
      <c r="C292" s="2"/>
      <c r="D292" s="3"/>
      <c r="E292" s="3"/>
      <c r="F292" s="3"/>
      <c r="G292" s="4"/>
      <c r="H292" s="299"/>
      <c r="I292" s="296"/>
    </row>
    <row r="293" spans="1:9" ht="15.75">
      <c r="A293" s="2">
        <v>524</v>
      </c>
      <c r="B293" s="2">
        <v>64</v>
      </c>
      <c r="C293" s="2">
        <v>498</v>
      </c>
      <c r="D293" s="3">
        <v>3.65</v>
      </c>
      <c r="E293" s="3">
        <f>C293*D293</f>
        <v>1817.7</v>
      </c>
      <c r="F293" s="3">
        <v>1795.8</v>
      </c>
      <c r="G293" s="4">
        <v>37995</v>
      </c>
      <c r="H293" s="299">
        <f>E293-F293</f>
        <v>21.900000000000091</v>
      </c>
      <c r="I293" s="296">
        <f t="shared" si="12"/>
        <v>0.98795180722891562</v>
      </c>
    </row>
    <row r="294" spans="1:9" ht="18.75">
      <c r="A294" s="264">
        <v>3702</v>
      </c>
      <c r="B294" s="264">
        <v>64</v>
      </c>
      <c r="C294" s="264">
        <v>310</v>
      </c>
      <c r="D294" s="263">
        <v>3.65</v>
      </c>
      <c r="E294" s="263">
        <f>C294*D294</f>
        <v>1131.5</v>
      </c>
      <c r="F294" s="263">
        <v>1146.0999999999999</v>
      </c>
      <c r="G294" s="261">
        <v>37859</v>
      </c>
      <c r="H294" s="300">
        <f>E294-F294</f>
        <v>-14.599999999999909</v>
      </c>
      <c r="I294" s="301">
        <f t="shared" ref="I294:I359" si="15">F294/E294</f>
        <v>1.0129032258064514</v>
      </c>
    </row>
    <row r="295" spans="1:9" ht="15.75">
      <c r="A295" s="2">
        <v>4648</v>
      </c>
      <c r="B295" s="2">
        <v>64</v>
      </c>
      <c r="C295" s="2">
        <v>93</v>
      </c>
      <c r="D295" s="3">
        <v>3.65</v>
      </c>
      <c r="E295" s="3">
        <f>C295*D295</f>
        <v>339.45</v>
      </c>
      <c r="F295" s="3">
        <v>0</v>
      </c>
      <c r="G295" s="2"/>
      <c r="H295" s="299">
        <f>E295-F295</f>
        <v>339.45</v>
      </c>
      <c r="I295" s="296">
        <f t="shared" si="15"/>
        <v>0</v>
      </c>
    </row>
    <row r="296" spans="1:9" ht="15.75">
      <c r="A296" s="2">
        <v>6883</v>
      </c>
      <c r="B296" s="2">
        <v>64</v>
      </c>
      <c r="C296" s="2">
        <v>78</v>
      </c>
      <c r="D296" s="3">
        <v>3.65</v>
      </c>
      <c r="E296" s="3">
        <f>C296*D296</f>
        <v>284.7</v>
      </c>
      <c r="F296" s="3">
        <v>0</v>
      </c>
      <c r="G296" s="2"/>
      <c r="H296" s="299">
        <f>E296-F296</f>
        <v>284.7</v>
      </c>
      <c r="I296" s="296">
        <f t="shared" si="15"/>
        <v>0</v>
      </c>
    </row>
    <row r="297" spans="1:9" ht="15.75">
      <c r="A297" s="2"/>
      <c r="B297" s="2"/>
      <c r="C297" s="2"/>
      <c r="D297" s="3"/>
      <c r="E297" s="3"/>
      <c r="F297" s="3"/>
      <c r="G297" s="2"/>
      <c r="H297" s="299"/>
      <c r="I297" s="296"/>
    </row>
    <row r="298" spans="1:9" ht="15.75">
      <c r="A298" s="2"/>
      <c r="B298" s="257" t="s">
        <v>657</v>
      </c>
      <c r="C298" s="2"/>
      <c r="D298" s="3"/>
      <c r="E298" s="3"/>
      <c r="F298" s="3"/>
      <c r="G298" s="2"/>
      <c r="H298" s="299"/>
      <c r="I298" s="296"/>
    </row>
    <row r="299" spans="1:9" ht="15.75">
      <c r="A299" s="2">
        <v>1709</v>
      </c>
      <c r="B299" s="2">
        <v>65</v>
      </c>
      <c r="C299" s="2">
        <v>300</v>
      </c>
      <c r="D299" s="3">
        <v>3.65</v>
      </c>
      <c r="E299" s="3">
        <f>C299*D299</f>
        <v>1095</v>
      </c>
      <c r="F299" s="3">
        <v>0</v>
      </c>
      <c r="G299" s="2"/>
      <c r="H299" s="299">
        <f>E299-F299</f>
        <v>1095</v>
      </c>
      <c r="I299" s="296">
        <f t="shared" si="15"/>
        <v>0</v>
      </c>
    </row>
    <row r="300" spans="1:9" ht="15.75">
      <c r="A300" s="2">
        <v>4614</v>
      </c>
      <c r="B300" s="2">
        <v>65</v>
      </c>
      <c r="C300" s="2">
        <v>110</v>
      </c>
      <c r="D300" s="3">
        <v>3.65</v>
      </c>
      <c r="E300" s="3">
        <f>C300*D300</f>
        <v>401.5</v>
      </c>
      <c r="F300" s="3">
        <v>150.4</v>
      </c>
      <c r="G300" s="4">
        <v>38093</v>
      </c>
      <c r="H300" s="299">
        <f>E300-F300</f>
        <v>251.1</v>
      </c>
      <c r="I300" s="296">
        <f t="shared" si="15"/>
        <v>0.3745952677459527</v>
      </c>
    </row>
    <row r="301" spans="1:9" ht="15.75">
      <c r="A301" s="2">
        <v>4700</v>
      </c>
      <c r="B301" s="2">
        <v>65</v>
      </c>
      <c r="C301" s="2">
        <v>49</v>
      </c>
      <c r="D301" s="3">
        <v>3.65</v>
      </c>
      <c r="E301" s="3">
        <f>C301*D301</f>
        <v>178.85</v>
      </c>
      <c r="F301" s="3">
        <v>43.9</v>
      </c>
      <c r="G301" s="4" t="s">
        <v>693</v>
      </c>
      <c r="H301" s="299">
        <f>E301-F301</f>
        <v>134.94999999999999</v>
      </c>
      <c r="I301" s="296">
        <f t="shared" si="15"/>
        <v>0.2454570869443668</v>
      </c>
    </row>
    <row r="302" spans="1:9" ht="15.75">
      <c r="A302" s="2">
        <v>6719</v>
      </c>
      <c r="B302" s="2">
        <v>65</v>
      </c>
      <c r="C302" s="2">
        <v>48</v>
      </c>
      <c r="D302" s="3">
        <v>3.65</v>
      </c>
      <c r="E302" s="3">
        <f>C302*D302</f>
        <v>175.2</v>
      </c>
      <c r="F302" s="3">
        <v>0</v>
      </c>
      <c r="G302" s="4"/>
      <c r="H302" s="299">
        <f>E302-F302</f>
        <v>175.2</v>
      </c>
      <c r="I302" s="296">
        <f t="shared" si="15"/>
        <v>0</v>
      </c>
    </row>
    <row r="303" spans="1:9" ht="15.75">
      <c r="A303" s="2"/>
      <c r="B303" s="2"/>
      <c r="C303" s="2"/>
      <c r="D303" s="3"/>
      <c r="E303" s="3"/>
      <c r="F303" s="3"/>
      <c r="G303" s="4"/>
      <c r="H303" s="299"/>
      <c r="I303" s="296"/>
    </row>
    <row r="304" spans="1:9" ht="15.75">
      <c r="A304" s="2"/>
      <c r="B304" s="257" t="s">
        <v>658</v>
      </c>
      <c r="C304" s="2"/>
      <c r="D304" s="3"/>
      <c r="E304" s="3"/>
      <c r="F304" s="3"/>
      <c r="G304" s="4"/>
      <c r="H304" s="299"/>
      <c r="I304" s="296"/>
    </row>
    <row r="305" spans="1:9" ht="18.75">
      <c r="A305" s="264">
        <v>2689</v>
      </c>
      <c r="B305" s="264">
        <v>66</v>
      </c>
      <c r="C305" s="264">
        <v>106</v>
      </c>
      <c r="D305" s="263">
        <v>3.65</v>
      </c>
      <c r="E305" s="263">
        <f>C305*D305</f>
        <v>386.9</v>
      </c>
      <c r="F305" s="263">
        <v>390</v>
      </c>
      <c r="G305" s="261">
        <v>38167</v>
      </c>
      <c r="H305" s="300">
        <f>E305-F305</f>
        <v>-3.1000000000000227</v>
      </c>
      <c r="I305" s="301">
        <f t="shared" si="15"/>
        <v>1.0080124063065392</v>
      </c>
    </row>
    <row r="306" spans="1:9" ht="15.75">
      <c r="A306" s="2">
        <v>7798</v>
      </c>
      <c r="B306" s="2">
        <v>66</v>
      </c>
      <c r="C306" s="2">
        <v>60</v>
      </c>
      <c r="D306" s="3">
        <v>3.65</v>
      </c>
      <c r="E306" s="3">
        <f>C306*D306</f>
        <v>219</v>
      </c>
      <c r="F306" s="3">
        <v>0</v>
      </c>
      <c r="G306" s="2"/>
      <c r="H306" s="299">
        <f>E306-F306</f>
        <v>219</v>
      </c>
      <c r="I306" s="296">
        <f t="shared" si="15"/>
        <v>0</v>
      </c>
    </row>
    <row r="307" spans="1:9" ht="15.75">
      <c r="A307" s="2">
        <v>12588</v>
      </c>
      <c r="B307" s="2">
        <v>66</v>
      </c>
      <c r="C307" s="2">
        <v>42</v>
      </c>
      <c r="D307" s="3">
        <v>3.65</v>
      </c>
      <c r="E307" s="3">
        <f>C307*D307</f>
        <v>153.29999999999998</v>
      </c>
      <c r="F307" s="3">
        <v>131.47</v>
      </c>
      <c r="G307" s="4">
        <v>38167</v>
      </c>
      <c r="H307" s="299">
        <f>E307-F307</f>
        <v>21.829999999999984</v>
      </c>
      <c r="I307" s="296">
        <f t="shared" si="15"/>
        <v>0.85759947814742343</v>
      </c>
    </row>
    <row r="308" spans="1:9" ht="18.75">
      <c r="A308" s="264">
        <v>12677</v>
      </c>
      <c r="B308" s="264">
        <v>66</v>
      </c>
      <c r="C308" s="264">
        <v>39</v>
      </c>
      <c r="D308" s="263">
        <v>3.65</v>
      </c>
      <c r="E308" s="263">
        <f>C308*D308</f>
        <v>142.35</v>
      </c>
      <c r="F308" s="263">
        <v>339.45</v>
      </c>
      <c r="G308" s="261">
        <v>38141</v>
      </c>
      <c r="H308" s="300">
        <f>E308-F308</f>
        <v>-197.1</v>
      </c>
      <c r="I308" s="301">
        <f t="shared" si="15"/>
        <v>2.3846153846153846</v>
      </c>
    </row>
    <row r="309" spans="1:9" ht="15.75">
      <c r="A309" s="2">
        <v>12743</v>
      </c>
      <c r="B309" s="2">
        <v>66</v>
      </c>
      <c r="C309" s="2">
        <v>36</v>
      </c>
      <c r="D309" s="3">
        <v>3.65</v>
      </c>
      <c r="E309" s="3">
        <f>C309*D309</f>
        <v>131.4</v>
      </c>
      <c r="F309" s="3">
        <v>0</v>
      </c>
      <c r="G309" s="2"/>
      <c r="H309" s="299">
        <f>E309-F309</f>
        <v>131.4</v>
      </c>
      <c r="I309" s="296">
        <f t="shared" si="15"/>
        <v>0</v>
      </c>
    </row>
    <row r="310" spans="1:9" ht="15.75">
      <c r="A310" s="2"/>
      <c r="B310" s="2"/>
      <c r="C310" s="2"/>
      <c r="D310" s="3"/>
      <c r="E310" s="3"/>
      <c r="F310" s="3"/>
      <c r="G310" s="2"/>
      <c r="H310" s="299"/>
      <c r="I310" s="296"/>
    </row>
    <row r="311" spans="1:9" ht="15.75">
      <c r="A311" s="2"/>
      <c r="B311" s="257" t="s">
        <v>659</v>
      </c>
      <c r="C311" s="2"/>
      <c r="D311" s="3"/>
      <c r="E311" s="3"/>
      <c r="F311" s="3"/>
      <c r="G311" s="2"/>
      <c r="H311" s="299"/>
      <c r="I311" s="296"/>
    </row>
    <row r="312" spans="1:9" ht="15.75">
      <c r="A312" s="2">
        <v>697</v>
      </c>
      <c r="B312" s="2">
        <v>67</v>
      </c>
      <c r="C312" s="2">
        <v>251</v>
      </c>
      <c r="D312" s="3">
        <v>3.65</v>
      </c>
      <c r="E312" s="3">
        <f>C312*D312</f>
        <v>916.15</v>
      </c>
      <c r="F312" s="3">
        <v>476.95</v>
      </c>
      <c r="G312" s="4">
        <v>38093</v>
      </c>
      <c r="H312" s="299">
        <f>E312-F312</f>
        <v>439.2</v>
      </c>
      <c r="I312" s="296">
        <f t="shared" si="15"/>
        <v>0.5206025214211647</v>
      </c>
    </row>
    <row r="313" spans="1:9" ht="15.75">
      <c r="A313" s="2">
        <v>973</v>
      </c>
      <c r="B313" s="2">
        <v>67</v>
      </c>
      <c r="C313" s="2">
        <v>336</v>
      </c>
      <c r="D313" s="3">
        <v>3.65</v>
      </c>
      <c r="E313" s="3">
        <f>C313*D313</f>
        <v>1226.3999999999999</v>
      </c>
      <c r="F313" s="3">
        <v>116.6</v>
      </c>
      <c r="G313" s="4">
        <v>37859</v>
      </c>
      <c r="H313" s="299">
        <f>E313-F313</f>
        <v>1109.8</v>
      </c>
      <c r="I313" s="296">
        <f t="shared" si="15"/>
        <v>9.5075016307893029E-2</v>
      </c>
    </row>
    <row r="314" spans="1:9" ht="15.75">
      <c r="A314" s="2">
        <v>4831</v>
      </c>
      <c r="B314" s="2">
        <v>67</v>
      </c>
      <c r="C314" s="2">
        <v>55</v>
      </c>
      <c r="D314" s="3">
        <v>3.65</v>
      </c>
      <c r="E314" s="3">
        <f>C314*D314</f>
        <v>200.75</v>
      </c>
      <c r="F314" s="3">
        <v>0</v>
      </c>
      <c r="G314" s="2"/>
      <c r="H314" s="299">
        <f>E314-F314</f>
        <v>200.75</v>
      </c>
      <c r="I314" s="296">
        <f t="shared" si="15"/>
        <v>0</v>
      </c>
    </row>
    <row r="315" spans="1:9" ht="15.75">
      <c r="A315" s="2">
        <v>6554</v>
      </c>
      <c r="B315" s="2">
        <v>67</v>
      </c>
      <c r="C315" s="2">
        <v>67</v>
      </c>
      <c r="D315" s="3">
        <v>3.65</v>
      </c>
      <c r="E315" s="3">
        <f>C315*D315</f>
        <v>244.54999999999998</v>
      </c>
      <c r="F315" s="3">
        <v>0</v>
      </c>
      <c r="G315" s="2"/>
      <c r="H315" s="299">
        <f>E315-F315</f>
        <v>244.54999999999998</v>
      </c>
      <c r="I315" s="296">
        <f t="shared" si="15"/>
        <v>0</v>
      </c>
    </row>
    <row r="316" spans="1:9" ht="18.75">
      <c r="A316" s="290">
        <v>8108</v>
      </c>
      <c r="B316" s="290">
        <v>67</v>
      </c>
      <c r="C316" s="290">
        <v>63</v>
      </c>
      <c r="D316" s="280">
        <v>3.65</v>
      </c>
      <c r="E316" s="280">
        <f>C316*D316</f>
        <v>229.95</v>
      </c>
      <c r="F316" s="263">
        <v>250</v>
      </c>
      <c r="G316" s="281">
        <v>38167</v>
      </c>
      <c r="H316" s="307">
        <f>E316-F316</f>
        <v>-20.050000000000011</v>
      </c>
      <c r="I316" s="301">
        <f t="shared" si="15"/>
        <v>1.087192868014786</v>
      </c>
    </row>
    <row r="317" spans="1:9" ht="15.75">
      <c r="A317" s="63"/>
      <c r="B317" s="63"/>
      <c r="C317" s="63"/>
      <c r="D317" s="53"/>
      <c r="E317" s="53"/>
      <c r="F317" s="3"/>
      <c r="G317" s="272"/>
      <c r="H317" s="306"/>
      <c r="I317" s="296"/>
    </row>
    <row r="318" spans="1:9" ht="15.75">
      <c r="A318" s="63"/>
      <c r="B318" s="308" t="s">
        <v>660</v>
      </c>
      <c r="C318" s="63"/>
      <c r="D318" s="53"/>
      <c r="E318" s="53"/>
      <c r="F318" s="3"/>
      <c r="G318" s="272"/>
      <c r="H318" s="306"/>
      <c r="I318" s="296"/>
    </row>
    <row r="319" spans="1:9" ht="15.75">
      <c r="A319" s="2">
        <v>4106</v>
      </c>
      <c r="B319" s="2">
        <v>68</v>
      </c>
      <c r="C319" s="2">
        <v>119</v>
      </c>
      <c r="D319" s="3">
        <v>3.65</v>
      </c>
      <c r="E319" s="3">
        <f t="shared" ref="E319:E324" si="16">C319*D319</f>
        <v>434.34999999999997</v>
      </c>
      <c r="F319" s="3">
        <v>0</v>
      </c>
      <c r="G319" s="2"/>
      <c r="H319" s="299">
        <f t="shared" ref="H319:H324" si="17">E319-F319</f>
        <v>434.34999999999997</v>
      </c>
      <c r="I319" s="296">
        <f t="shared" si="15"/>
        <v>0</v>
      </c>
    </row>
    <row r="320" spans="1:9" ht="15.75">
      <c r="A320" s="2">
        <v>4580</v>
      </c>
      <c r="B320" s="2">
        <v>68</v>
      </c>
      <c r="C320" s="2">
        <v>270</v>
      </c>
      <c r="D320" s="3">
        <v>3.65</v>
      </c>
      <c r="E320" s="3">
        <f t="shared" si="16"/>
        <v>985.5</v>
      </c>
      <c r="F320" s="3">
        <v>0</v>
      </c>
      <c r="G320" s="2"/>
      <c r="H320" s="299">
        <f t="shared" si="17"/>
        <v>985.5</v>
      </c>
      <c r="I320" s="296">
        <f t="shared" si="15"/>
        <v>0</v>
      </c>
    </row>
    <row r="321" spans="1:9" ht="15.75">
      <c r="A321" s="2">
        <v>6448</v>
      </c>
      <c r="B321" s="2">
        <v>68</v>
      </c>
      <c r="C321" s="2">
        <v>89</v>
      </c>
      <c r="D321" s="3">
        <v>3.65</v>
      </c>
      <c r="E321" s="3">
        <f t="shared" si="16"/>
        <v>324.84999999999997</v>
      </c>
      <c r="F321" s="3">
        <v>0</v>
      </c>
      <c r="G321" s="2"/>
      <c r="H321" s="299">
        <f t="shared" si="17"/>
        <v>324.84999999999997</v>
      </c>
      <c r="I321" s="296">
        <f t="shared" si="15"/>
        <v>0</v>
      </c>
    </row>
    <row r="322" spans="1:9" ht="15.75">
      <c r="A322" s="2">
        <v>7048</v>
      </c>
      <c r="B322" s="2">
        <v>68</v>
      </c>
      <c r="C322" s="2">
        <v>188</v>
      </c>
      <c r="D322" s="3">
        <v>3.65</v>
      </c>
      <c r="E322" s="3">
        <f t="shared" si="16"/>
        <v>686.19999999999993</v>
      </c>
      <c r="F322" s="3">
        <v>0</v>
      </c>
      <c r="G322" s="2"/>
      <c r="H322" s="299">
        <f t="shared" si="17"/>
        <v>686.19999999999993</v>
      </c>
      <c r="I322" s="296">
        <f t="shared" si="15"/>
        <v>0</v>
      </c>
    </row>
    <row r="323" spans="1:9" ht="15.75">
      <c r="A323" s="2">
        <v>8172</v>
      </c>
      <c r="B323" s="2">
        <v>68</v>
      </c>
      <c r="C323" s="2">
        <v>111</v>
      </c>
      <c r="D323" s="3">
        <v>3.65</v>
      </c>
      <c r="E323" s="3">
        <f t="shared" si="16"/>
        <v>405.15</v>
      </c>
      <c r="F323" s="3">
        <v>388.96</v>
      </c>
      <c r="G323" s="4">
        <v>38124</v>
      </c>
      <c r="H323" s="299">
        <f t="shared" si="17"/>
        <v>16.189999999999998</v>
      </c>
      <c r="I323" s="296">
        <f t="shared" si="15"/>
        <v>0.96003949154634083</v>
      </c>
    </row>
    <row r="324" spans="1:9" ht="15.75">
      <c r="A324" s="2">
        <v>4520</v>
      </c>
      <c r="B324" s="2">
        <v>69</v>
      </c>
      <c r="C324" s="2">
        <v>130</v>
      </c>
      <c r="D324" s="3">
        <v>3.65</v>
      </c>
      <c r="E324" s="3">
        <f t="shared" si="16"/>
        <v>474.5</v>
      </c>
      <c r="F324" s="3">
        <v>0</v>
      </c>
      <c r="G324" s="4"/>
      <c r="H324" s="299">
        <f t="shared" si="17"/>
        <v>474.5</v>
      </c>
      <c r="I324" s="296">
        <f t="shared" si="15"/>
        <v>0</v>
      </c>
    </row>
    <row r="325" spans="1:9" ht="15.75">
      <c r="A325" s="2"/>
      <c r="B325" s="2"/>
      <c r="C325" s="2"/>
      <c r="D325" s="3"/>
      <c r="E325" s="3"/>
      <c r="F325" s="3"/>
      <c r="G325" s="4"/>
      <c r="H325" s="299"/>
      <c r="I325" s="296"/>
    </row>
    <row r="326" spans="1:9" ht="15.75">
      <c r="A326" s="2"/>
      <c r="B326" s="257" t="s">
        <v>661</v>
      </c>
      <c r="C326" s="2"/>
      <c r="D326" s="3"/>
      <c r="E326" s="3"/>
      <c r="F326" s="3"/>
      <c r="G326" s="4"/>
      <c r="H326" s="299"/>
      <c r="I326" s="296"/>
    </row>
    <row r="327" spans="1:9" ht="15.75">
      <c r="A327" s="2">
        <v>4520</v>
      </c>
      <c r="B327" s="2">
        <v>69</v>
      </c>
      <c r="C327" s="2">
        <v>130</v>
      </c>
      <c r="D327" s="3">
        <v>3.65</v>
      </c>
      <c r="E327" s="3">
        <f>C327*D327</f>
        <v>474.5</v>
      </c>
      <c r="F327" s="3">
        <v>259.39999999999998</v>
      </c>
      <c r="G327" s="4">
        <v>37859</v>
      </c>
      <c r="H327" s="299">
        <f>E327-F327</f>
        <v>215.10000000000002</v>
      </c>
      <c r="I327" s="296">
        <f>F327/E327</f>
        <v>0.54668071654373018</v>
      </c>
    </row>
    <row r="328" spans="1:9" ht="15.75">
      <c r="A328" s="2">
        <v>4645</v>
      </c>
      <c r="B328" s="2">
        <v>69</v>
      </c>
      <c r="C328" s="2">
        <v>116</v>
      </c>
      <c r="D328" s="3">
        <v>3.65</v>
      </c>
      <c r="E328" s="3">
        <f>C328*D328</f>
        <v>423.4</v>
      </c>
      <c r="F328" s="3">
        <v>0</v>
      </c>
      <c r="G328" s="2"/>
      <c r="H328" s="299">
        <f>E328-F328</f>
        <v>423.4</v>
      </c>
      <c r="I328" s="296">
        <f t="shared" si="15"/>
        <v>0</v>
      </c>
    </row>
    <row r="329" spans="1:9" ht="15.75">
      <c r="A329" s="2">
        <v>4706</v>
      </c>
      <c r="B329" s="2">
        <v>69</v>
      </c>
      <c r="C329" s="2">
        <v>102</v>
      </c>
      <c r="D329" s="3">
        <v>3.65</v>
      </c>
      <c r="E329" s="3">
        <f>C329*D329</f>
        <v>372.3</v>
      </c>
      <c r="F329" s="3">
        <v>300.7</v>
      </c>
      <c r="G329" s="4">
        <v>38093</v>
      </c>
      <c r="H329" s="299">
        <f>E329-F329</f>
        <v>71.600000000000023</v>
      </c>
      <c r="I329" s="296">
        <f t="shared" si="15"/>
        <v>0.80768197690034915</v>
      </c>
    </row>
    <row r="330" spans="1:9" ht="15.75">
      <c r="A330" s="2">
        <v>5438</v>
      </c>
      <c r="B330" s="2">
        <v>69</v>
      </c>
      <c r="C330" s="2">
        <v>60</v>
      </c>
      <c r="D330" s="3">
        <v>3.65</v>
      </c>
      <c r="E330" s="3">
        <f>C330*D330</f>
        <v>219</v>
      </c>
      <c r="F330" s="3">
        <v>106.5</v>
      </c>
      <c r="G330" s="4">
        <v>38043</v>
      </c>
      <c r="H330" s="299">
        <f>E330-F330</f>
        <v>112.5</v>
      </c>
      <c r="I330" s="296">
        <f t="shared" si="15"/>
        <v>0.4863013698630137</v>
      </c>
    </row>
    <row r="331" spans="1:9" ht="18.75">
      <c r="A331" s="264">
        <v>6646</v>
      </c>
      <c r="B331" s="264">
        <v>69</v>
      </c>
      <c r="C331" s="264">
        <v>182</v>
      </c>
      <c r="D331" s="263">
        <v>3.65</v>
      </c>
      <c r="E331" s="263">
        <f>C331*D331</f>
        <v>664.3</v>
      </c>
      <c r="F331" s="263">
        <v>669.1</v>
      </c>
      <c r="G331" s="261">
        <v>38167</v>
      </c>
      <c r="H331" s="300">
        <f>E331-F331</f>
        <v>-4.8000000000000682</v>
      </c>
      <c r="I331" s="301">
        <f t="shared" si="15"/>
        <v>1.0072256510612676</v>
      </c>
    </row>
    <row r="332" spans="1:9" ht="15.75">
      <c r="A332" s="2"/>
      <c r="B332" s="2"/>
      <c r="C332" s="2"/>
      <c r="D332" s="3"/>
      <c r="E332" s="3"/>
      <c r="F332" s="3"/>
      <c r="G332" s="4"/>
      <c r="H332" s="299"/>
      <c r="I332" s="296"/>
    </row>
    <row r="333" spans="1:9" ht="15.75">
      <c r="A333" s="2"/>
      <c r="B333" s="257" t="s">
        <v>662</v>
      </c>
      <c r="C333" s="2"/>
      <c r="D333" s="3"/>
      <c r="E333" s="3"/>
      <c r="F333" s="3"/>
      <c r="G333" s="4"/>
      <c r="H333" s="299"/>
      <c r="I333" s="296"/>
    </row>
    <row r="334" spans="1:9" ht="15.75">
      <c r="A334" s="2">
        <v>1578</v>
      </c>
      <c r="B334" s="2">
        <v>70</v>
      </c>
      <c r="C334" s="2">
        <v>220</v>
      </c>
      <c r="D334" s="3">
        <v>3.65</v>
      </c>
      <c r="E334" s="3">
        <f>C334*D334</f>
        <v>803</v>
      </c>
      <c r="F334" s="3">
        <v>0</v>
      </c>
      <c r="G334" s="2"/>
      <c r="H334" s="299">
        <f>E334-F334</f>
        <v>803</v>
      </c>
      <c r="I334" s="296">
        <f t="shared" si="15"/>
        <v>0</v>
      </c>
    </row>
    <row r="335" spans="1:9" ht="15.75">
      <c r="A335" s="2">
        <v>1612</v>
      </c>
      <c r="B335" s="2">
        <v>70</v>
      </c>
      <c r="C335" s="2">
        <v>44</v>
      </c>
      <c r="D335" s="3">
        <v>3.65</v>
      </c>
      <c r="E335" s="3">
        <f>C335*D335</f>
        <v>160.6</v>
      </c>
      <c r="F335" s="3">
        <v>0</v>
      </c>
      <c r="G335" s="2"/>
      <c r="H335" s="299">
        <f>E335-F335</f>
        <v>160.6</v>
      </c>
      <c r="I335" s="296">
        <f t="shared" si="15"/>
        <v>0</v>
      </c>
    </row>
    <row r="336" spans="1:9" ht="18.75">
      <c r="A336" s="264">
        <v>1647</v>
      </c>
      <c r="B336" s="264">
        <v>70</v>
      </c>
      <c r="C336" s="264">
        <v>75</v>
      </c>
      <c r="D336" s="263">
        <v>3.65</v>
      </c>
      <c r="E336" s="263">
        <f>C336*D336</f>
        <v>273.75</v>
      </c>
      <c r="F336" s="263">
        <v>273.75</v>
      </c>
      <c r="G336" s="261">
        <v>38168</v>
      </c>
      <c r="H336" s="300">
        <f>E336-F336</f>
        <v>0</v>
      </c>
      <c r="I336" s="301">
        <f t="shared" si="15"/>
        <v>1</v>
      </c>
    </row>
    <row r="337" spans="1:9" ht="15.75">
      <c r="A337" s="2">
        <v>3464</v>
      </c>
      <c r="B337" s="2">
        <v>70</v>
      </c>
      <c r="C337" s="2">
        <v>131</v>
      </c>
      <c r="D337" s="3">
        <v>3.65</v>
      </c>
      <c r="E337" s="3">
        <f>C337*D337</f>
        <v>478.15</v>
      </c>
      <c r="F337" s="3">
        <v>0</v>
      </c>
      <c r="G337" s="2"/>
      <c r="H337" s="299">
        <f>E337-F337</f>
        <v>478.15</v>
      </c>
      <c r="I337" s="296">
        <f t="shared" si="15"/>
        <v>0</v>
      </c>
    </row>
    <row r="338" spans="1:9" ht="15.75">
      <c r="A338" s="2">
        <v>4579</v>
      </c>
      <c r="B338" s="2">
        <v>70</v>
      </c>
      <c r="C338" s="2">
        <v>124</v>
      </c>
      <c r="D338" s="3">
        <v>3.65</v>
      </c>
      <c r="E338" s="3">
        <f>C338*D338</f>
        <v>452.59999999999997</v>
      </c>
      <c r="F338" s="3">
        <v>0</v>
      </c>
      <c r="G338" s="2"/>
      <c r="H338" s="299">
        <f>E338-F338</f>
        <v>452.59999999999997</v>
      </c>
      <c r="I338" s="296">
        <f t="shared" si="15"/>
        <v>0</v>
      </c>
    </row>
    <row r="339" spans="1:9" ht="15.75">
      <c r="A339" s="2"/>
      <c r="B339" s="2"/>
      <c r="C339" s="2"/>
      <c r="D339" s="3"/>
      <c r="E339" s="3"/>
      <c r="F339" s="3"/>
      <c r="G339" s="2"/>
      <c r="H339" s="299"/>
      <c r="I339" s="296"/>
    </row>
    <row r="340" spans="1:9" ht="15.75">
      <c r="A340" s="2"/>
      <c r="B340" s="257" t="s">
        <v>663</v>
      </c>
      <c r="C340" s="2"/>
      <c r="D340" s="3"/>
      <c r="E340" s="3"/>
      <c r="F340" s="3"/>
      <c r="G340" s="2"/>
      <c r="H340" s="299"/>
      <c r="I340" s="296"/>
    </row>
    <row r="341" spans="1:9" ht="18.75">
      <c r="A341" s="264">
        <v>1837</v>
      </c>
      <c r="B341" s="264">
        <v>71</v>
      </c>
      <c r="C341" s="264">
        <v>291</v>
      </c>
      <c r="D341" s="263">
        <v>3.65</v>
      </c>
      <c r="E341" s="263">
        <f>C341*D341</f>
        <v>1062.1499999999999</v>
      </c>
      <c r="F341" s="263">
        <v>1075</v>
      </c>
      <c r="G341" s="261">
        <v>38134</v>
      </c>
      <c r="H341" s="300">
        <f>E341-F341</f>
        <v>-12.850000000000136</v>
      </c>
      <c r="I341" s="301">
        <f t="shared" si="15"/>
        <v>1.0120981029044862</v>
      </c>
    </row>
    <row r="342" spans="1:9" ht="15.75">
      <c r="A342" s="2">
        <v>4877</v>
      </c>
      <c r="B342" s="2">
        <v>71</v>
      </c>
      <c r="C342" s="2">
        <v>134</v>
      </c>
      <c r="D342" s="3">
        <v>3.65</v>
      </c>
      <c r="E342" s="3">
        <f>C342*D342</f>
        <v>489.09999999999997</v>
      </c>
      <c r="F342" s="3">
        <v>0</v>
      </c>
      <c r="G342" s="4"/>
      <c r="H342" s="299">
        <f>E342-F342</f>
        <v>489.09999999999997</v>
      </c>
      <c r="I342" s="296">
        <f t="shared" si="15"/>
        <v>0</v>
      </c>
    </row>
    <row r="343" spans="1:9" ht="18.75">
      <c r="A343" s="264">
        <v>4897</v>
      </c>
      <c r="B343" s="264">
        <v>71</v>
      </c>
      <c r="C343" s="264">
        <v>105</v>
      </c>
      <c r="D343" s="263">
        <v>3.65</v>
      </c>
      <c r="E343" s="263">
        <f>C343*D343</f>
        <v>383.25</v>
      </c>
      <c r="F343" s="263">
        <v>400</v>
      </c>
      <c r="G343" s="261">
        <v>38093</v>
      </c>
      <c r="H343" s="300">
        <f>E343-F343</f>
        <v>-16.75</v>
      </c>
      <c r="I343" s="301">
        <f t="shared" si="15"/>
        <v>1.0437051532941943</v>
      </c>
    </row>
    <row r="344" spans="1:9" ht="18.75">
      <c r="A344" s="264">
        <v>8817</v>
      </c>
      <c r="B344" s="264">
        <v>71</v>
      </c>
      <c r="C344" s="264">
        <v>78</v>
      </c>
      <c r="D344" s="263">
        <v>3.65</v>
      </c>
      <c r="E344" s="263">
        <f>C344*D344</f>
        <v>284.7</v>
      </c>
      <c r="F344" s="263">
        <v>284.7</v>
      </c>
      <c r="G344" s="261">
        <v>38110</v>
      </c>
      <c r="H344" s="300">
        <f>E344-F344</f>
        <v>0</v>
      </c>
      <c r="I344" s="301">
        <f t="shared" si="15"/>
        <v>1</v>
      </c>
    </row>
    <row r="345" spans="1:9" ht="18.75">
      <c r="A345" s="264">
        <v>12621</v>
      </c>
      <c r="B345" s="264">
        <v>71</v>
      </c>
      <c r="C345" s="264">
        <v>46</v>
      </c>
      <c r="D345" s="263">
        <v>3.65</v>
      </c>
      <c r="E345" s="263">
        <f>C345*D345</f>
        <v>167.9</v>
      </c>
      <c r="F345" s="263">
        <v>167.9</v>
      </c>
      <c r="G345" s="261">
        <v>38162</v>
      </c>
      <c r="H345" s="300">
        <f>E345-F345</f>
        <v>0</v>
      </c>
      <c r="I345" s="301">
        <f t="shared" si="15"/>
        <v>1</v>
      </c>
    </row>
    <row r="346" spans="1:9" ht="18.75">
      <c r="A346" s="2"/>
      <c r="B346" s="2"/>
      <c r="C346" s="2"/>
      <c r="D346" s="3"/>
      <c r="E346" s="268" t="s">
        <v>304</v>
      </c>
      <c r="F346" s="268">
        <f>SUM(F266:F345)</f>
        <v>11967.82</v>
      </c>
      <c r="G346" s="270">
        <v>38194</v>
      </c>
      <c r="H346" s="299"/>
      <c r="I346" s="296"/>
    </row>
    <row r="347" spans="1:9" ht="15.75">
      <c r="A347" s="2"/>
      <c r="B347" s="2"/>
      <c r="C347" s="2"/>
      <c r="D347" s="3"/>
      <c r="E347" s="3"/>
      <c r="F347" s="3"/>
      <c r="G347" s="4"/>
      <c r="H347" s="299"/>
      <c r="I347" s="296"/>
    </row>
    <row r="348" spans="1:9" ht="18.75">
      <c r="A348" s="2" t="s">
        <v>694</v>
      </c>
      <c r="B348" s="269" t="s">
        <v>10</v>
      </c>
      <c r="C348" s="269" t="s">
        <v>1</v>
      </c>
      <c r="D348" s="3"/>
      <c r="E348" s="3"/>
      <c r="F348" s="3"/>
      <c r="G348" s="4"/>
      <c r="H348" s="299"/>
      <c r="I348" s="296"/>
    </row>
    <row r="349" spans="1:9" ht="15.75">
      <c r="A349" s="2"/>
      <c r="B349" s="257" t="s">
        <v>664</v>
      </c>
      <c r="C349" s="2"/>
      <c r="D349" s="3"/>
      <c r="E349" s="3"/>
      <c r="F349" s="3"/>
      <c r="G349" s="4"/>
      <c r="H349" s="299"/>
      <c r="I349" s="296"/>
    </row>
    <row r="350" spans="1:9" ht="15.75">
      <c r="A350" s="2">
        <v>669</v>
      </c>
      <c r="B350" s="2">
        <v>80</v>
      </c>
      <c r="C350" s="2">
        <v>88</v>
      </c>
      <c r="D350" s="3">
        <v>3.65</v>
      </c>
      <c r="E350" s="3">
        <f>C350*D350</f>
        <v>321.2</v>
      </c>
      <c r="F350" s="3">
        <v>0</v>
      </c>
      <c r="G350" s="2"/>
      <c r="H350" s="299">
        <f>E350-F350</f>
        <v>321.2</v>
      </c>
      <c r="I350" s="296">
        <f t="shared" si="15"/>
        <v>0</v>
      </c>
    </row>
    <row r="351" spans="1:9" ht="15.75">
      <c r="A351" s="2">
        <v>832</v>
      </c>
      <c r="B351" s="2">
        <v>80</v>
      </c>
      <c r="C351" s="2">
        <v>165</v>
      </c>
      <c r="D351" s="3">
        <v>3.65</v>
      </c>
      <c r="E351" s="3">
        <f>C351*D351</f>
        <v>602.25</v>
      </c>
      <c r="F351" s="3">
        <v>0</v>
      </c>
      <c r="G351" s="2"/>
      <c r="H351" s="299">
        <f>E351-F351</f>
        <v>602.25</v>
      </c>
      <c r="I351" s="296">
        <f t="shared" si="15"/>
        <v>0</v>
      </c>
    </row>
    <row r="352" spans="1:9" ht="15.75">
      <c r="A352" s="2">
        <v>6702</v>
      </c>
      <c r="B352" s="2">
        <v>80</v>
      </c>
      <c r="C352" s="2">
        <v>29</v>
      </c>
      <c r="D352" s="3">
        <v>3.65</v>
      </c>
      <c r="E352" s="3">
        <f>C352*D352</f>
        <v>105.85</v>
      </c>
      <c r="F352" s="3">
        <v>0</v>
      </c>
      <c r="G352" s="2"/>
      <c r="H352" s="299">
        <f>E352-F352</f>
        <v>105.85</v>
      </c>
      <c r="I352" s="296">
        <f t="shared" si="15"/>
        <v>0</v>
      </c>
    </row>
    <row r="353" spans="1:9" ht="18.75">
      <c r="A353" s="264">
        <v>6786</v>
      </c>
      <c r="B353" s="264">
        <v>80</v>
      </c>
      <c r="C353" s="264">
        <v>36</v>
      </c>
      <c r="D353" s="263">
        <v>3.65</v>
      </c>
      <c r="E353" s="263">
        <f>C353*D353</f>
        <v>131.4</v>
      </c>
      <c r="F353" s="263">
        <v>131.4</v>
      </c>
      <c r="G353" s="261">
        <v>38162</v>
      </c>
      <c r="H353" s="300">
        <f>E353-F353</f>
        <v>0</v>
      </c>
      <c r="I353" s="301">
        <f t="shared" si="15"/>
        <v>1</v>
      </c>
    </row>
    <row r="354" spans="1:9" ht="15.75">
      <c r="A354" s="2"/>
      <c r="B354" s="2"/>
      <c r="C354" s="2"/>
      <c r="D354" s="3"/>
      <c r="E354" s="3"/>
      <c r="F354" s="3"/>
      <c r="G354" s="4"/>
      <c r="H354" s="299"/>
      <c r="I354" s="296"/>
    </row>
    <row r="355" spans="1:9" ht="15.75">
      <c r="A355" s="2"/>
      <c r="B355" s="257" t="s">
        <v>665</v>
      </c>
      <c r="C355" s="2"/>
      <c r="D355" s="3"/>
      <c r="E355" s="3"/>
      <c r="F355" s="3"/>
      <c r="G355" s="4"/>
      <c r="H355" s="299"/>
      <c r="I355" s="296"/>
    </row>
    <row r="356" spans="1:9" ht="18.75">
      <c r="A356" s="264">
        <v>1762</v>
      </c>
      <c r="B356" s="264">
        <v>81</v>
      </c>
      <c r="C356" s="264">
        <v>330</v>
      </c>
      <c r="D356" s="263">
        <v>3.65</v>
      </c>
      <c r="E356" s="263">
        <f>C356*D356</f>
        <v>1204.5</v>
      </c>
      <c r="F356" s="263">
        <v>1204.5</v>
      </c>
      <c r="G356" s="261">
        <v>38093</v>
      </c>
      <c r="H356" s="300">
        <f>E356-F356</f>
        <v>0</v>
      </c>
      <c r="I356" s="301">
        <f t="shared" si="15"/>
        <v>1</v>
      </c>
    </row>
    <row r="357" spans="1:9" ht="18.75">
      <c r="A357" s="264">
        <v>4902</v>
      </c>
      <c r="B357" s="264">
        <v>81</v>
      </c>
      <c r="C357" s="264">
        <v>185</v>
      </c>
      <c r="D357" s="263">
        <v>3.65</v>
      </c>
      <c r="E357" s="263">
        <f>C357*D357</f>
        <v>675.25</v>
      </c>
      <c r="F357" s="263">
        <v>675.25</v>
      </c>
      <c r="G357" s="261">
        <v>38168</v>
      </c>
      <c r="H357" s="300">
        <f>E357-F357</f>
        <v>0</v>
      </c>
      <c r="I357" s="301">
        <f t="shared" si="15"/>
        <v>1</v>
      </c>
    </row>
    <row r="358" spans="1:9" ht="15.75">
      <c r="A358" s="2">
        <v>4954</v>
      </c>
      <c r="B358" s="2">
        <v>81</v>
      </c>
      <c r="C358" s="2">
        <v>120</v>
      </c>
      <c r="D358" s="3">
        <v>3.65</v>
      </c>
      <c r="E358" s="3">
        <f>C358*D358</f>
        <v>438</v>
      </c>
      <c r="F358" s="3">
        <v>0</v>
      </c>
      <c r="G358" s="2"/>
      <c r="H358" s="299">
        <f>E358-F358</f>
        <v>438</v>
      </c>
      <c r="I358" s="296">
        <f t="shared" si="15"/>
        <v>0</v>
      </c>
    </row>
    <row r="359" spans="1:9" ht="15.75">
      <c r="A359" s="2">
        <v>7030</v>
      </c>
      <c r="B359" s="2">
        <v>81</v>
      </c>
      <c r="C359" s="2">
        <v>83</v>
      </c>
      <c r="D359" s="3">
        <v>3.65</v>
      </c>
      <c r="E359" s="3">
        <f>C359*D359</f>
        <v>302.95</v>
      </c>
      <c r="F359" s="3">
        <v>0</v>
      </c>
      <c r="G359" s="4"/>
      <c r="H359" s="299">
        <f>E359-F359</f>
        <v>302.95</v>
      </c>
      <c r="I359" s="296">
        <f t="shared" si="15"/>
        <v>0</v>
      </c>
    </row>
    <row r="360" spans="1:9" ht="15.75">
      <c r="A360" s="2"/>
      <c r="B360" s="2"/>
      <c r="C360" s="2"/>
      <c r="D360" s="3"/>
      <c r="E360" s="3"/>
      <c r="F360" s="3"/>
      <c r="G360" s="4"/>
      <c r="H360" s="299"/>
      <c r="I360" s="296"/>
    </row>
    <row r="361" spans="1:9" ht="15.75">
      <c r="A361" s="2"/>
      <c r="B361" s="257" t="s">
        <v>666</v>
      </c>
      <c r="C361" s="2"/>
      <c r="D361" s="3"/>
      <c r="E361" s="3"/>
      <c r="F361" s="3"/>
      <c r="G361" s="4"/>
      <c r="H361" s="299"/>
      <c r="I361" s="296"/>
    </row>
    <row r="362" spans="1:9" ht="18.75">
      <c r="A362" s="264">
        <v>2137</v>
      </c>
      <c r="B362" s="264">
        <v>83</v>
      </c>
      <c r="C362" s="264">
        <v>184</v>
      </c>
      <c r="D362" s="263">
        <v>3.65</v>
      </c>
      <c r="E362" s="263">
        <f>C362*D362</f>
        <v>671.6</v>
      </c>
      <c r="F362" s="263">
        <v>671.6</v>
      </c>
      <c r="G362" s="261">
        <v>38167</v>
      </c>
      <c r="H362" s="300">
        <f>E362-F362</f>
        <v>0</v>
      </c>
      <c r="I362" s="301">
        <f t="shared" ref="I362:I414" si="18">F362/E362</f>
        <v>1</v>
      </c>
    </row>
    <row r="363" spans="1:9" ht="15.75">
      <c r="A363" s="2">
        <v>2481</v>
      </c>
      <c r="B363" s="2">
        <v>83</v>
      </c>
      <c r="C363" s="2">
        <v>182</v>
      </c>
      <c r="D363" s="3">
        <v>3.65</v>
      </c>
      <c r="E363" s="3">
        <f>C363*D363</f>
        <v>664.3</v>
      </c>
      <c r="F363" s="3">
        <v>0</v>
      </c>
      <c r="G363" s="4"/>
      <c r="H363" s="299">
        <f>E363-F363</f>
        <v>664.3</v>
      </c>
      <c r="I363" s="296">
        <f t="shared" si="18"/>
        <v>0</v>
      </c>
    </row>
    <row r="364" spans="1:9" ht="15.75">
      <c r="A364" s="2">
        <v>7319</v>
      </c>
      <c r="B364" s="2">
        <v>83</v>
      </c>
      <c r="C364" s="2">
        <v>79</v>
      </c>
      <c r="D364" s="3">
        <v>3.65</v>
      </c>
      <c r="E364" s="3">
        <f>C364*D364</f>
        <v>288.34999999999997</v>
      </c>
      <c r="F364" s="3">
        <v>100</v>
      </c>
      <c r="G364" s="4">
        <v>38167</v>
      </c>
      <c r="H364" s="299">
        <f>E364-F364</f>
        <v>188.34999999999997</v>
      </c>
      <c r="I364" s="296">
        <f t="shared" si="18"/>
        <v>0.34680076296167855</v>
      </c>
    </row>
    <row r="365" spans="1:9" ht="15.75">
      <c r="A365" s="2">
        <v>9546</v>
      </c>
      <c r="B365" s="2">
        <v>83</v>
      </c>
      <c r="C365" s="2">
        <v>38</v>
      </c>
      <c r="D365" s="3">
        <v>3.65</v>
      </c>
      <c r="E365" s="3">
        <f>C365*D365</f>
        <v>138.69999999999999</v>
      </c>
      <c r="F365" s="3">
        <v>0</v>
      </c>
      <c r="G365" s="2"/>
      <c r="H365" s="299">
        <f>E365-F365</f>
        <v>138.69999999999999</v>
      </c>
      <c r="I365" s="296">
        <f t="shared" si="18"/>
        <v>0</v>
      </c>
    </row>
    <row r="366" spans="1:9" ht="15.75">
      <c r="A366" s="2"/>
      <c r="B366" s="2"/>
      <c r="C366" s="2"/>
      <c r="D366" s="3"/>
      <c r="E366" s="3"/>
      <c r="F366" s="3"/>
      <c r="G366" s="2"/>
      <c r="H366" s="299"/>
      <c r="I366" s="296"/>
    </row>
    <row r="367" spans="1:9" ht="15.75">
      <c r="A367" s="2"/>
      <c r="B367" s="257" t="s">
        <v>686</v>
      </c>
      <c r="C367" s="2"/>
      <c r="D367" s="3"/>
      <c r="E367" s="3"/>
      <c r="F367" s="3"/>
      <c r="G367" s="2"/>
      <c r="H367" s="299"/>
      <c r="I367" s="296"/>
    </row>
    <row r="368" spans="1:9" ht="15.75">
      <c r="A368" s="2">
        <v>3557</v>
      </c>
      <c r="B368" s="2">
        <v>84</v>
      </c>
      <c r="C368" s="2">
        <v>43</v>
      </c>
      <c r="D368" s="3">
        <v>3.65</v>
      </c>
      <c r="E368" s="3">
        <f>C368*D368</f>
        <v>156.94999999999999</v>
      </c>
      <c r="F368" s="3">
        <v>150.30000000000001</v>
      </c>
      <c r="G368" s="4">
        <v>37911</v>
      </c>
      <c r="H368" s="299">
        <f>E368-F368</f>
        <v>6.6499999999999773</v>
      </c>
      <c r="I368" s="296">
        <f t="shared" si="18"/>
        <v>0.95762981841350758</v>
      </c>
    </row>
    <row r="369" spans="1:9" ht="15.75">
      <c r="A369" s="2">
        <v>5415</v>
      </c>
      <c r="B369" s="2">
        <v>84</v>
      </c>
      <c r="C369" s="2">
        <v>87</v>
      </c>
      <c r="D369" s="3">
        <v>3.65</v>
      </c>
      <c r="E369" s="3">
        <f>C369*D369</f>
        <v>317.55</v>
      </c>
      <c r="F369" s="3">
        <v>0</v>
      </c>
      <c r="G369" s="2"/>
      <c r="H369" s="299">
        <f>E369-F369</f>
        <v>317.55</v>
      </c>
      <c r="I369" s="296">
        <f t="shared" si="18"/>
        <v>0</v>
      </c>
    </row>
    <row r="370" spans="1:9" ht="15.75">
      <c r="A370" s="2">
        <v>7228</v>
      </c>
      <c r="B370" s="2">
        <v>84</v>
      </c>
      <c r="C370" s="2">
        <v>38</v>
      </c>
      <c r="D370" s="3">
        <v>3.65</v>
      </c>
      <c r="E370" s="3">
        <f>C370*D370</f>
        <v>138.69999999999999</v>
      </c>
      <c r="F370" s="3">
        <v>0</v>
      </c>
      <c r="G370" s="2"/>
      <c r="H370" s="299">
        <f>E370-F370</f>
        <v>138.69999999999999</v>
      </c>
      <c r="I370" s="296">
        <f t="shared" si="18"/>
        <v>0</v>
      </c>
    </row>
    <row r="371" spans="1:9" ht="15.75">
      <c r="A371" s="2">
        <v>7827</v>
      </c>
      <c r="B371" s="2">
        <v>84</v>
      </c>
      <c r="C371" s="2">
        <v>100</v>
      </c>
      <c r="D371" s="3">
        <v>3.65</v>
      </c>
      <c r="E371" s="3">
        <f>C371*D371</f>
        <v>365</v>
      </c>
      <c r="F371" s="3">
        <v>76.5</v>
      </c>
      <c r="G371" s="4">
        <v>38145</v>
      </c>
      <c r="H371" s="299">
        <f>E371-F371</f>
        <v>288.5</v>
      </c>
      <c r="I371" s="296">
        <f t="shared" si="18"/>
        <v>0.20958904109589041</v>
      </c>
    </row>
    <row r="372" spans="1:9" ht="15.75">
      <c r="A372" s="2"/>
      <c r="B372" s="2"/>
      <c r="C372" s="2"/>
      <c r="D372" s="3"/>
      <c r="E372" s="3"/>
      <c r="F372" s="3"/>
      <c r="G372" s="4"/>
      <c r="H372" s="299"/>
      <c r="I372" s="296"/>
    </row>
    <row r="373" spans="1:9" ht="15.75">
      <c r="A373" s="2"/>
      <c r="B373" s="257" t="s">
        <v>667</v>
      </c>
      <c r="C373" s="2"/>
      <c r="D373" s="3"/>
      <c r="E373" s="3"/>
      <c r="F373" s="3"/>
      <c r="G373" s="4"/>
      <c r="H373" s="299"/>
      <c r="I373" s="296"/>
    </row>
    <row r="374" spans="1:9" ht="15.75">
      <c r="A374" s="2">
        <v>1133</v>
      </c>
      <c r="B374" s="2">
        <v>85</v>
      </c>
      <c r="C374" s="2">
        <v>161</v>
      </c>
      <c r="D374" s="3">
        <v>3.65</v>
      </c>
      <c r="E374" s="3">
        <f>C374*D374</f>
        <v>587.65</v>
      </c>
      <c r="F374" s="3">
        <v>0</v>
      </c>
      <c r="G374" s="2"/>
      <c r="H374" s="299">
        <f>E374-F374</f>
        <v>587.65</v>
      </c>
      <c r="I374" s="296">
        <f t="shared" si="18"/>
        <v>0</v>
      </c>
    </row>
    <row r="375" spans="1:9" ht="15.75">
      <c r="A375" s="2">
        <v>2032</v>
      </c>
      <c r="B375" s="2">
        <v>85</v>
      </c>
      <c r="C375" s="2">
        <v>238</v>
      </c>
      <c r="D375" s="3">
        <v>3.65</v>
      </c>
      <c r="E375" s="3">
        <f>C375*D375</f>
        <v>868.69999999999993</v>
      </c>
      <c r="F375" s="3">
        <v>0</v>
      </c>
      <c r="G375" s="4"/>
      <c r="H375" s="299">
        <f>E375-F375</f>
        <v>868.69999999999993</v>
      </c>
      <c r="I375" s="296">
        <f t="shared" si="18"/>
        <v>0</v>
      </c>
    </row>
    <row r="376" spans="1:9" ht="18.75">
      <c r="A376" s="264">
        <v>2066</v>
      </c>
      <c r="B376" s="264">
        <v>85</v>
      </c>
      <c r="C376" s="264">
        <v>112</v>
      </c>
      <c r="D376" s="263">
        <v>3.65</v>
      </c>
      <c r="E376" s="263">
        <f>C376*D376</f>
        <v>408.8</v>
      </c>
      <c r="F376" s="263">
        <v>410</v>
      </c>
      <c r="G376" s="261">
        <v>38162</v>
      </c>
      <c r="H376" s="300">
        <f>E376-F376</f>
        <v>-1.1999999999999886</v>
      </c>
      <c r="I376" s="301">
        <f t="shared" si="18"/>
        <v>1.0029354207436398</v>
      </c>
    </row>
    <row r="377" spans="1:9" ht="15.75">
      <c r="A377" s="2"/>
      <c r="B377" s="2"/>
      <c r="C377" s="2"/>
      <c r="D377" s="3"/>
      <c r="E377" s="3"/>
      <c r="F377" s="3"/>
      <c r="G377" s="2"/>
      <c r="H377" s="299"/>
      <c r="I377" s="296"/>
    </row>
    <row r="378" spans="1:9" ht="15.75">
      <c r="A378" s="2"/>
      <c r="B378" s="257" t="s">
        <v>668</v>
      </c>
      <c r="C378" s="2"/>
      <c r="D378" s="3"/>
      <c r="E378" s="3"/>
      <c r="F378" s="3"/>
      <c r="G378" s="2"/>
      <c r="H378" s="299"/>
      <c r="I378" s="296"/>
    </row>
    <row r="379" spans="1:9" ht="18.75">
      <c r="A379" s="264">
        <v>2639</v>
      </c>
      <c r="B379" s="264">
        <v>86</v>
      </c>
      <c r="C379" s="264">
        <v>165</v>
      </c>
      <c r="D379" s="263">
        <v>3.65</v>
      </c>
      <c r="E379" s="263">
        <f>C379*D379</f>
        <v>602.25</v>
      </c>
      <c r="F379" s="263">
        <v>677.75</v>
      </c>
      <c r="G379" s="261">
        <v>38145</v>
      </c>
      <c r="H379" s="300">
        <f>E379-F379</f>
        <v>-75.5</v>
      </c>
      <c r="I379" s="301">
        <f t="shared" si="18"/>
        <v>1.1253632212536322</v>
      </c>
    </row>
    <row r="380" spans="1:9" ht="15.75">
      <c r="A380" s="2">
        <v>2963</v>
      </c>
      <c r="B380" s="2">
        <v>86</v>
      </c>
      <c r="C380" s="2">
        <v>129</v>
      </c>
      <c r="D380" s="3">
        <v>3.65</v>
      </c>
      <c r="E380" s="3">
        <f>C380*D380</f>
        <v>470.84999999999997</v>
      </c>
      <c r="F380" s="3">
        <v>0</v>
      </c>
      <c r="G380" s="4"/>
      <c r="H380" s="299">
        <f>E380-F380</f>
        <v>470.84999999999997</v>
      </c>
      <c r="I380" s="296">
        <f t="shared" si="18"/>
        <v>0</v>
      </c>
    </row>
    <row r="381" spans="1:9" ht="15.75">
      <c r="A381" s="2">
        <v>7132</v>
      </c>
      <c r="B381" s="2">
        <v>86</v>
      </c>
      <c r="C381" s="2">
        <v>102</v>
      </c>
      <c r="D381" s="3">
        <v>3.65</v>
      </c>
      <c r="E381" s="3">
        <f>C381*D381</f>
        <v>372.3</v>
      </c>
      <c r="F381" s="3">
        <v>0</v>
      </c>
      <c r="G381" s="2"/>
      <c r="H381" s="299">
        <f>E381-F381</f>
        <v>372.3</v>
      </c>
      <c r="I381" s="296">
        <f t="shared" si="18"/>
        <v>0</v>
      </c>
    </row>
    <row r="382" spans="1:9" ht="15.75">
      <c r="A382" s="2"/>
      <c r="B382" s="2"/>
      <c r="C382" s="2"/>
      <c r="D382" s="3"/>
      <c r="E382" s="3"/>
      <c r="F382" s="3"/>
      <c r="G382" s="2"/>
      <c r="H382" s="299"/>
      <c r="I382" s="296"/>
    </row>
    <row r="383" spans="1:9" ht="15.75">
      <c r="A383" s="2"/>
      <c r="B383" s="257" t="s">
        <v>669</v>
      </c>
      <c r="C383" s="2"/>
      <c r="D383" s="3"/>
      <c r="E383" s="3"/>
      <c r="F383" s="3"/>
      <c r="G383" s="2"/>
      <c r="H383" s="299"/>
      <c r="I383" s="296"/>
    </row>
    <row r="384" spans="1:9" ht="18.75">
      <c r="A384" s="264">
        <v>5397</v>
      </c>
      <c r="B384" s="264">
        <v>87</v>
      </c>
      <c r="C384" s="264">
        <v>118</v>
      </c>
      <c r="D384" s="263">
        <v>3.65</v>
      </c>
      <c r="E384" s="263">
        <f>C384*D384</f>
        <v>430.7</v>
      </c>
      <c r="F384" s="263">
        <v>437.15</v>
      </c>
      <c r="G384" s="261">
        <v>38167</v>
      </c>
      <c r="H384" s="300">
        <f>E384-F384</f>
        <v>-6.4499999999999886</v>
      </c>
      <c r="I384" s="301">
        <f t="shared" si="18"/>
        <v>1.0149756210819596</v>
      </c>
    </row>
    <row r="385" spans="1:9" ht="18.75">
      <c r="A385" s="264">
        <v>6370</v>
      </c>
      <c r="B385" s="264">
        <v>87</v>
      </c>
      <c r="C385" s="264">
        <v>64</v>
      </c>
      <c r="D385" s="263">
        <v>3.65</v>
      </c>
      <c r="E385" s="263">
        <f>C385*D385</f>
        <v>233.6</v>
      </c>
      <c r="F385" s="263">
        <v>250</v>
      </c>
      <c r="G385" s="261">
        <v>38167</v>
      </c>
      <c r="H385" s="300">
        <f>E385-F385</f>
        <v>-16.400000000000006</v>
      </c>
      <c r="I385" s="301">
        <f t="shared" si="18"/>
        <v>1.0702054794520548</v>
      </c>
    </row>
    <row r="386" spans="1:9" ht="15.75">
      <c r="A386" s="2">
        <v>7277</v>
      </c>
      <c r="B386" s="2">
        <v>87</v>
      </c>
      <c r="C386" s="2">
        <v>39</v>
      </c>
      <c r="D386" s="3">
        <v>3.65</v>
      </c>
      <c r="E386" s="3">
        <f>C386*D386</f>
        <v>142.35</v>
      </c>
      <c r="F386" s="3">
        <v>0</v>
      </c>
      <c r="G386" s="2"/>
      <c r="H386" s="299">
        <f>E386-F386</f>
        <v>142.35</v>
      </c>
      <c r="I386" s="296">
        <f t="shared" si="18"/>
        <v>0</v>
      </c>
    </row>
    <row r="387" spans="1:9" ht="15.75">
      <c r="A387" s="2">
        <v>8985</v>
      </c>
      <c r="B387" s="2">
        <v>87</v>
      </c>
      <c r="C387" s="2">
        <v>49</v>
      </c>
      <c r="D387" s="3">
        <v>3.65</v>
      </c>
      <c r="E387" s="3">
        <f>C387*D387</f>
        <v>178.85</v>
      </c>
      <c r="F387" s="3">
        <v>0</v>
      </c>
      <c r="G387" s="2"/>
      <c r="H387" s="299">
        <f>E387-F387</f>
        <v>178.85</v>
      </c>
      <c r="I387" s="296">
        <f t="shared" si="18"/>
        <v>0</v>
      </c>
    </row>
    <row r="388" spans="1:9" ht="18.75">
      <c r="A388" s="264">
        <v>12609</v>
      </c>
      <c r="B388" s="264">
        <v>87</v>
      </c>
      <c r="C388" s="264">
        <v>48</v>
      </c>
      <c r="D388" s="263">
        <v>3.65</v>
      </c>
      <c r="E388" s="263">
        <f>C388*D388</f>
        <v>175.2</v>
      </c>
      <c r="F388" s="263">
        <v>175.2</v>
      </c>
      <c r="G388" s="261">
        <v>38141</v>
      </c>
      <c r="H388" s="300">
        <f>E388-F388</f>
        <v>0</v>
      </c>
      <c r="I388" s="301">
        <f t="shared" si="18"/>
        <v>1</v>
      </c>
    </row>
    <row r="389" spans="1:9" ht="15.75">
      <c r="A389" s="2"/>
      <c r="B389" s="2"/>
      <c r="C389" s="2"/>
      <c r="D389" s="3"/>
      <c r="E389" s="3"/>
      <c r="F389" s="3"/>
      <c r="G389" s="4"/>
      <c r="H389" s="299"/>
      <c r="I389" s="296"/>
    </row>
    <row r="390" spans="1:9" ht="15.75">
      <c r="A390" s="2"/>
      <c r="B390" s="257" t="s">
        <v>670</v>
      </c>
      <c r="C390" s="2"/>
      <c r="D390" s="3"/>
      <c r="E390" s="3"/>
      <c r="F390" s="3"/>
      <c r="G390" s="4"/>
      <c r="H390" s="299"/>
      <c r="I390" s="296"/>
    </row>
    <row r="391" spans="1:9" ht="15.75">
      <c r="A391" s="2">
        <v>2845</v>
      </c>
      <c r="B391" s="2">
        <v>88</v>
      </c>
      <c r="C391" s="2">
        <v>350</v>
      </c>
      <c r="D391" s="3">
        <v>3.65</v>
      </c>
      <c r="E391" s="3">
        <f>C391*D391</f>
        <v>1277.5</v>
      </c>
      <c r="F391" s="3">
        <v>446.4</v>
      </c>
      <c r="G391" s="4">
        <v>38093</v>
      </c>
      <c r="H391" s="299">
        <f>E391-F391</f>
        <v>831.1</v>
      </c>
      <c r="I391" s="296">
        <f t="shared" si="18"/>
        <v>0.34943248532289628</v>
      </c>
    </row>
    <row r="392" spans="1:9" ht="15.75">
      <c r="A392" s="2">
        <v>6450</v>
      </c>
      <c r="B392" s="2">
        <v>88</v>
      </c>
      <c r="C392" s="2">
        <v>46</v>
      </c>
      <c r="D392" s="3">
        <v>3.65</v>
      </c>
      <c r="E392" s="3">
        <f>C392*D392</f>
        <v>167.9</v>
      </c>
      <c r="F392" s="3">
        <v>160.6</v>
      </c>
      <c r="G392" s="4">
        <v>37868</v>
      </c>
      <c r="H392" s="299">
        <f>E392-F392</f>
        <v>7.3000000000000114</v>
      </c>
      <c r="I392" s="296">
        <f t="shared" si="18"/>
        <v>0.9565217391304347</v>
      </c>
    </row>
    <row r="393" spans="1:9" ht="15.75">
      <c r="A393" s="2">
        <v>6567</v>
      </c>
      <c r="B393" s="2">
        <v>88</v>
      </c>
      <c r="C393" s="2">
        <v>97</v>
      </c>
      <c r="D393" s="3">
        <v>3.65</v>
      </c>
      <c r="E393" s="3">
        <f>C393*D393</f>
        <v>354.05</v>
      </c>
      <c r="F393" s="3">
        <v>0</v>
      </c>
      <c r="G393" s="4"/>
      <c r="H393" s="299">
        <f>E393-F393</f>
        <v>354.05</v>
      </c>
      <c r="I393" s="296">
        <f t="shared" si="18"/>
        <v>0</v>
      </c>
    </row>
    <row r="394" spans="1:9" ht="15.75">
      <c r="A394" s="2">
        <v>6759</v>
      </c>
      <c r="B394" s="2">
        <v>88</v>
      </c>
      <c r="C394" s="2">
        <v>137</v>
      </c>
      <c r="D394" s="3">
        <v>3.65</v>
      </c>
      <c r="E394" s="3">
        <f>C394*D394</f>
        <v>500.05</v>
      </c>
      <c r="F394" s="3">
        <v>0</v>
      </c>
      <c r="G394" s="2"/>
      <c r="H394" s="299">
        <f>E394-F394</f>
        <v>500.05</v>
      </c>
      <c r="I394" s="296">
        <f t="shared" si="18"/>
        <v>0</v>
      </c>
    </row>
    <row r="395" spans="1:9" ht="15.75">
      <c r="A395" s="2"/>
      <c r="B395" s="257"/>
      <c r="C395" s="257"/>
      <c r="D395" s="3"/>
      <c r="E395" s="3"/>
      <c r="F395" s="3"/>
      <c r="G395" s="2"/>
      <c r="H395" s="299"/>
      <c r="I395" s="296"/>
    </row>
    <row r="396" spans="1:9" ht="15.75">
      <c r="A396" s="2"/>
      <c r="B396" s="257" t="s">
        <v>671</v>
      </c>
      <c r="C396" s="257"/>
      <c r="D396" s="3"/>
      <c r="E396" s="3"/>
      <c r="F396" s="3"/>
      <c r="G396" s="2"/>
      <c r="H396" s="299"/>
      <c r="I396" s="296"/>
    </row>
    <row r="397" spans="1:9" ht="15.75">
      <c r="A397" s="2">
        <v>6051</v>
      </c>
      <c r="B397" s="2">
        <v>89</v>
      </c>
      <c r="C397" s="2">
        <v>141</v>
      </c>
      <c r="D397" s="3">
        <v>3.65</v>
      </c>
      <c r="E397" s="3">
        <f>C397*D397</f>
        <v>514.65</v>
      </c>
      <c r="F397" s="3">
        <v>0</v>
      </c>
      <c r="G397" s="4"/>
      <c r="H397" s="299">
        <f>E397-F397</f>
        <v>514.65</v>
      </c>
      <c r="I397" s="296">
        <f t="shared" si="18"/>
        <v>0</v>
      </c>
    </row>
    <row r="398" spans="1:9" ht="18.75">
      <c r="A398" s="264">
        <v>6754</v>
      </c>
      <c r="B398" s="264">
        <v>89</v>
      </c>
      <c r="C398" s="264">
        <v>53</v>
      </c>
      <c r="D398" s="263">
        <v>3.65</v>
      </c>
      <c r="E398" s="263">
        <f>C398*D398</f>
        <v>193.45</v>
      </c>
      <c r="F398" s="263">
        <v>208.05</v>
      </c>
      <c r="G398" s="261">
        <v>38093</v>
      </c>
      <c r="H398" s="300">
        <f>E398-F398</f>
        <v>-14.600000000000023</v>
      </c>
      <c r="I398" s="301">
        <f t="shared" si="18"/>
        <v>1.0754716981132078</v>
      </c>
    </row>
    <row r="399" spans="1:9" ht="15.75">
      <c r="A399" s="2">
        <v>7022</v>
      </c>
      <c r="B399" s="2">
        <v>89</v>
      </c>
      <c r="C399" s="2">
        <v>56</v>
      </c>
      <c r="D399" s="3">
        <v>3.65</v>
      </c>
      <c r="E399" s="3">
        <f>C399*D399</f>
        <v>204.4</v>
      </c>
      <c r="F399" s="3">
        <v>0</v>
      </c>
      <c r="G399" s="2"/>
      <c r="H399" s="299">
        <f>E399-F399</f>
        <v>204.4</v>
      </c>
      <c r="I399" s="296">
        <f t="shared" si="18"/>
        <v>0</v>
      </c>
    </row>
    <row r="400" spans="1:9" ht="18.75">
      <c r="A400" s="264">
        <v>7848</v>
      </c>
      <c r="B400" s="264">
        <v>89</v>
      </c>
      <c r="C400" s="264">
        <v>56</v>
      </c>
      <c r="D400" s="263">
        <v>3.65</v>
      </c>
      <c r="E400" s="263">
        <f>C400*D400</f>
        <v>204.4</v>
      </c>
      <c r="F400" s="263">
        <v>455.85</v>
      </c>
      <c r="G400" s="261">
        <v>38051</v>
      </c>
      <c r="H400" s="300">
        <f>E400-F400</f>
        <v>-251.45000000000002</v>
      </c>
      <c r="I400" s="301">
        <f t="shared" si="18"/>
        <v>2.2301859099804306</v>
      </c>
    </row>
    <row r="401" spans="1:9" ht="15.75">
      <c r="A401" s="2">
        <v>9371</v>
      </c>
      <c r="B401" s="2">
        <v>89</v>
      </c>
      <c r="C401" s="2">
        <v>40</v>
      </c>
      <c r="D401" s="3">
        <v>3.65</v>
      </c>
      <c r="E401" s="3">
        <f>C401*D401</f>
        <v>146</v>
      </c>
      <c r="F401" s="3">
        <v>0</v>
      </c>
      <c r="G401" s="4"/>
      <c r="H401" s="299">
        <f>E401-F401</f>
        <v>146</v>
      </c>
      <c r="I401" s="296">
        <f t="shared" si="18"/>
        <v>0</v>
      </c>
    </row>
    <row r="402" spans="1:9" ht="15.75">
      <c r="A402" s="2"/>
      <c r="B402" s="2"/>
      <c r="C402" s="2"/>
      <c r="D402" s="3"/>
      <c r="E402" s="3"/>
      <c r="F402" s="3"/>
      <c r="G402" s="4"/>
      <c r="H402" s="299"/>
      <c r="I402" s="296"/>
    </row>
    <row r="403" spans="1:9" ht="15.75">
      <c r="A403" s="2"/>
      <c r="B403" s="257" t="s">
        <v>672</v>
      </c>
      <c r="C403" s="2"/>
      <c r="D403" s="3"/>
      <c r="E403" s="3"/>
      <c r="F403" s="3"/>
      <c r="G403" s="4"/>
      <c r="H403" s="299"/>
      <c r="I403" s="296"/>
    </row>
    <row r="404" spans="1:9" ht="15.75">
      <c r="A404" s="2">
        <v>1744</v>
      </c>
      <c r="B404" s="2">
        <v>90</v>
      </c>
      <c r="C404" s="2">
        <v>190</v>
      </c>
      <c r="D404" s="3">
        <v>3.65</v>
      </c>
      <c r="E404" s="3">
        <f>C404*D404</f>
        <v>693.5</v>
      </c>
      <c r="F404" s="3">
        <v>0</v>
      </c>
      <c r="G404" s="2"/>
      <c r="H404" s="299">
        <f>E404-F404</f>
        <v>693.5</v>
      </c>
      <c r="I404" s="296">
        <f t="shared" si="18"/>
        <v>0</v>
      </c>
    </row>
    <row r="405" spans="1:9" ht="15.75">
      <c r="A405" s="2">
        <v>6560</v>
      </c>
      <c r="B405" s="2">
        <v>90</v>
      </c>
      <c r="C405" s="2">
        <v>88</v>
      </c>
      <c r="D405" s="3">
        <v>3.65</v>
      </c>
      <c r="E405" s="3">
        <f>C405*D405</f>
        <v>321.2</v>
      </c>
      <c r="F405" s="3">
        <v>0</v>
      </c>
      <c r="G405" s="2"/>
      <c r="H405" s="299">
        <f>E405-F405</f>
        <v>321.2</v>
      </c>
      <c r="I405" s="296">
        <f t="shared" si="18"/>
        <v>0</v>
      </c>
    </row>
    <row r="406" spans="1:9" ht="15.75">
      <c r="A406" s="2">
        <v>9608</v>
      </c>
      <c r="B406" s="2">
        <v>90</v>
      </c>
      <c r="C406" s="2">
        <v>78</v>
      </c>
      <c r="D406" s="3">
        <v>3.65</v>
      </c>
      <c r="E406" s="3">
        <f>C406*D406</f>
        <v>284.7</v>
      </c>
      <c r="F406" s="3">
        <v>0</v>
      </c>
      <c r="G406" s="2"/>
      <c r="H406" s="299">
        <f>E406-F406</f>
        <v>284.7</v>
      </c>
      <c r="I406" s="296">
        <f t="shared" si="18"/>
        <v>0</v>
      </c>
    </row>
    <row r="407" spans="1:9" ht="15.75">
      <c r="A407" s="2">
        <v>10675</v>
      </c>
      <c r="B407" s="2">
        <v>90</v>
      </c>
      <c r="C407" s="2">
        <v>41</v>
      </c>
      <c r="D407" s="3">
        <v>3.65</v>
      </c>
      <c r="E407" s="3">
        <f>C407*D407</f>
        <v>149.65</v>
      </c>
      <c r="F407" s="3">
        <v>0</v>
      </c>
      <c r="G407" s="2"/>
      <c r="H407" s="299">
        <f>E407-F407</f>
        <v>149.65</v>
      </c>
      <c r="I407" s="296">
        <f t="shared" si="18"/>
        <v>0</v>
      </c>
    </row>
    <row r="408" spans="1:9" ht="15.75">
      <c r="A408" s="2"/>
      <c r="B408" s="2"/>
      <c r="C408" s="2"/>
      <c r="D408" s="3"/>
      <c r="E408" s="3"/>
      <c r="F408" s="3"/>
      <c r="G408" s="2"/>
      <c r="H408" s="299"/>
      <c r="I408" s="296"/>
    </row>
    <row r="409" spans="1:9" ht="15.75">
      <c r="A409" s="2"/>
      <c r="B409" s="257" t="s">
        <v>673</v>
      </c>
      <c r="C409" s="2"/>
      <c r="D409" s="3"/>
      <c r="E409" s="3"/>
      <c r="F409" s="3"/>
      <c r="G409" s="2"/>
      <c r="H409" s="299"/>
      <c r="I409" s="296"/>
    </row>
    <row r="410" spans="1:9" ht="15.75">
      <c r="A410" s="2">
        <v>499</v>
      </c>
      <c r="B410" s="2">
        <v>91</v>
      </c>
      <c r="C410" s="2">
        <v>157</v>
      </c>
      <c r="D410" s="3">
        <v>3.65</v>
      </c>
      <c r="E410" s="3">
        <f>C410*D410</f>
        <v>573.04999999999995</v>
      </c>
      <c r="F410" s="3">
        <v>534.12</v>
      </c>
      <c r="G410" s="4">
        <v>38093</v>
      </c>
      <c r="H410" s="299">
        <f>E410-F410</f>
        <v>38.92999999999995</v>
      </c>
      <c r="I410" s="296">
        <f t="shared" si="18"/>
        <v>0.93206526481109864</v>
      </c>
    </row>
    <row r="411" spans="1:9" ht="18.75">
      <c r="A411" s="264">
        <v>6586</v>
      </c>
      <c r="B411" s="264">
        <v>91</v>
      </c>
      <c r="C411" s="264">
        <v>35</v>
      </c>
      <c r="D411" s="263">
        <v>3.65</v>
      </c>
      <c r="E411" s="263">
        <f>C411*D411</f>
        <v>127.75</v>
      </c>
      <c r="F411" s="263">
        <v>214.8</v>
      </c>
      <c r="G411" s="261">
        <v>38093</v>
      </c>
      <c r="H411" s="300">
        <f>E411-F411</f>
        <v>-87.050000000000011</v>
      </c>
      <c r="I411" s="301">
        <f t="shared" si="18"/>
        <v>1.6814090019569472</v>
      </c>
    </row>
    <row r="412" spans="1:9" ht="15.75">
      <c r="A412" s="2">
        <v>6587</v>
      </c>
      <c r="B412" s="2">
        <v>91</v>
      </c>
      <c r="C412" s="2">
        <v>68</v>
      </c>
      <c r="D412" s="3">
        <v>3.65</v>
      </c>
      <c r="E412" s="3">
        <f>C412*D412</f>
        <v>248.2</v>
      </c>
      <c r="F412" s="3">
        <v>115.95</v>
      </c>
      <c r="G412" s="4">
        <v>38141</v>
      </c>
      <c r="H412" s="299">
        <f>E412-F412</f>
        <v>132.25</v>
      </c>
      <c r="I412" s="296">
        <f t="shared" si="18"/>
        <v>0.46716357775987111</v>
      </c>
    </row>
    <row r="413" spans="1:9" ht="18.75">
      <c r="A413" s="264">
        <v>7106</v>
      </c>
      <c r="B413" s="264">
        <v>91</v>
      </c>
      <c r="C413" s="264">
        <v>62</v>
      </c>
      <c r="D413" s="263">
        <v>3.65</v>
      </c>
      <c r="E413" s="263">
        <f>C413*D413</f>
        <v>226.29999999999998</v>
      </c>
      <c r="F413" s="263">
        <v>226.3</v>
      </c>
      <c r="G413" s="261">
        <v>38168</v>
      </c>
      <c r="H413" s="300">
        <f>E413-F413</f>
        <v>0</v>
      </c>
      <c r="I413" s="301">
        <f t="shared" si="18"/>
        <v>1.0000000000000002</v>
      </c>
    </row>
    <row r="414" spans="1:9" ht="15.75">
      <c r="A414" s="2">
        <v>12738</v>
      </c>
      <c r="B414" s="2">
        <v>91</v>
      </c>
      <c r="C414" s="2">
        <v>35</v>
      </c>
      <c r="D414" s="3">
        <v>3.65</v>
      </c>
      <c r="E414" s="3">
        <f>C414*D414</f>
        <v>127.75</v>
      </c>
      <c r="F414" s="3">
        <v>0</v>
      </c>
      <c r="G414" s="2"/>
      <c r="H414" s="299">
        <f>E414-F414</f>
        <v>127.75</v>
      </c>
      <c r="I414" s="296">
        <f t="shared" si="18"/>
        <v>0</v>
      </c>
    </row>
    <row r="415" spans="1:9" ht="18.75">
      <c r="A415" s="2"/>
      <c r="B415" s="2"/>
      <c r="C415" s="2"/>
      <c r="D415" s="3"/>
      <c r="E415" s="268" t="s">
        <v>304</v>
      </c>
      <c r="F415" s="268">
        <f>SUM(F350:F414)</f>
        <v>7321.72</v>
      </c>
      <c r="G415" s="270">
        <v>38168</v>
      </c>
      <c r="H415" s="299"/>
      <c r="I415" s="296"/>
    </row>
  </sheetData>
  <mergeCells count="1">
    <mergeCell ref="A1:I1"/>
  </mergeCells>
  <pageMargins left="0.7" right="0.7" top="0.75" bottom="0.75" header="0.3" footer="0.3"/>
  <pageSetup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474"/>
  <sheetViews>
    <sheetView workbookViewId="0">
      <pane ySplit="8" topLeftCell="A9" activePane="bottomLeft" state="frozen"/>
      <selection pane="bottomLeft" activeCell="E8" sqref="E8"/>
    </sheetView>
  </sheetViews>
  <sheetFormatPr defaultRowHeight="15"/>
  <cols>
    <col min="2" max="2" width="13.42578125" customWidth="1"/>
    <col min="3" max="3" width="17" customWidth="1"/>
    <col min="4" max="4" width="16" customWidth="1"/>
    <col min="5" max="5" width="15" customWidth="1"/>
    <col min="6" max="6" width="18.7109375" customWidth="1"/>
    <col min="7" max="7" width="14.7109375" customWidth="1"/>
    <col min="8" max="8" width="14.140625" customWidth="1"/>
    <col min="9" max="9" width="12.5703125" customWidth="1"/>
  </cols>
  <sheetData>
    <row r="1" spans="1:9" ht="18.75">
      <c r="A1" s="481" t="s">
        <v>695</v>
      </c>
      <c r="B1" s="480"/>
      <c r="C1" s="480"/>
      <c r="D1" s="480"/>
      <c r="E1" s="480"/>
      <c r="F1" s="480"/>
      <c r="G1" s="480"/>
      <c r="H1" s="480"/>
      <c r="I1" s="480"/>
    </row>
    <row r="3" spans="1:9" ht="15.75">
      <c r="A3" s="257" t="s">
        <v>3</v>
      </c>
      <c r="B3" s="257" t="s">
        <v>675</v>
      </c>
      <c r="C3" s="257" t="s">
        <v>676</v>
      </c>
      <c r="D3" s="255" t="s">
        <v>306</v>
      </c>
      <c r="E3" s="256">
        <v>1</v>
      </c>
      <c r="F3" s="257" t="s">
        <v>308</v>
      </c>
      <c r="G3" s="257" t="s">
        <v>310</v>
      </c>
      <c r="H3" s="309" t="s">
        <v>311</v>
      </c>
      <c r="I3" s="310" t="s">
        <v>312</v>
      </c>
    </row>
    <row r="4" spans="1:9" ht="15.75">
      <c r="A4" s="257"/>
      <c r="B4" s="257"/>
      <c r="C4" s="257" t="s">
        <v>696</v>
      </c>
      <c r="D4" s="258">
        <v>3.65</v>
      </c>
      <c r="E4" s="255"/>
      <c r="F4" s="257"/>
      <c r="G4" s="257"/>
      <c r="I4" s="29"/>
    </row>
    <row r="5" spans="1:9" ht="15.75">
      <c r="A5" s="257"/>
      <c r="B5" s="257"/>
      <c r="C5" s="257"/>
      <c r="D5" s="258"/>
      <c r="E5" s="311" t="s">
        <v>697</v>
      </c>
      <c r="F5" s="257"/>
      <c r="G5" s="257"/>
      <c r="I5" s="29"/>
    </row>
    <row r="6" spans="1:9" ht="15.75">
      <c r="A6" s="312"/>
      <c r="B6" s="312"/>
      <c r="C6" s="312"/>
      <c r="D6" s="313" t="s">
        <v>698</v>
      </c>
      <c r="E6" s="314"/>
      <c r="F6" s="312"/>
      <c r="G6" s="312"/>
      <c r="H6" s="315"/>
      <c r="I6" s="316"/>
    </row>
    <row r="7" spans="1:9" ht="15.75">
      <c r="A7" s="317"/>
      <c r="B7" s="317"/>
      <c r="C7" s="317"/>
      <c r="D7" s="318" t="s">
        <v>699</v>
      </c>
      <c r="E7" s="319"/>
      <c r="F7" s="317"/>
      <c r="G7" s="317"/>
      <c r="H7" s="320"/>
      <c r="I7" s="321"/>
    </row>
    <row r="8" spans="1:9" ht="15.75">
      <c r="A8" s="145"/>
      <c r="B8" s="145"/>
      <c r="C8" s="145"/>
      <c r="D8" s="322" t="s">
        <v>700</v>
      </c>
      <c r="E8" s="322"/>
      <c r="F8" s="145"/>
      <c r="G8" s="145" t="s">
        <v>701</v>
      </c>
      <c r="H8" s="323"/>
      <c r="I8" s="324"/>
    </row>
    <row r="9" spans="1:9" ht="18.75">
      <c r="A9" s="257"/>
      <c r="B9" s="269" t="s">
        <v>16</v>
      </c>
      <c r="C9" s="269" t="s">
        <v>1</v>
      </c>
      <c r="D9" s="255"/>
      <c r="E9" s="255"/>
      <c r="F9" s="257"/>
      <c r="G9" s="257"/>
      <c r="H9" s="309"/>
      <c r="I9" s="29"/>
    </row>
    <row r="10" spans="1:9" ht="15.75">
      <c r="A10" s="257"/>
      <c r="B10" s="257" t="s">
        <v>589</v>
      </c>
      <c r="C10" s="257"/>
      <c r="D10" s="255"/>
      <c r="E10" s="255"/>
      <c r="F10" s="257"/>
      <c r="G10" s="257"/>
      <c r="I10" s="29"/>
    </row>
    <row r="11" spans="1:9" ht="15.75">
      <c r="A11" s="257">
        <v>2847</v>
      </c>
      <c r="B11" s="257">
        <v>1</v>
      </c>
      <c r="C11" s="257">
        <v>62</v>
      </c>
      <c r="D11" s="258">
        <v>3.65</v>
      </c>
      <c r="E11" s="258">
        <f>C11*D11</f>
        <v>226.29999999999998</v>
      </c>
      <c r="F11" s="257"/>
      <c r="G11" s="257"/>
      <c r="H11" s="325">
        <f>E11-F11</f>
        <v>226.29999999999998</v>
      </c>
      <c r="I11" s="29">
        <f t="shared" ref="I11:I73" si="0">F11/E11</f>
        <v>0</v>
      </c>
    </row>
    <row r="12" spans="1:9" ht="15.75">
      <c r="A12" s="257">
        <v>4932</v>
      </c>
      <c r="B12" s="257">
        <v>1</v>
      </c>
      <c r="C12" s="257">
        <v>54</v>
      </c>
      <c r="D12" s="258">
        <v>3.65</v>
      </c>
      <c r="E12" s="258">
        <f>C12*D12</f>
        <v>197.1</v>
      </c>
      <c r="F12" s="326"/>
      <c r="G12" s="271"/>
      <c r="H12" s="325">
        <f>E12-F12</f>
        <v>197.1</v>
      </c>
      <c r="I12" s="29">
        <f t="shared" si="0"/>
        <v>0</v>
      </c>
    </row>
    <row r="13" spans="1:9" ht="15.75">
      <c r="A13" s="257">
        <v>9406</v>
      </c>
      <c r="B13" s="257">
        <v>1</v>
      </c>
      <c r="C13" s="257">
        <v>41</v>
      </c>
      <c r="D13" s="258">
        <v>3.65</v>
      </c>
      <c r="E13" s="258">
        <f>C13*D13</f>
        <v>149.65</v>
      </c>
      <c r="F13" s="257"/>
      <c r="G13" s="271"/>
      <c r="H13" s="471">
        <f>E13-F13</f>
        <v>149.65</v>
      </c>
      <c r="I13" s="29">
        <f t="shared" si="0"/>
        <v>0</v>
      </c>
    </row>
    <row r="14" spans="1:9" ht="15.75">
      <c r="A14" s="257"/>
      <c r="B14" s="257"/>
      <c r="C14" s="257"/>
      <c r="D14" s="258"/>
      <c r="E14" s="258"/>
      <c r="F14" s="257"/>
      <c r="G14" s="271"/>
      <c r="H14" s="327"/>
      <c r="I14" s="29"/>
    </row>
    <row r="15" spans="1:9" ht="15.75">
      <c r="A15" s="257"/>
      <c r="B15" s="257" t="s">
        <v>590</v>
      </c>
      <c r="C15" s="257"/>
      <c r="D15" s="258"/>
      <c r="E15" s="258"/>
      <c r="F15" s="257"/>
      <c r="G15" s="271"/>
      <c r="H15" s="325"/>
      <c r="I15" s="29"/>
    </row>
    <row r="16" spans="1:9" ht="18.75">
      <c r="A16" s="312">
        <v>719</v>
      </c>
      <c r="B16" s="312">
        <v>2</v>
      </c>
      <c r="C16" s="312">
        <v>146</v>
      </c>
      <c r="D16" s="313">
        <v>3.65</v>
      </c>
      <c r="E16" s="313">
        <f>C16*D16</f>
        <v>532.9</v>
      </c>
      <c r="F16" s="313">
        <v>532.9</v>
      </c>
      <c r="G16" s="328">
        <v>37719</v>
      </c>
      <c r="H16" s="329">
        <f>E16-F16</f>
        <v>0</v>
      </c>
      <c r="I16" s="330">
        <f t="shared" si="0"/>
        <v>1</v>
      </c>
    </row>
    <row r="17" spans="1:9" ht="15.75">
      <c r="A17" s="257">
        <v>1475</v>
      </c>
      <c r="B17" s="257">
        <v>2</v>
      </c>
      <c r="C17" s="257">
        <v>115</v>
      </c>
      <c r="D17" s="258">
        <v>3.65</v>
      </c>
      <c r="E17" s="258">
        <f>C17*D17</f>
        <v>419.75</v>
      </c>
      <c r="F17" s="258"/>
      <c r="G17" s="271"/>
      <c r="H17" s="325">
        <f>E17-F17</f>
        <v>419.75</v>
      </c>
      <c r="I17" s="29">
        <f t="shared" si="0"/>
        <v>0</v>
      </c>
    </row>
    <row r="18" spans="1:9" ht="15.75">
      <c r="A18" s="257">
        <v>4671</v>
      </c>
      <c r="B18" s="257">
        <v>2</v>
      </c>
      <c r="C18" s="257">
        <v>85</v>
      </c>
      <c r="D18" s="258">
        <v>3.65</v>
      </c>
      <c r="E18" s="258">
        <f>C18*D18</f>
        <v>310.25</v>
      </c>
      <c r="F18" s="258"/>
      <c r="G18" s="271"/>
      <c r="H18" s="325">
        <f>E18-F18</f>
        <v>310.25</v>
      </c>
      <c r="I18" s="29">
        <f t="shared" si="0"/>
        <v>0</v>
      </c>
    </row>
    <row r="19" spans="1:9" ht="15.75">
      <c r="A19" s="317">
        <v>6689</v>
      </c>
      <c r="B19" s="317">
        <v>2</v>
      </c>
      <c r="C19" s="317">
        <v>72</v>
      </c>
      <c r="D19" s="318">
        <v>3.65</v>
      </c>
      <c r="E19" s="318">
        <f>C19*D19</f>
        <v>262.8</v>
      </c>
      <c r="F19" s="318">
        <v>97.55</v>
      </c>
      <c r="G19" s="182">
        <v>37764</v>
      </c>
      <c r="H19" s="331">
        <f>E19-F19</f>
        <v>165.25</v>
      </c>
      <c r="I19" s="321">
        <f t="shared" si="0"/>
        <v>0.37119482496194822</v>
      </c>
    </row>
    <row r="20" spans="1:9" ht="18.75">
      <c r="A20" s="145">
        <v>6926</v>
      </c>
      <c r="B20" s="145">
        <v>2</v>
      </c>
      <c r="C20" s="145">
        <v>71</v>
      </c>
      <c r="D20" s="146">
        <v>3.65</v>
      </c>
      <c r="E20" s="146">
        <f>C20*D20</f>
        <v>259.14999999999998</v>
      </c>
      <c r="F20" s="263">
        <v>259.14999999999998</v>
      </c>
      <c r="G20" s="261">
        <v>37803</v>
      </c>
      <c r="H20" s="332">
        <f>E20-F20</f>
        <v>0</v>
      </c>
      <c r="I20" s="333">
        <f t="shared" si="0"/>
        <v>1</v>
      </c>
    </row>
    <row r="21" spans="1:9" ht="15.75">
      <c r="A21" s="257"/>
      <c r="B21" s="257"/>
      <c r="C21" s="257"/>
      <c r="D21" s="258"/>
      <c r="E21" s="258"/>
      <c r="F21" s="258"/>
      <c r="G21" s="257"/>
      <c r="H21" s="325"/>
      <c r="I21" s="29"/>
    </row>
    <row r="22" spans="1:9" ht="15.75">
      <c r="A22" s="257"/>
      <c r="B22" s="257" t="s">
        <v>593</v>
      </c>
      <c r="C22" s="257"/>
      <c r="D22" s="258"/>
      <c r="E22" s="258"/>
      <c r="F22" s="258"/>
      <c r="G22" s="257"/>
      <c r="H22" s="325"/>
      <c r="I22" s="29"/>
    </row>
    <row r="23" spans="1:9" ht="15.75">
      <c r="A23" s="257">
        <v>1002</v>
      </c>
      <c r="B23" s="257">
        <v>3</v>
      </c>
      <c r="C23" s="257">
        <v>264</v>
      </c>
      <c r="D23" s="258">
        <v>3.65</v>
      </c>
      <c r="E23" s="258">
        <f>C23*D23</f>
        <v>963.6</v>
      </c>
      <c r="F23" s="257"/>
      <c r="G23" s="257"/>
      <c r="H23" s="325">
        <f>E23-F23</f>
        <v>963.6</v>
      </c>
      <c r="I23" s="29">
        <f t="shared" si="0"/>
        <v>0</v>
      </c>
    </row>
    <row r="24" spans="1:9" ht="15.75">
      <c r="A24" s="257">
        <v>1922</v>
      </c>
      <c r="B24" s="257">
        <v>3</v>
      </c>
      <c r="C24" s="257">
        <v>95</v>
      </c>
      <c r="D24" s="258">
        <v>3.65</v>
      </c>
      <c r="E24" s="258">
        <f>C24*D24</f>
        <v>346.75</v>
      </c>
      <c r="F24" s="257"/>
      <c r="G24" s="257"/>
      <c r="H24" s="325">
        <f>E24-F24</f>
        <v>346.75</v>
      </c>
      <c r="I24" s="29">
        <f t="shared" si="0"/>
        <v>0</v>
      </c>
    </row>
    <row r="25" spans="1:9" ht="15.75">
      <c r="A25" s="257">
        <v>2836</v>
      </c>
      <c r="B25" s="257">
        <v>3</v>
      </c>
      <c r="C25" s="257">
        <v>173</v>
      </c>
      <c r="D25" s="258">
        <v>3.65</v>
      </c>
      <c r="E25" s="258">
        <f>C25*D25</f>
        <v>631.44999999999993</v>
      </c>
      <c r="F25" s="258">
        <v>379.6</v>
      </c>
      <c r="G25" s="271">
        <v>37515</v>
      </c>
      <c r="H25" s="325">
        <f>E25-F25</f>
        <v>251.84999999999991</v>
      </c>
      <c r="I25" s="29">
        <f t="shared" si="0"/>
        <v>0.60115606936416199</v>
      </c>
    </row>
    <row r="26" spans="1:9" ht="15.75">
      <c r="A26" s="257">
        <v>5008</v>
      </c>
      <c r="B26" s="257">
        <v>3</v>
      </c>
      <c r="C26" s="257">
        <v>92</v>
      </c>
      <c r="D26" s="258">
        <v>3.65</v>
      </c>
      <c r="E26" s="258">
        <f>C26*D26</f>
        <v>335.8</v>
      </c>
      <c r="F26" s="257"/>
      <c r="G26" s="257"/>
      <c r="H26" s="325">
        <f>E26-F26</f>
        <v>335.8</v>
      </c>
      <c r="I26" s="29">
        <f>F26/E26</f>
        <v>0</v>
      </c>
    </row>
    <row r="27" spans="1:9" ht="15.75">
      <c r="A27" s="257">
        <v>12185</v>
      </c>
      <c r="B27" s="257">
        <v>3</v>
      </c>
      <c r="C27" s="257">
        <v>54</v>
      </c>
      <c r="D27" s="258">
        <v>3.65</v>
      </c>
      <c r="E27" s="258">
        <f>C27*D27</f>
        <v>197.1</v>
      </c>
      <c r="F27" s="257"/>
      <c r="G27" s="257"/>
      <c r="H27" s="325">
        <f>E27-F27</f>
        <v>197.1</v>
      </c>
      <c r="I27" s="29">
        <f t="shared" si="0"/>
        <v>0</v>
      </c>
    </row>
    <row r="28" spans="1:9" ht="15.75">
      <c r="A28" s="257"/>
      <c r="B28" s="257"/>
      <c r="C28" s="257"/>
      <c r="D28" s="258"/>
      <c r="E28" s="258"/>
      <c r="F28" s="257"/>
      <c r="G28" s="257"/>
      <c r="H28" s="325"/>
      <c r="I28" s="29"/>
    </row>
    <row r="29" spans="1:9" ht="15.75">
      <c r="A29" s="257"/>
      <c r="B29" s="257" t="s">
        <v>594</v>
      </c>
      <c r="C29" s="257"/>
      <c r="D29" s="258"/>
      <c r="E29" s="258"/>
      <c r="F29" s="257"/>
      <c r="G29" s="257"/>
      <c r="H29" s="325"/>
      <c r="I29" s="29"/>
    </row>
    <row r="30" spans="1:9" ht="15.75">
      <c r="A30" s="257">
        <v>2210</v>
      </c>
      <c r="B30" s="257">
        <v>4</v>
      </c>
      <c r="C30" s="257">
        <v>91</v>
      </c>
      <c r="D30" s="258">
        <v>3.65</v>
      </c>
      <c r="E30" s="258">
        <f>C30*D30</f>
        <v>332.15</v>
      </c>
      <c r="F30" s="257"/>
      <c r="G30" s="257"/>
      <c r="H30" s="325">
        <f>E30-F30</f>
        <v>332.15</v>
      </c>
      <c r="I30" s="29">
        <f t="shared" si="0"/>
        <v>0</v>
      </c>
    </row>
    <row r="31" spans="1:9" ht="15.75">
      <c r="A31" s="257">
        <v>2478</v>
      </c>
      <c r="B31" s="257">
        <v>4</v>
      </c>
      <c r="C31" s="257">
        <v>173</v>
      </c>
      <c r="D31" s="258">
        <v>3.65</v>
      </c>
      <c r="E31" s="258">
        <f>C31*D31</f>
        <v>631.44999999999993</v>
      </c>
      <c r="F31" s="257"/>
      <c r="G31" s="257"/>
      <c r="H31" s="325">
        <f>E31-F31</f>
        <v>631.44999999999993</v>
      </c>
      <c r="I31" s="29">
        <f t="shared" si="0"/>
        <v>0</v>
      </c>
    </row>
    <row r="32" spans="1:9" ht="15.75">
      <c r="A32" s="257">
        <v>2984</v>
      </c>
      <c r="B32" s="257">
        <v>4</v>
      </c>
      <c r="C32" s="257">
        <v>131</v>
      </c>
      <c r="D32" s="258">
        <v>3.65</v>
      </c>
      <c r="E32" s="258">
        <f>C32*D32</f>
        <v>478.15</v>
      </c>
      <c r="F32" s="257"/>
      <c r="G32" s="257"/>
      <c r="H32" s="325">
        <f>E32-F32</f>
        <v>478.15</v>
      </c>
      <c r="I32" s="29">
        <f t="shared" si="0"/>
        <v>0</v>
      </c>
    </row>
    <row r="33" spans="1:9" ht="15.75">
      <c r="A33" s="317">
        <v>4896</v>
      </c>
      <c r="B33" s="317">
        <v>4</v>
      </c>
      <c r="C33" s="317">
        <v>63</v>
      </c>
      <c r="D33" s="318">
        <v>3.65</v>
      </c>
      <c r="E33" s="318">
        <f>C33*D33</f>
        <v>229.95</v>
      </c>
      <c r="F33" s="318">
        <v>129.5</v>
      </c>
      <c r="G33" s="182">
        <v>37788</v>
      </c>
      <c r="H33" s="331">
        <f>E33-F33</f>
        <v>100.44999999999999</v>
      </c>
      <c r="I33" s="321">
        <f t="shared" si="0"/>
        <v>0.56316590563165914</v>
      </c>
    </row>
    <row r="34" spans="1:9" ht="15.75">
      <c r="A34" s="257">
        <v>6444</v>
      </c>
      <c r="B34" s="2">
        <v>4</v>
      </c>
      <c r="C34" s="257">
        <v>48</v>
      </c>
      <c r="D34" s="258">
        <v>3.65</v>
      </c>
      <c r="E34" s="258">
        <f>C34*D34</f>
        <v>175.2</v>
      </c>
      <c r="F34" s="2"/>
      <c r="G34" s="2"/>
      <c r="H34" s="325">
        <f>E34-F34</f>
        <v>175.2</v>
      </c>
      <c r="I34" s="29">
        <f>F34/E34</f>
        <v>0</v>
      </c>
    </row>
    <row r="35" spans="1:9" ht="15.75">
      <c r="A35" s="257"/>
      <c r="B35" s="2"/>
      <c r="C35" s="257"/>
      <c r="D35" s="258"/>
      <c r="E35" s="258"/>
      <c r="F35" s="2"/>
      <c r="G35" s="2"/>
      <c r="H35" s="325"/>
      <c r="I35" s="29"/>
    </row>
    <row r="36" spans="1:9" ht="15.75">
      <c r="A36" s="257"/>
      <c r="B36" s="257" t="s">
        <v>629</v>
      </c>
      <c r="C36" s="257"/>
      <c r="D36" s="258"/>
      <c r="E36" s="258"/>
      <c r="F36" s="2"/>
      <c r="G36" s="2"/>
      <c r="H36" s="325"/>
      <c r="I36" s="29"/>
    </row>
    <row r="37" spans="1:9" ht="15.75">
      <c r="A37" s="257">
        <v>1797</v>
      </c>
      <c r="B37" s="257">
        <v>5</v>
      </c>
      <c r="C37" s="257">
        <v>252</v>
      </c>
      <c r="D37" s="258">
        <v>3.65</v>
      </c>
      <c r="E37" s="258">
        <f t="shared" ref="E37:E42" si="1">C37*D37</f>
        <v>919.8</v>
      </c>
      <c r="F37" s="258"/>
      <c r="G37" s="271"/>
      <c r="H37" s="325">
        <f t="shared" ref="H37:H42" si="2">E37-F37</f>
        <v>919.8</v>
      </c>
      <c r="I37" s="29">
        <f t="shared" si="0"/>
        <v>0</v>
      </c>
    </row>
    <row r="38" spans="1:9" ht="15.75">
      <c r="A38" s="257">
        <v>3432</v>
      </c>
      <c r="B38" s="257">
        <v>5</v>
      </c>
      <c r="C38" s="257">
        <v>144</v>
      </c>
      <c r="D38" s="258">
        <v>3.65</v>
      </c>
      <c r="E38" s="258">
        <f t="shared" si="1"/>
        <v>525.6</v>
      </c>
      <c r="F38" s="258"/>
      <c r="G38" s="271"/>
      <c r="H38" s="325">
        <f t="shared" si="2"/>
        <v>525.6</v>
      </c>
      <c r="I38" s="29">
        <f t="shared" si="0"/>
        <v>0</v>
      </c>
    </row>
    <row r="39" spans="1:9" ht="15.75">
      <c r="A39" s="257">
        <v>6228</v>
      </c>
      <c r="B39" s="257">
        <v>5</v>
      </c>
      <c r="C39" s="257">
        <v>110</v>
      </c>
      <c r="D39" s="258">
        <v>3.65</v>
      </c>
      <c r="E39" s="258">
        <f t="shared" si="1"/>
        <v>401.5</v>
      </c>
      <c r="F39" s="258"/>
      <c r="G39" s="257"/>
      <c r="H39" s="325">
        <f t="shared" si="2"/>
        <v>401.5</v>
      </c>
      <c r="I39" s="29">
        <f t="shared" si="0"/>
        <v>0</v>
      </c>
    </row>
    <row r="40" spans="1:9" ht="15.75">
      <c r="A40" s="257">
        <v>7895</v>
      </c>
      <c r="B40" s="257">
        <v>5</v>
      </c>
      <c r="C40" s="257">
        <v>148</v>
      </c>
      <c r="D40" s="258">
        <v>3.65</v>
      </c>
      <c r="E40" s="258">
        <f t="shared" si="1"/>
        <v>540.19999999999993</v>
      </c>
      <c r="F40" s="258">
        <v>365</v>
      </c>
      <c r="G40" s="271">
        <v>37515</v>
      </c>
      <c r="H40" s="325">
        <f t="shared" si="2"/>
        <v>175.19999999999993</v>
      </c>
      <c r="I40" s="29">
        <f t="shared" si="0"/>
        <v>0.67567567567567577</v>
      </c>
    </row>
    <row r="41" spans="1:9" ht="15.75">
      <c r="A41" s="317">
        <v>12793</v>
      </c>
      <c r="B41" s="317">
        <v>5</v>
      </c>
      <c r="C41" s="317">
        <v>45</v>
      </c>
      <c r="D41" s="318">
        <v>3.65</v>
      </c>
      <c r="E41" s="318">
        <f t="shared" si="1"/>
        <v>164.25</v>
      </c>
      <c r="F41" s="318">
        <v>135.05000000000001</v>
      </c>
      <c r="G41" s="182">
        <v>37776</v>
      </c>
      <c r="H41" s="331">
        <f t="shared" si="2"/>
        <v>29.199999999999989</v>
      </c>
      <c r="I41" s="321">
        <f t="shared" si="0"/>
        <v>0.8222222222222223</v>
      </c>
    </row>
    <row r="42" spans="1:9" ht="18.75">
      <c r="A42" s="145">
        <v>13083</v>
      </c>
      <c r="B42" s="145">
        <v>5</v>
      </c>
      <c r="C42" s="145">
        <v>31</v>
      </c>
      <c r="D42" s="146">
        <v>3.65</v>
      </c>
      <c r="E42" s="146">
        <f t="shared" si="1"/>
        <v>113.14999999999999</v>
      </c>
      <c r="F42" s="263">
        <v>115</v>
      </c>
      <c r="G42" s="261">
        <v>37796</v>
      </c>
      <c r="H42" s="334">
        <f t="shared" si="2"/>
        <v>-1.8500000000000085</v>
      </c>
      <c r="I42" s="335">
        <f>F42/E42</f>
        <v>1.0163499779054352</v>
      </c>
    </row>
    <row r="43" spans="1:9" ht="15.75">
      <c r="A43" s="257"/>
      <c r="B43" s="257"/>
      <c r="C43" s="257"/>
      <c r="D43" s="255"/>
      <c r="E43" s="258"/>
      <c r="F43" s="2"/>
      <c r="G43" s="2"/>
      <c r="I43" s="29"/>
    </row>
    <row r="44" spans="1:9" ht="15.75">
      <c r="A44" s="257"/>
      <c r="B44" s="257" t="s">
        <v>598</v>
      </c>
      <c r="C44" s="257"/>
      <c r="D44" s="255"/>
      <c r="E44" s="258"/>
      <c r="F44" s="2"/>
      <c r="G44" s="2"/>
      <c r="I44" s="29"/>
    </row>
    <row r="45" spans="1:9" ht="15.75">
      <c r="A45" s="257">
        <v>2990</v>
      </c>
      <c r="B45" s="257">
        <v>6</v>
      </c>
      <c r="C45" s="257">
        <v>124</v>
      </c>
      <c r="D45" s="258">
        <v>3.65</v>
      </c>
      <c r="E45" s="258">
        <f>C45*D45</f>
        <v>452.59999999999997</v>
      </c>
      <c r="F45" s="258"/>
      <c r="G45" s="257"/>
      <c r="H45" s="325">
        <f>E45-F45</f>
        <v>452.59999999999997</v>
      </c>
      <c r="I45" s="29">
        <f t="shared" si="0"/>
        <v>0</v>
      </c>
    </row>
    <row r="46" spans="1:9" ht="15.75">
      <c r="A46" s="317">
        <v>4439</v>
      </c>
      <c r="B46" s="317">
        <v>6</v>
      </c>
      <c r="C46" s="317">
        <v>309</v>
      </c>
      <c r="D46" s="318">
        <v>3.65</v>
      </c>
      <c r="E46" s="318">
        <f>C46*D46</f>
        <v>1127.8499999999999</v>
      </c>
      <c r="F46" s="318">
        <v>576.45000000000005</v>
      </c>
      <c r="G46" s="182">
        <v>37704</v>
      </c>
      <c r="H46" s="331">
        <f>E46-F46</f>
        <v>551.39999999999986</v>
      </c>
      <c r="I46" s="321">
        <f t="shared" si="0"/>
        <v>0.51110520015959582</v>
      </c>
    </row>
    <row r="47" spans="1:9" ht="15.75">
      <c r="A47" s="317"/>
      <c r="B47" s="317"/>
      <c r="C47" s="317"/>
      <c r="D47" s="318"/>
      <c r="E47" s="318"/>
      <c r="F47" s="318" t="s">
        <v>702</v>
      </c>
      <c r="G47" s="182">
        <v>37610</v>
      </c>
      <c r="H47" s="331"/>
      <c r="I47" s="321"/>
    </row>
    <row r="48" spans="1:9" ht="15.75">
      <c r="A48" s="317"/>
      <c r="B48" s="317"/>
      <c r="C48" s="317"/>
      <c r="D48" s="318"/>
      <c r="E48" s="318"/>
      <c r="F48" s="318" t="s">
        <v>703</v>
      </c>
      <c r="G48" s="182">
        <v>37791</v>
      </c>
      <c r="H48" s="331"/>
      <c r="I48" s="321"/>
    </row>
    <row r="49" spans="1:9" ht="15.75">
      <c r="A49" s="257">
        <v>4869</v>
      </c>
      <c r="B49" s="257">
        <v>6</v>
      </c>
      <c r="C49" s="257">
        <v>118</v>
      </c>
      <c r="D49" s="258">
        <v>3.65</v>
      </c>
      <c r="E49" s="258">
        <f>C49*D49</f>
        <v>430.7</v>
      </c>
      <c r="F49" s="183"/>
      <c r="G49" s="271"/>
      <c r="H49" s="325">
        <f>E49-F49</f>
        <v>430.7</v>
      </c>
      <c r="I49" s="29">
        <f t="shared" si="0"/>
        <v>0</v>
      </c>
    </row>
    <row r="50" spans="1:9" ht="15.75">
      <c r="A50" s="257">
        <v>6764</v>
      </c>
      <c r="B50" s="257">
        <v>6</v>
      </c>
      <c r="C50" s="257">
        <v>84</v>
      </c>
      <c r="D50" s="258">
        <v>3.65</v>
      </c>
      <c r="E50" s="258">
        <f>C50*D50</f>
        <v>306.59999999999997</v>
      </c>
      <c r="F50" s="258"/>
      <c r="G50" s="257"/>
      <c r="H50" s="325">
        <f>E50-F50</f>
        <v>306.59999999999997</v>
      </c>
      <c r="I50" s="29">
        <f t="shared" si="0"/>
        <v>0</v>
      </c>
    </row>
    <row r="51" spans="1:9" ht="15.75">
      <c r="A51" s="257">
        <v>10260</v>
      </c>
      <c r="B51" s="257">
        <v>6</v>
      </c>
      <c r="C51" s="257">
        <v>73</v>
      </c>
      <c r="D51" s="258">
        <v>3.65</v>
      </c>
      <c r="E51" s="258">
        <f>C51*D51</f>
        <v>266.45</v>
      </c>
      <c r="F51" s="258"/>
      <c r="G51" s="271"/>
      <c r="H51" s="325">
        <f>E51-F51</f>
        <v>266.45</v>
      </c>
      <c r="I51" s="29">
        <f t="shared" si="0"/>
        <v>0</v>
      </c>
    </row>
    <row r="52" spans="1:9" ht="15.75">
      <c r="A52" s="257"/>
      <c r="B52" s="257"/>
      <c r="C52" s="257"/>
      <c r="D52" s="258"/>
      <c r="E52" s="258"/>
      <c r="F52" s="258"/>
      <c r="G52" s="271"/>
      <c r="H52" s="325"/>
      <c r="I52" s="29"/>
    </row>
    <row r="53" spans="1:9" ht="15.75">
      <c r="A53" s="257"/>
      <c r="B53" s="257" t="s">
        <v>601</v>
      </c>
      <c r="C53" s="257"/>
      <c r="D53" s="258"/>
      <c r="E53" s="258"/>
      <c r="F53" s="258"/>
      <c r="G53" s="271"/>
      <c r="H53" s="325"/>
      <c r="I53" s="29"/>
    </row>
    <row r="54" spans="1:9" ht="15.75">
      <c r="A54" s="257">
        <v>617</v>
      </c>
      <c r="B54" s="257">
        <v>7</v>
      </c>
      <c r="C54" s="257">
        <v>251</v>
      </c>
      <c r="D54" s="258">
        <v>3.65</v>
      </c>
      <c r="E54" s="258">
        <f>C54*D54</f>
        <v>916.15</v>
      </c>
      <c r="F54" s="258">
        <v>186.5</v>
      </c>
      <c r="G54" s="271">
        <v>37725</v>
      </c>
      <c r="H54" s="325">
        <f>E54-F54</f>
        <v>729.65</v>
      </c>
      <c r="I54" s="29">
        <f t="shared" si="0"/>
        <v>0.20356928450581238</v>
      </c>
    </row>
    <row r="55" spans="1:9" ht="15.75">
      <c r="A55" s="257">
        <v>5382</v>
      </c>
      <c r="B55" s="257">
        <v>7</v>
      </c>
      <c r="C55" s="257">
        <v>131</v>
      </c>
      <c r="D55" s="258">
        <v>3.65</v>
      </c>
      <c r="E55" s="258">
        <f>C55*D55</f>
        <v>478.15</v>
      </c>
      <c r="F55" s="258"/>
      <c r="G55" s="257"/>
      <c r="H55" s="325">
        <f>E55-F55</f>
        <v>478.15</v>
      </c>
      <c r="I55" s="29">
        <f t="shared" si="0"/>
        <v>0</v>
      </c>
    </row>
    <row r="56" spans="1:9" ht="15.75">
      <c r="A56" s="317">
        <v>6279</v>
      </c>
      <c r="B56" s="317">
        <v>7</v>
      </c>
      <c r="C56" s="317">
        <v>180</v>
      </c>
      <c r="D56" s="318">
        <v>3.65</v>
      </c>
      <c r="E56" s="318">
        <f>C56*D56</f>
        <v>657</v>
      </c>
      <c r="F56" s="318">
        <v>156.94999999999999</v>
      </c>
      <c r="G56" s="182">
        <v>37515</v>
      </c>
      <c r="H56" s="331">
        <f>E56-F56</f>
        <v>500.05</v>
      </c>
      <c r="I56" s="321">
        <f t="shared" si="0"/>
        <v>0.23888888888888887</v>
      </c>
    </row>
    <row r="57" spans="1:9" ht="15.75">
      <c r="A57" s="257"/>
      <c r="B57" s="257"/>
      <c r="C57" s="257"/>
      <c r="D57" s="258"/>
      <c r="E57" s="258"/>
      <c r="F57" s="318" t="s">
        <v>704</v>
      </c>
      <c r="G57" s="182">
        <v>37515</v>
      </c>
      <c r="H57" s="325"/>
      <c r="I57" s="29"/>
    </row>
    <row r="58" spans="1:9" ht="15.75">
      <c r="A58" s="257"/>
      <c r="B58" s="257"/>
      <c r="C58" s="257"/>
      <c r="D58" s="258"/>
      <c r="E58" s="258"/>
      <c r="F58" s="318" t="s">
        <v>705</v>
      </c>
      <c r="G58" s="182">
        <v>37694</v>
      </c>
      <c r="H58" s="325"/>
      <c r="I58" s="29"/>
    </row>
    <row r="59" spans="1:9" ht="15.75">
      <c r="A59" s="257"/>
      <c r="B59" s="257"/>
      <c r="C59" s="257"/>
      <c r="D59" s="258"/>
      <c r="E59" s="258"/>
      <c r="F59" s="318" t="s">
        <v>706</v>
      </c>
      <c r="G59" s="182">
        <v>37792</v>
      </c>
      <c r="H59" s="325"/>
      <c r="I59" s="29"/>
    </row>
    <row r="60" spans="1:9" ht="15.75">
      <c r="A60" s="257"/>
      <c r="B60" s="257"/>
      <c r="C60" s="257"/>
      <c r="D60" s="258"/>
      <c r="E60" s="258"/>
      <c r="F60" s="318" t="s">
        <v>707</v>
      </c>
      <c r="G60" s="182">
        <v>37792</v>
      </c>
      <c r="H60" s="325"/>
      <c r="I60" s="29"/>
    </row>
    <row r="61" spans="1:9" ht="18">
      <c r="A61" s="312">
        <v>10714</v>
      </c>
      <c r="B61" s="312">
        <v>7</v>
      </c>
      <c r="C61" s="312">
        <v>52</v>
      </c>
      <c r="D61" s="313">
        <v>3.65</v>
      </c>
      <c r="E61" s="313">
        <f>C61*D61</f>
        <v>189.79999999999998</v>
      </c>
      <c r="F61" s="313">
        <v>252.15</v>
      </c>
      <c r="G61" s="178">
        <v>37698</v>
      </c>
      <c r="H61" s="329">
        <f>E61-F61</f>
        <v>-62.350000000000023</v>
      </c>
      <c r="I61" s="330">
        <f t="shared" si="0"/>
        <v>1.3285036880927292</v>
      </c>
    </row>
    <row r="62" spans="1:9" ht="15.75">
      <c r="A62" s="257">
        <v>11834</v>
      </c>
      <c r="B62" s="257">
        <v>7</v>
      </c>
      <c r="C62" s="257">
        <v>73</v>
      </c>
      <c r="D62" s="258">
        <v>3.65</v>
      </c>
      <c r="E62" s="258">
        <f>C62*D62</f>
        <v>266.45</v>
      </c>
      <c r="F62" s="258"/>
      <c r="G62" s="257"/>
      <c r="H62" s="325">
        <f>E62-F62</f>
        <v>266.45</v>
      </c>
      <c r="I62" s="29">
        <f t="shared" si="0"/>
        <v>0</v>
      </c>
    </row>
    <row r="63" spans="1:9" ht="15.75">
      <c r="A63" s="257"/>
      <c r="B63" s="257"/>
      <c r="C63" s="257"/>
      <c r="D63" s="258"/>
      <c r="E63" s="258"/>
      <c r="F63" s="258"/>
      <c r="G63" s="257"/>
      <c r="H63" s="325"/>
      <c r="I63" s="29"/>
    </row>
    <row r="64" spans="1:9" ht="15.75">
      <c r="A64" s="257"/>
      <c r="B64" s="257" t="s">
        <v>602</v>
      </c>
      <c r="C64" s="257"/>
      <c r="D64" s="258"/>
      <c r="E64" s="258"/>
      <c r="F64" s="258"/>
      <c r="G64" s="257"/>
      <c r="H64" s="325"/>
      <c r="I64" s="29"/>
    </row>
    <row r="65" spans="1:9" ht="18.75">
      <c r="A65" s="145">
        <v>3955</v>
      </c>
      <c r="B65" s="145">
        <v>8</v>
      </c>
      <c r="C65" s="145">
        <v>437</v>
      </c>
      <c r="D65" s="146">
        <v>3.65</v>
      </c>
      <c r="E65" s="146">
        <f>C65*D65</f>
        <v>1595.05</v>
      </c>
      <c r="F65" s="263">
        <v>1595.05</v>
      </c>
      <c r="G65" s="261">
        <v>37753</v>
      </c>
      <c r="H65" s="332">
        <f>E65-F65</f>
        <v>0</v>
      </c>
      <c r="I65" s="333">
        <f t="shared" si="0"/>
        <v>1</v>
      </c>
    </row>
    <row r="66" spans="1:9" ht="15.75">
      <c r="A66" s="257"/>
      <c r="B66" s="257"/>
      <c r="C66" s="257"/>
      <c r="D66" s="258"/>
      <c r="E66" s="258"/>
      <c r="F66" s="258" t="s">
        <v>704</v>
      </c>
      <c r="G66" s="271">
        <v>37781</v>
      </c>
      <c r="H66" s="325"/>
      <c r="I66" s="29"/>
    </row>
    <row r="67" spans="1:9" ht="15.75">
      <c r="A67" s="257">
        <v>4692</v>
      </c>
      <c r="B67" s="257">
        <v>8</v>
      </c>
      <c r="C67" s="257">
        <v>129</v>
      </c>
      <c r="D67" s="258">
        <v>3.65</v>
      </c>
      <c r="E67" s="258">
        <f>C67*D67</f>
        <v>470.84999999999997</v>
      </c>
      <c r="F67" s="258"/>
      <c r="G67" s="257"/>
      <c r="H67" s="325">
        <f>E67-F67</f>
        <v>470.84999999999997</v>
      </c>
      <c r="I67" s="29">
        <f t="shared" si="0"/>
        <v>0</v>
      </c>
    </row>
    <row r="68" spans="1:9" ht="15.75">
      <c r="A68" s="257">
        <v>6464</v>
      </c>
      <c r="B68" s="257">
        <v>8</v>
      </c>
      <c r="C68" s="257">
        <v>157</v>
      </c>
      <c r="D68" s="258">
        <v>3.65</v>
      </c>
      <c r="E68" s="258">
        <f>C68*D68</f>
        <v>573.04999999999995</v>
      </c>
      <c r="F68" s="258"/>
      <c r="G68" s="257"/>
      <c r="H68" s="325">
        <f>E68-F68</f>
        <v>573.04999999999995</v>
      </c>
      <c r="I68" s="29">
        <f t="shared" si="0"/>
        <v>0</v>
      </c>
    </row>
    <row r="69" spans="1:9" ht="15.75">
      <c r="A69" s="257">
        <v>7498</v>
      </c>
      <c r="B69" s="257">
        <v>8</v>
      </c>
      <c r="C69" s="257">
        <v>158</v>
      </c>
      <c r="D69" s="258">
        <v>3.65</v>
      </c>
      <c r="E69" s="258">
        <f>C69*D69</f>
        <v>576.69999999999993</v>
      </c>
      <c r="F69" s="258"/>
      <c r="G69" s="257"/>
      <c r="H69" s="325">
        <f>E69-F69</f>
        <v>576.69999999999993</v>
      </c>
      <c r="I69" s="29">
        <f t="shared" si="0"/>
        <v>0</v>
      </c>
    </row>
    <row r="70" spans="1:9" ht="15.75">
      <c r="A70" s="257">
        <v>8061</v>
      </c>
      <c r="B70" s="257">
        <v>8</v>
      </c>
      <c r="C70" s="257">
        <v>85</v>
      </c>
      <c r="D70" s="258">
        <v>3.65</v>
      </c>
      <c r="E70" s="258">
        <f>C70*D70</f>
        <v>310.25</v>
      </c>
      <c r="F70" s="258"/>
      <c r="G70" s="257"/>
      <c r="H70" s="325">
        <f>E70-F70</f>
        <v>310.25</v>
      </c>
      <c r="I70" s="29">
        <f t="shared" si="0"/>
        <v>0</v>
      </c>
    </row>
    <row r="71" spans="1:9" ht="15.75">
      <c r="A71" s="257"/>
      <c r="B71" s="257"/>
      <c r="C71" s="257"/>
      <c r="D71" s="258"/>
      <c r="E71" s="258"/>
      <c r="F71" s="258"/>
      <c r="G71" s="257"/>
      <c r="H71" s="325"/>
      <c r="I71" s="29"/>
    </row>
    <row r="72" spans="1:9" ht="15.75">
      <c r="A72" s="257"/>
      <c r="B72" s="257" t="s">
        <v>603</v>
      </c>
      <c r="C72" s="257"/>
      <c r="D72" s="258"/>
      <c r="E72" s="258"/>
      <c r="F72" s="258"/>
      <c r="G72" s="257"/>
      <c r="H72" s="325"/>
      <c r="I72" s="29"/>
    </row>
    <row r="73" spans="1:9" ht="18.75">
      <c r="A73" s="264">
        <v>607</v>
      </c>
      <c r="B73" s="264">
        <v>9</v>
      </c>
      <c r="C73" s="264">
        <v>487</v>
      </c>
      <c r="D73" s="263">
        <v>3.65</v>
      </c>
      <c r="E73" s="263">
        <f t="shared" ref="E73:E80" si="3">C73*D73</f>
        <v>1777.55</v>
      </c>
      <c r="F73" s="263">
        <v>2036.95</v>
      </c>
      <c r="G73" s="261">
        <v>37515</v>
      </c>
      <c r="H73" s="332">
        <f t="shared" ref="H73:H80" si="4">E73-F73</f>
        <v>-259.40000000000009</v>
      </c>
      <c r="I73" s="333">
        <f t="shared" si="0"/>
        <v>1.1459311974346713</v>
      </c>
    </row>
    <row r="74" spans="1:9" ht="18.75">
      <c r="A74" s="257"/>
      <c r="B74" s="257"/>
      <c r="C74" s="257"/>
      <c r="D74" s="258"/>
      <c r="E74" s="258"/>
      <c r="F74" s="263" t="s">
        <v>704</v>
      </c>
      <c r="G74" s="261">
        <v>37802</v>
      </c>
      <c r="H74" s="325"/>
      <c r="I74" s="29"/>
    </row>
    <row r="75" spans="1:9" ht="15.75">
      <c r="A75" s="317">
        <v>1033</v>
      </c>
      <c r="B75" s="317">
        <v>9</v>
      </c>
      <c r="C75" s="317">
        <v>254</v>
      </c>
      <c r="D75" s="318">
        <v>3.65</v>
      </c>
      <c r="E75" s="318">
        <f t="shared" si="3"/>
        <v>927.1</v>
      </c>
      <c r="F75" s="318">
        <v>444.7</v>
      </c>
      <c r="G75" s="182">
        <v>37515</v>
      </c>
      <c r="H75" s="331">
        <f t="shared" si="4"/>
        <v>482.40000000000003</v>
      </c>
      <c r="I75" s="321">
        <f t="shared" ref="I75:I203" si="5">F75/E75</f>
        <v>0.47966778125337073</v>
      </c>
    </row>
    <row r="76" spans="1:9" ht="15.75">
      <c r="A76" s="317"/>
      <c r="B76" s="317"/>
      <c r="C76" s="317"/>
      <c r="D76" s="318"/>
      <c r="E76" s="318"/>
      <c r="F76" s="318" t="s">
        <v>704</v>
      </c>
      <c r="G76" s="182">
        <v>37788</v>
      </c>
      <c r="H76" s="331"/>
      <c r="I76" s="321"/>
    </row>
    <row r="77" spans="1:9" ht="15.75">
      <c r="A77" s="257">
        <v>4489</v>
      </c>
      <c r="B77" s="257">
        <v>9</v>
      </c>
      <c r="C77" s="257">
        <v>159</v>
      </c>
      <c r="D77" s="258">
        <v>3.65</v>
      </c>
      <c r="E77" s="258">
        <f t="shared" si="3"/>
        <v>580.35</v>
      </c>
      <c r="F77" s="258">
        <v>529.25</v>
      </c>
      <c r="G77" s="271">
        <v>37698</v>
      </c>
      <c r="H77" s="325">
        <f t="shared" si="4"/>
        <v>51.100000000000023</v>
      </c>
      <c r="I77" s="29">
        <f t="shared" si="5"/>
        <v>0.91194968553459121</v>
      </c>
    </row>
    <row r="78" spans="1:9" ht="15.75">
      <c r="A78" s="257">
        <v>10919</v>
      </c>
      <c r="B78" s="257">
        <v>9</v>
      </c>
      <c r="C78" s="257">
        <v>93</v>
      </c>
      <c r="D78" s="258">
        <v>3.65</v>
      </c>
      <c r="E78" s="258">
        <f t="shared" si="3"/>
        <v>339.45</v>
      </c>
      <c r="F78" s="257"/>
      <c r="G78" s="257"/>
      <c r="H78" s="325">
        <f t="shared" si="4"/>
        <v>339.45</v>
      </c>
      <c r="I78" s="29">
        <f t="shared" si="5"/>
        <v>0</v>
      </c>
    </row>
    <row r="79" spans="1:9" ht="15.75">
      <c r="A79" s="317">
        <v>12269</v>
      </c>
      <c r="B79" s="317">
        <v>9</v>
      </c>
      <c r="C79" s="317">
        <v>60</v>
      </c>
      <c r="D79" s="318">
        <v>3.65</v>
      </c>
      <c r="E79" s="318">
        <f t="shared" si="3"/>
        <v>219</v>
      </c>
      <c r="F79" s="318">
        <v>143.25</v>
      </c>
      <c r="G79" s="182">
        <v>37782</v>
      </c>
      <c r="H79" s="331">
        <f t="shared" si="4"/>
        <v>75.75</v>
      </c>
      <c r="I79" s="321">
        <f t="shared" si="5"/>
        <v>0.65410958904109584</v>
      </c>
    </row>
    <row r="80" spans="1:9" ht="15.75">
      <c r="A80" s="257">
        <v>12596</v>
      </c>
      <c r="B80" s="257">
        <v>9</v>
      </c>
      <c r="C80" s="257">
        <v>39</v>
      </c>
      <c r="D80" s="258">
        <v>3.65</v>
      </c>
      <c r="E80" s="258">
        <f t="shared" si="3"/>
        <v>142.35</v>
      </c>
      <c r="F80" s="257"/>
      <c r="G80" s="257"/>
      <c r="H80" s="325">
        <f t="shared" si="4"/>
        <v>142.35</v>
      </c>
      <c r="I80" s="29">
        <f t="shared" si="5"/>
        <v>0</v>
      </c>
    </row>
    <row r="81" spans="1:9" ht="15.75">
      <c r="A81" s="257"/>
      <c r="B81" s="257"/>
      <c r="C81" s="257"/>
      <c r="D81" s="258"/>
      <c r="E81" s="258"/>
      <c r="F81" s="257"/>
      <c r="G81" s="257"/>
      <c r="H81" s="325"/>
      <c r="I81" s="29"/>
    </row>
    <row r="82" spans="1:9" ht="15.75">
      <c r="A82" s="257"/>
      <c r="B82" s="257"/>
      <c r="C82" s="257"/>
      <c r="D82" s="258"/>
      <c r="E82" s="258"/>
      <c r="F82" s="257"/>
      <c r="G82" s="257"/>
      <c r="H82" s="325"/>
      <c r="I82" s="29"/>
    </row>
    <row r="83" spans="1:9" ht="15.75">
      <c r="A83" s="257"/>
      <c r="B83" s="257"/>
      <c r="C83" s="257"/>
      <c r="D83" s="258"/>
      <c r="E83" s="258"/>
      <c r="F83" s="257"/>
      <c r="G83" s="257"/>
      <c r="H83" s="325"/>
      <c r="I83" s="29"/>
    </row>
    <row r="84" spans="1:9" ht="15.75">
      <c r="A84" s="257"/>
      <c r="B84" s="257"/>
      <c r="C84" s="257"/>
      <c r="D84" s="258"/>
      <c r="E84" s="258"/>
      <c r="F84" s="257"/>
      <c r="G84" s="257"/>
      <c r="H84" s="325"/>
      <c r="I84" s="29"/>
    </row>
    <row r="85" spans="1:9" ht="15.75">
      <c r="A85" s="257"/>
      <c r="B85" s="257"/>
      <c r="C85" s="257"/>
      <c r="D85" s="258"/>
      <c r="E85" s="258"/>
      <c r="F85" s="257"/>
      <c r="G85" s="257"/>
      <c r="H85" s="325"/>
      <c r="I85" s="29"/>
    </row>
    <row r="86" spans="1:9" ht="15.75">
      <c r="A86" s="257"/>
      <c r="B86" s="257"/>
      <c r="C86" s="257"/>
      <c r="D86" s="258"/>
      <c r="E86" s="258"/>
      <c r="F86" s="257"/>
      <c r="G86" s="257"/>
      <c r="H86" s="325"/>
      <c r="I86" s="29"/>
    </row>
    <row r="87" spans="1:9" ht="15.75">
      <c r="A87" s="257"/>
      <c r="B87" s="257" t="s">
        <v>630</v>
      </c>
      <c r="C87" s="257"/>
      <c r="D87" s="258"/>
      <c r="E87" s="258"/>
      <c r="F87" s="257"/>
      <c r="G87" s="257"/>
      <c r="H87" s="325"/>
      <c r="I87" s="29"/>
    </row>
    <row r="88" spans="1:9" ht="15.75">
      <c r="A88" s="257">
        <v>614</v>
      </c>
      <c r="B88" s="257">
        <v>10</v>
      </c>
      <c r="C88" s="257">
        <v>283</v>
      </c>
      <c r="D88" s="258">
        <v>3.65</v>
      </c>
      <c r="E88" s="258">
        <f>C88*D88</f>
        <v>1032.95</v>
      </c>
      <c r="F88" s="258"/>
      <c r="G88" s="257"/>
      <c r="H88" s="325">
        <f>E88-F88</f>
        <v>1032.95</v>
      </c>
      <c r="I88" s="336">
        <f>F88/E88</f>
        <v>0</v>
      </c>
    </row>
    <row r="89" spans="1:9" ht="18.75">
      <c r="A89" s="312">
        <v>1838</v>
      </c>
      <c r="B89" s="312">
        <v>10</v>
      </c>
      <c r="C89" s="312">
        <v>319</v>
      </c>
      <c r="D89" s="313">
        <v>3.65</v>
      </c>
      <c r="E89" s="313">
        <f>C89*D89</f>
        <v>1164.3499999999999</v>
      </c>
      <c r="F89" s="337">
        <v>1164.3499999999999</v>
      </c>
      <c r="G89" s="328">
        <v>37515</v>
      </c>
      <c r="H89" s="329">
        <f>E89-F89</f>
        <v>0</v>
      </c>
      <c r="I89" s="330">
        <f>F89/E89</f>
        <v>1</v>
      </c>
    </row>
    <row r="90" spans="1:9" ht="15.75">
      <c r="A90" s="257"/>
      <c r="B90" s="257"/>
      <c r="C90" s="257"/>
      <c r="D90" s="258"/>
      <c r="E90" s="258"/>
      <c r="F90" s="338" t="s">
        <v>704</v>
      </c>
      <c r="G90" s="271">
        <v>37524</v>
      </c>
      <c r="H90" s="325"/>
      <c r="I90" s="29"/>
    </row>
    <row r="91" spans="1:9" ht="18.75">
      <c r="A91" s="145">
        <v>5514</v>
      </c>
      <c r="B91" s="145">
        <v>10</v>
      </c>
      <c r="C91" s="145">
        <v>139</v>
      </c>
      <c r="D91" s="146">
        <v>3.65</v>
      </c>
      <c r="E91" s="146">
        <f>C91*D91</f>
        <v>507.34999999999997</v>
      </c>
      <c r="F91" s="263">
        <v>507.35</v>
      </c>
      <c r="G91" s="261">
        <v>37781</v>
      </c>
      <c r="H91" s="332">
        <f>E91-F91</f>
        <v>0</v>
      </c>
      <c r="I91" s="335">
        <f>F91/E91</f>
        <v>1.0000000000000002</v>
      </c>
    </row>
    <row r="92" spans="1:9" ht="18.75">
      <c r="A92" s="145">
        <v>8810</v>
      </c>
      <c r="B92" s="145">
        <v>10</v>
      </c>
      <c r="C92" s="145">
        <v>86</v>
      </c>
      <c r="D92" s="146">
        <v>3.65</v>
      </c>
      <c r="E92" s="146">
        <f>C92*D92</f>
        <v>313.89999999999998</v>
      </c>
      <c r="F92" s="263">
        <v>314</v>
      </c>
      <c r="G92" s="261">
        <v>37788</v>
      </c>
      <c r="H92" s="332">
        <f>E92-F92</f>
        <v>-0.10000000000002274</v>
      </c>
      <c r="I92" s="335">
        <f t="shared" si="5"/>
        <v>1.0003185727938835</v>
      </c>
    </row>
    <row r="93" spans="1:9" ht="18.75">
      <c r="A93" s="145">
        <v>11305</v>
      </c>
      <c r="B93" s="145">
        <v>10</v>
      </c>
      <c r="C93" s="145">
        <v>115</v>
      </c>
      <c r="D93" s="146">
        <v>3.65</v>
      </c>
      <c r="E93" s="146">
        <f>C93*D93</f>
        <v>419.75</v>
      </c>
      <c r="F93" s="263">
        <v>419.75</v>
      </c>
      <c r="G93" s="261">
        <v>37803</v>
      </c>
      <c r="H93" s="332">
        <f>E93-F93</f>
        <v>0</v>
      </c>
      <c r="I93" s="335">
        <f t="shared" si="5"/>
        <v>1</v>
      </c>
    </row>
    <row r="94" spans="1:9" ht="18.75">
      <c r="A94" s="257"/>
      <c r="B94" s="257"/>
      <c r="C94" s="257"/>
      <c r="D94" s="258"/>
      <c r="E94" s="258"/>
      <c r="F94" s="263" t="s">
        <v>704</v>
      </c>
      <c r="G94" s="261">
        <v>37805</v>
      </c>
      <c r="H94" s="325"/>
      <c r="I94" s="29"/>
    </row>
    <row r="95" spans="1:9" ht="15.75">
      <c r="A95" s="257"/>
      <c r="B95" s="257" t="s">
        <v>631</v>
      </c>
      <c r="C95" s="257"/>
      <c r="D95" s="258"/>
      <c r="E95" s="258"/>
      <c r="F95" s="258"/>
      <c r="G95" s="257"/>
      <c r="H95" s="325"/>
      <c r="I95" s="29"/>
    </row>
    <row r="96" spans="1:9" ht="15.75">
      <c r="A96" s="257">
        <v>2556</v>
      </c>
      <c r="B96" s="257">
        <v>11</v>
      </c>
      <c r="C96" s="257">
        <v>178</v>
      </c>
      <c r="D96" s="258">
        <v>3.65</v>
      </c>
      <c r="E96" s="258">
        <f>C96*D96</f>
        <v>649.69999999999993</v>
      </c>
      <c r="F96" s="258"/>
      <c r="G96" s="257"/>
      <c r="H96" s="325">
        <f>E96-F96</f>
        <v>649.69999999999993</v>
      </c>
      <c r="I96" s="29">
        <f t="shared" si="5"/>
        <v>0</v>
      </c>
    </row>
    <row r="97" spans="1:9" ht="15.75">
      <c r="A97" s="257">
        <v>5539</v>
      </c>
      <c r="B97" s="257">
        <v>11</v>
      </c>
      <c r="C97" s="257">
        <v>98</v>
      </c>
      <c r="D97" s="258">
        <v>3.65</v>
      </c>
      <c r="E97" s="258">
        <f>C97*D97</f>
        <v>357.7</v>
      </c>
      <c r="F97" s="258">
        <v>135</v>
      </c>
      <c r="G97" s="271">
        <v>37515</v>
      </c>
      <c r="H97" s="325">
        <f>E97-F97</f>
        <v>222.7</v>
      </c>
      <c r="I97" s="29">
        <f t="shared" si="5"/>
        <v>0.37741123846798996</v>
      </c>
    </row>
    <row r="98" spans="1:9" ht="15.75">
      <c r="A98" s="257">
        <v>7732</v>
      </c>
      <c r="B98" s="257">
        <v>11</v>
      </c>
      <c r="C98" s="257">
        <v>88</v>
      </c>
      <c r="D98" s="258">
        <v>3.65</v>
      </c>
      <c r="E98" s="258">
        <f>C98*D98</f>
        <v>321.2</v>
      </c>
      <c r="F98" s="258">
        <v>124.1</v>
      </c>
      <c r="G98" s="271">
        <v>37515</v>
      </c>
      <c r="H98" s="325">
        <f>E98-F98</f>
        <v>197.1</v>
      </c>
      <c r="I98" s="29">
        <f t="shared" si="5"/>
        <v>0.38636363636363635</v>
      </c>
    </row>
    <row r="99" spans="1:9" ht="18.75">
      <c r="A99" s="312">
        <v>12079</v>
      </c>
      <c r="B99" s="312">
        <v>11</v>
      </c>
      <c r="C99" s="312">
        <v>42</v>
      </c>
      <c r="D99" s="313">
        <v>3.65</v>
      </c>
      <c r="E99" s="313">
        <f>C99*D99</f>
        <v>153.29999999999998</v>
      </c>
      <c r="F99" s="337">
        <v>178.85</v>
      </c>
      <c r="G99" s="328">
        <v>37741</v>
      </c>
      <c r="H99" s="339">
        <f>E99-F99</f>
        <v>-25.550000000000011</v>
      </c>
      <c r="I99" s="330">
        <f t="shared" si="5"/>
        <v>1.1666666666666667</v>
      </c>
    </row>
    <row r="100" spans="1:9" ht="18.75">
      <c r="A100" s="145">
        <v>12393</v>
      </c>
      <c r="B100" s="145">
        <v>11</v>
      </c>
      <c r="C100" s="145">
        <v>49</v>
      </c>
      <c r="D100" s="146">
        <v>3.65</v>
      </c>
      <c r="E100" s="146">
        <f>C100*D100</f>
        <v>178.85</v>
      </c>
      <c r="F100" s="263">
        <v>225</v>
      </c>
      <c r="G100" s="261">
        <v>37768</v>
      </c>
      <c r="H100" s="334">
        <f>E100-F100</f>
        <v>-46.150000000000006</v>
      </c>
      <c r="I100" s="335">
        <f t="shared" si="5"/>
        <v>1.2580374615599665</v>
      </c>
    </row>
    <row r="101" spans="1:9" ht="15.75">
      <c r="A101" s="257"/>
      <c r="B101" s="257"/>
      <c r="C101" s="257"/>
      <c r="D101" s="258"/>
      <c r="E101" s="258"/>
      <c r="F101" s="258"/>
      <c r="G101" s="271"/>
      <c r="H101" s="327"/>
      <c r="I101" s="29"/>
    </row>
    <row r="102" spans="1:9" ht="15.75">
      <c r="A102" s="257"/>
      <c r="B102" s="257" t="s">
        <v>607</v>
      </c>
      <c r="C102" s="257"/>
      <c r="D102" s="258"/>
      <c r="E102" s="258"/>
      <c r="F102" s="258"/>
      <c r="G102" s="271"/>
      <c r="H102" s="327"/>
      <c r="I102" s="29"/>
    </row>
    <row r="103" spans="1:9" ht="15.75">
      <c r="A103" s="257">
        <v>710</v>
      </c>
      <c r="B103" s="257">
        <v>12</v>
      </c>
      <c r="C103" s="257">
        <v>267</v>
      </c>
      <c r="D103" s="258">
        <v>3.65</v>
      </c>
      <c r="E103" s="258">
        <f>C103*D103</f>
        <v>974.55</v>
      </c>
      <c r="F103" s="257"/>
      <c r="G103" s="257"/>
      <c r="H103" s="325">
        <f>E103-F103</f>
        <v>974.55</v>
      </c>
      <c r="I103" s="29">
        <f t="shared" si="5"/>
        <v>0</v>
      </c>
    </row>
    <row r="104" spans="1:9" ht="15.75">
      <c r="A104" s="317">
        <v>1957</v>
      </c>
      <c r="B104" s="317">
        <v>12</v>
      </c>
      <c r="C104" s="317">
        <v>214</v>
      </c>
      <c r="D104" s="318">
        <v>3.65</v>
      </c>
      <c r="E104" s="318">
        <f>C104*D104</f>
        <v>781.1</v>
      </c>
      <c r="F104" s="318">
        <v>497.12</v>
      </c>
      <c r="G104" s="182">
        <v>37769</v>
      </c>
      <c r="H104" s="331">
        <f>E104-F104</f>
        <v>283.98</v>
      </c>
      <c r="I104" s="321">
        <f t="shared" si="5"/>
        <v>0.6364357956727692</v>
      </c>
    </row>
    <row r="105" spans="1:9" ht="15.75">
      <c r="A105" s="317">
        <v>4807</v>
      </c>
      <c r="B105" s="317">
        <v>12</v>
      </c>
      <c r="C105" s="317">
        <v>130</v>
      </c>
      <c r="D105" s="318">
        <v>3.65</v>
      </c>
      <c r="E105" s="318">
        <f>C105*D105</f>
        <v>474.5</v>
      </c>
      <c r="F105" s="318">
        <v>343.9</v>
      </c>
      <c r="G105" s="182">
        <v>37799</v>
      </c>
      <c r="H105" s="331">
        <f>E105-F105</f>
        <v>130.60000000000002</v>
      </c>
      <c r="I105" s="321">
        <f t="shared" si="5"/>
        <v>0.72476290832455215</v>
      </c>
    </row>
    <row r="106" spans="1:9" ht="18">
      <c r="A106" s="312">
        <v>5798</v>
      </c>
      <c r="B106" s="312">
        <v>12</v>
      </c>
      <c r="C106" s="312">
        <v>140</v>
      </c>
      <c r="D106" s="313">
        <v>3.65</v>
      </c>
      <c r="E106" s="313">
        <f>C106*D106</f>
        <v>511</v>
      </c>
      <c r="F106" s="313">
        <v>621.54999999999995</v>
      </c>
      <c r="G106" s="178">
        <v>37595</v>
      </c>
      <c r="H106" s="329">
        <f>E106-F106</f>
        <v>-110.54999999999995</v>
      </c>
      <c r="I106" s="330">
        <f t="shared" si="5"/>
        <v>1.2163405088062622</v>
      </c>
    </row>
    <row r="107" spans="1:9" ht="15.75">
      <c r="A107" s="257"/>
      <c r="B107" s="257"/>
      <c r="C107" s="257"/>
      <c r="D107" s="258"/>
      <c r="E107" s="258"/>
      <c r="F107" s="257"/>
      <c r="G107" s="257"/>
      <c r="H107" s="325"/>
      <c r="I107" s="29"/>
    </row>
    <row r="108" spans="1:9" ht="15.75">
      <c r="A108" s="257"/>
      <c r="B108" s="257" t="s">
        <v>608</v>
      </c>
      <c r="C108" s="257"/>
      <c r="D108" s="258"/>
      <c r="E108" s="258"/>
      <c r="F108" s="257"/>
      <c r="G108" s="257"/>
      <c r="H108" s="325"/>
      <c r="I108" s="29"/>
    </row>
    <row r="109" spans="1:9" ht="18.75">
      <c r="A109" s="145">
        <v>4505</v>
      </c>
      <c r="B109" s="145">
        <v>13</v>
      </c>
      <c r="C109" s="145">
        <v>147</v>
      </c>
      <c r="D109" s="146">
        <v>3.65</v>
      </c>
      <c r="E109" s="146">
        <f>C109*D109</f>
        <v>536.54999999999995</v>
      </c>
      <c r="F109" s="263">
        <v>536.65</v>
      </c>
      <c r="G109" s="261">
        <v>37769</v>
      </c>
      <c r="H109" s="334">
        <f>E109-F109</f>
        <v>-0.10000000000002274</v>
      </c>
      <c r="I109" s="335">
        <f t="shared" si="5"/>
        <v>1.0001863759202312</v>
      </c>
    </row>
    <row r="110" spans="1:9" ht="15.75">
      <c r="A110" s="257">
        <v>4735</v>
      </c>
      <c r="B110" s="257">
        <v>13</v>
      </c>
      <c r="C110" s="257">
        <v>190</v>
      </c>
      <c r="D110" s="258">
        <v>3.65</v>
      </c>
      <c r="E110" s="258">
        <f>C110*D110</f>
        <v>693.5</v>
      </c>
      <c r="F110" s="258">
        <v>73.150000000000006</v>
      </c>
      <c r="G110" s="271">
        <v>37649</v>
      </c>
      <c r="H110" s="325">
        <f>E110-F110</f>
        <v>620.35</v>
      </c>
      <c r="I110" s="29">
        <f t="shared" si="5"/>
        <v>0.10547945205479453</v>
      </c>
    </row>
    <row r="111" spans="1:9" ht="15.75">
      <c r="A111" s="257">
        <v>5844</v>
      </c>
      <c r="B111" s="257">
        <v>13</v>
      </c>
      <c r="C111" s="257">
        <v>140</v>
      </c>
      <c r="D111" s="258">
        <v>3.65</v>
      </c>
      <c r="E111" s="258">
        <f>C111*D111</f>
        <v>511</v>
      </c>
      <c r="F111" s="257"/>
      <c r="G111" s="257"/>
      <c r="H111" s="325">
        <f>E111-F111</f>
        <v>511</v>
      </c>
      <c r="I111" s="29">
        <f t="shared" si="5"/>
        <v>0</v>
      </c>
    </row>
    <row r="112" spans="1:9" ht="18">
      <c r="A112" s="312">
        <v>10243</v>
      </c>
      <c r="B112" s="312">
        <v>13</v>
      </c>
      <c r="C112" s="312">
        <v>130</v>
      </c>
      <c r="D112" s="313">
        <v>3.65</v>
      </c>
      <c r="E112" s="313">
        <f>C112*D112</f>
        <v>474.5</v>
      </c>
      <c r="F112" s="313">
        <v>692.85</v>
      </c>
      <c r="G112" s="178">
        <v>37712</v>
      </c>
      <c r="H112" s="329">
        <f>E112-F112</f>
        <v>-218.35000000000002</v>
      </c>
      <c r="I112" s="330">
        <f>F112/E112</f>
        <v>1.460168598524763</v>
      </c>
    </row>
    <row r="113" spans="1:9" ht="15.75">
      <c r="A113" s="257">
        <v>10552</v>
      </c>
      <c r="B113" s="257">
        <v>13</v>
      </c>
      <c r="C113" s="257">
        <v>108</v>
      </c>
      <c r="D113" s="258">
        <v>3.65</v>
      </c>
      <c r="E113" s="258">
        <f>C113*D113</f>
        <v>394.2</v>
      </c>
      <c r="F113" s="258">
        <v>138.25</v>
      </c>
      <c r="G113" s="271">
        <v>37515</v>
      </c>
      <c r="H113" s="325">
        <f>E113-F113</f>
        <v>255.95</v>
      </c>
      <c r="I113" s="29">
        <f t="shared" si="5"/>
        <v>0.35071029934043635</v>
      </c>
    </row>
    <row r="114" spans="1:9" ht="15.75">
      <c r="A114" s="257"/>
      <c r="B114" s="257"/>
      <c r="C114" s="257"/>
      <c r="D114" s="258"/>
      <c r="E114" s="258"/>
      <c r="F114" s="258"/>
      <c r="G114" s="257"/>
      <c r="H114" s="325"/>
      <c r="I114" s="29"/>
    </row>
    <row r="115" spans="1:9" ht="18.75">
      <c r="A115" s="257"/>
      <c r="B115" s="269"/>
      <c r="C115" s="268"/>
      <c r="D115" s="268" t="s">
        <v>304</v>
      </c>
      <c r="E115" s="268">
        <f>SUM(E4:E114)</f>
        <v>32397.399999999994</v>
      </c>
      <c r="F115" s="268">
        <f>SUM(F4:F114)</f>
        <v>13906.869999999999</v>
      </c>
      <c r="G115" s="270">
        <v>37813</v>
      </c>
      <c r="H115" s="340"/>
      <c r="I115" s="341">
        <f>F115/E115</f>
        <v>0.42925882941223681</v>
      </c>
    </row>
    <row r="116" spans="1:9" ht="15.75">
      <c r="A116" s="257"/>
      <c r="B116" s="257"/>
      <c r="C116" s="257"/>
      <c r="D116" s="258"/>
      <c r="E116" s="258"/>
      <c r="F116" s="258"/>
      <c r="G116" s="271"/>
      <c r="H116" s="325"/>
      <c r="I116" s="29"/>
    </row>
    <row r="117" spans="1:9" ht="15.75">
      <c r="A117" s="257"/>
      <c r="B117" s="257"/>
      <c r="C117" s="257"/>
      <c r="D117" s="258"/>
      <c r="E117" s="258"/>
      <c r="F117" s="258"/>
      <c r="G117" s="257"/>
      <c r="H117" s="325"/>
      <c r="I117" s="29"/>
    </row>
    <row r="118" spans="1:9" ht="15.75">
      <c r="A118" s="257"/>
      <c r="B118" s="257"/>
      <c r="C118" s="257"/>
      <c r="D118" s="258"/>
      <c r="E118" s="258"/>
      <c r="F118" s="258"/>
      <c r="G118" s="257"/>
      <c r="H118" s="325"/>
      <c r="I118" s="29"/>
    </row>
    <row r="119" spans="1:9" ht="15.75">
      <c r="A119" s="257"/>
      <c r="B119" s="257"/>
      <c r="C119" s="257"/>
      <c r="D119" s="258"/>
      <c r="E119" s="258"/>
      <c r="F119" s="258"/>
      <c r="G119" s="257"/>
      <c r="H119" s="325"/>
      <c r="I119" s="29"/>
    </row>
    <row r="120" spans="1:9" ht="15.75">
      <c r="A120" s="257"/>
      <c r="B120" s="257"/>
      <c r="C120" s="257"/>
      <c r="D120" s="258"/>
      <c r="E120" s="258"/>
      <c r="F120" s="258"/>
      <c r="G120" s="257"/>
      <c r="H120" s="325"/>
      <c r="I120" s="29"/>
    </row>
    <row r="121" spans="1:9" ht="15.75">
      <c r="A121" s="257"/>
      <c r="B121" s="257"/>
      <c r="C121" s="257"/>
      <c r="D121" s="258"/>
      <c r="E121" s="258"/>
      <c r="F121" s="258"/>
      <c r="G121" s="257"/>
      <c r="H121" s="325"/>
      <c r="I121" s="29"/>
    </row>
    <row r="122" spans="1:9" ht="18.75">
      <c r="A122" s="257"/>
      <c r="B122" s="269"/>
      <c r="C122" s="269" t="s">
        <v>632</v>
      </c>
      <c r="D122" s="268"/>
      <c r="E122" s="258"/>
      <c r="F122" s="257"/>
      <c r="G122" s="257"/>
      <c r="H122" s="325"/>
      <c r="I122" s="29"/>
    </row>
    <row r="123" spans="1:9" ht="15.75">
      <c r="A123" s="257"/>
      <c r="B123" s="257" t="s">
        <v>610</v>
      </c>
      <c r="C123" s="257"/>
      <c r="D123" s="258"/>
      <c r="E123" s="258"/>
      <c r="F123" s="257"/>
      <c r="G123" s="257"/>
      <c r="H123" s="325"/>
      <c r="I123" s="29"/>
    </row>
    <row r="124" spans="1:9" ht="15.75">
      <c r="A124" s="342">
        <v>2770</v>
      </c>
      <c r="B124" s="342">
        <v>20</v>
      </c>
      <c r="C124" s="342">
        <v>132</v>
      </c>
      <c r="D124" s="343">
        <v>3.65</v>
      </c>
      <c r="E124" s="343">
        <f>C124*D124</f>
        <v>481.8</v>
      </c>
      <c r="F124" s="343">
        <v>200.6</v>
      </c>
      <c r="G124" s="344">
        <v>37781</v>
      </c>
      <c r="H124" s="345">
        <f>E124-F124</f>
        <v>281.20000000000005</v>
      </c>
      <c r="I124" s="346">
        <f t="shared" si="5"/>
        <v>0.4163553341635533</v>
      </c>
    </row>
    <row r="125" spans="1:9" ht="18.75">
      <c r="A125" s="145">
        <v>4295</v>
      </c>
      <c r="B125" s="145">
        <v>20</v>
      </c>
      <c r="C125" s="145">
        <v>114</v>
      </c>
      <c r="D125" s="146">
        <v>3.65</v>
      </c>
      <c r="E125" s="146">
        <f>C125*D125</f>
        <v>416.09999999999997</v>
      </c>
      <c r="F125" s="263">
        <v>416.1</v>
      </c>
      <c r="G125" s="261">
        <v>37802</v>
      </c>
      <c r="H125" s="332">
        <f>E125-F125</f>
        <v>0</v>
      </c>
      <c r="I125" s="333">
        <f t="shared" si="5"/>
        <v>1.0000000000000002</v>
      </c>
    </row>
    <row r="126" spans="1:9" ht="15.75">
      <c r="A126" s="257">
        <v>8946</v>
      </c>
      <c r="B126" s="257">
        <v>20</v>
      </c>
      <c r="C126" s="257">
        <v>75</v>
      </c>
      <c r="D126" s="258">
        <v>3.65</v>
      </c>
      <c r="E126" s="258">
        <f>C126*D126</f>
        <v>273.75</v>
      </c>
      <c r="F126" s="258"/>
      <c r="G126" s="257"/>
      <c r="H126" s="325">
        <f>E126-F126</f>
        <v>273.75</v>
      </c>
      <c r="I126" s="29">
        <f t="shared" si="5"/>
        <v>0</v>
      </c>
    </row>
    <row r="127" spans="1:9" ht="15.75">
      <c r="A127" s="257">
        <v>9070</v>
      </c>
      <c r="B127" s="257">
        <v>20</v>
      </c>
      <c r="C127" s="257">
        <v>76</v>
      </c>
      <c r="D127" s="258">
        <v>3.65</v>
      </c>
      <c r="E127" s="258">
        <f>C127*D127</f>
        <v>277.39999999999998</v>
      </c>
      <c r="F127" s="258"/>
      <c r="G127" s="257"/>
      <c r="H127" s="325">
        <f>E127-F127</f>
        <v>277.39999999999998</v>
      </c>
      <c r="I127" s="29">
        <f t="shared" si="5"/>
        <v>0</v>
      </c>
    </row>
    <row r="128" spans="1:9" ht="15.75">
      <c r="A128" s="257">
        <v>10158</v>
      </c>
      <c r="B128" s="257">
        <v>20</v>
      </c>
      <c r="C128" s="257">
        <v>47</v>
      </c>
      <c r="D128" s="258">
        <v>3.65</v>
      </c>
      <c r="E128" s="258">
        <f>C128*D128</f>
        <v>171.54999999999998</v>
      </c>
      <c r="F128" s="258"/>
      <c r="G128" s="257"/>
      <c r="H128" s="325">
        <f>E128-F128</f>
        <v>171.54999999999998</v>
      </c>
      <c r="I128" s="29">
        <f t="shared" si="5"/>
        <v>0</v>
      </c>
    </row>
    <row r="129" spans="1:9" ht="15.75">
      <c r="A129" s="257"/>
      <c r="B129" s="257"/>
      <c r="C129" s="257"/>
      <c r="D129" s="258"/>
      <c r="E129" s="258"/>
      <c r="F129" s="258"/>
      <c r="G129" s="257"/>
      <c r="H129" s="325"/>
      <c r="I129" s="29"/>
    </row>
    <row r="130" spans="1:9" ht="15.75">
      <c r="A130" s="257"/>
      <c r="B130" s="257" t="s">
        <v>611</v>
      </c>
      <c r="C130" s="257"/>
      <c r="D130" s="258"/>
      <c r="E130" s="258"/>
      <c r="F130" s="258"/>
      <c r="G130" s="257"/>
      <c r="H130" s="325"/>
      <c r="I130" s="29"/>
    </row>
    <row r="131" spans="1:9" ht="15.75">
      <c r="A131" s="257">
        <v>2055</v>
      </c>
      <c r="B131" s="257">
        <v>21</v>
      </c>
      <c r="C131" s="257">
        <v>212</v>
      </c>
      <c r="D131" s="258">
        <v>3.65</v>
      </c>
      <c r="E131" s="258">
        <f t="shared" ref="E131:E136" si="6">C131*D131</f>
        <v>773.8</v>
      </c>
      <c r="F131" s="258"/>
      <c r="G131" s="257"/>
      <c r="H131" s="325">
        <f t="shared" ref="H131:H136" si="7">E131-F131</f>
        <v>773.8</v>
      </c>
      <c r="I131" s="29">
        <f>F131/E131</f>
        <v>0</v>
      </c>
    </row>
    <row r="132" spans="1:9" ht="15.75">
      <c r="A132" s="317">
        <v>2422</v>
      </c>
      <c r="B132" s="317">
        <v>21</v>
      </c>
      <c r="C132" s="317">
        <v>274</v>
      </c>
      <c r="D132" s="318">
        <v>3.65</v>
      </c>
      <c r="E132" s="318">
        <f t="shared" si="6"/>
        <v>1000.1</v>
      </c>
      <c r="F132" s="318">
        <v>170</v>
      </c>
      <c r="G132" s="182">
        <v>37813</v>
      </c>
      <c r="H132" s="331">
        <f t="shared" si="7"/>
        <v>830.1</v>
      </c>
      <c r="I132" s="321">
        <f>F132/E132</f>
        <v>0.16998300169983002</v>
      </c>
    </row>
    <row r="133" spans="1:9" ht="15.75">
      <c r="A133" s="257">
        <v>5193</v>
      </c>
      <c r="B133" s="257">
        <v>21</v>
      </c>
      <c r="C133" s="257">
        <v>62</v>
      </c>
      <c r="D133" s="258">
        <v>3.65</v>
      </c>
      <c r="E133" s="258">
        <f t="shared" si="6"/>
        <v>226.29999999999998</v>
      </c>
      <c r="F133" s="258"/>
      <c r="G133" s="257"/>
      <c r="H133" s="325">
        <f t="shared" si="7"/>
        <v>226.29999999999998</v>
      </c>
      <c r="I133" s="29">
        <f t="shared" si="5"/>
        <v>0</v>
      </c>
    </row>
    <row r="134" spans="1:9" ht="15.75">
      <c r="A134" s="257">
        <v>5456</v>
      </c>
      <c r="B134" s="257">
        <v>21</v>
      </c>
      <c r="C134" s="257">
        <v>66</v>
      </c>
      <c r="D134" s="258">
        <v>3.65</v>
      </c>
      <c r="E134" s="258">
        <f t="shared" si="6"/>
        <v>240.9</v>
      </c>
      <c r="F134" s="258"/>
      <c r="G134" s="257"/>
      <c r="H134" s="325">
        <f t="shared" si="7"/>
        <v>240.9</v>
      </c>
      <c r="I134" s="29">
        <f t="shared" si="5"/>
        <v>0</v>
      </c>
    </row>
    <row r="135" spans="1:9" ht="15.75">
      <c r="A135" s="257">
        <v>6599</v>
      </c>
      <c r="B135" s="257">
        <v>21</v>
      </c>
      <c r="C135" s="257">
        <v>61</v>
      </c>
      <c r="D135" s="258">
        <v>3.65</v>
      </c>
      <c r="E135" s="258">
        <f t="shared" si="6"/>
        <v>222.65</v>
      </c>
      <c r="F135" s="258"/>
      <c r="G135" s="257"/>
      <c r="H135" s="325">
        <f t="shared" si="7"/>
        <v>222.65</v>
      </c>
      <c r="I135" s="29">
        <f t="shared" si="5"/>
        <v>0</v>
      </c>
    </row>
    <row r="136" spans="1:9" ht="18.75">
      <c r="A136" s="145">
        <v>7342</v>
      </c>
      <c r="B136" s="145">
        <v>21</v>
      </c>
      <c r="C136" s="145">
        <v>74</v>
      </c>
      <c r="D136" s="146">
        <v>3.65</v>
      </c>
      <c r="E136" s="146">
        <f t="shared" si="6"/>
        <v>270.09999999999997</v>
      </c>
      <c r="F136" s="263">
        <v>275</v>
      </c>
      <c r="G136" s="261">
        <v>37795</v>
      </c>
      <c r="H136" s="332">
        <f t="shared" si="7"/>
        <v>-4.9000000000000341</v>
      </c>
      <c r="I136" s="333">
        <f t="shared" si="5"/>
        <v>1.0181414291003332</v>
      </c>
    </row>
    <row r="137" spans="1:9" ht="15.75">
      <c r="A137" s="257"/>
      <c r="B137" s="257"/>
      <c r="C137" s="257"/>
      <c r="D137" s="258"/>
      <c r="E137" s="258"/>
      <c r="F137" s="258"/>
      <c r="G137" s="257"/>
      <c r="H137" s="325"/>
      <c r="I137" s="29"/>
    </row>
    <row r="138" spans="1:9" ht="15.75">
      <c r="A138" s="257"/>
      <c r="B138" s="257" t="s">
        <v>612</v>
      </c>
      <c r="C138" s="257"/>
      <c r="D138" s="258"/>
      <c r="E138" s="258"/>
      <c r="F138" s="258"/>
      <c r="G138" s="257"/>
      <c r="H138" s="325"/>
      <c r="I138" s="29"/>
    </row>
    <row r="139" spans="1:9" ht="15.75">
      <c r="A139" s="257">
        <v>974</v>
      </c>
      <c r="B139" s="257">
        <v>22</v>
      </c>
      <c r="C139" s="257">
        <v>429</v>
      </c>
      <c r="D139" s="258">
        <v>3.65</v>
      </c>
      <c r="E139" s="258">
        <f t="shared" ref="E139:E144" si="8">C139*D139</f>
        <v>1565.85</v>
      </c>
      <c r="F139" s="258"/>
      <c r="G139" s="257"/>
      <c r="H139" s="325">
        <f t="shared" ref="H139:H144" si="9">E139-F139</f>
        <v>1565.85</v>
      </c>
      <c r="I139" s="29">
        <f>F139/E139</f>
        <v>0</v>
      </c>
    </row>
    <row r="140" spans="1:9" ht="15.75">
      <c r="A140" s="257">
        <v>1257</v>
      </c>
      <c r="B140" s="257">
        <v>22</v>
      </c>
      <c r="C140" s="257">
        <v>318</v>
      </c>
      <c r="D140" s="258">
        <v>3.65</v>
      </c>
      <c r="E140" s="258">
        <f t="shared" si="8"/>
        <v>1160.7</v>
      </c>
      <c r="F140" s="258"/>
      <c r="G140" s="257"/>
      <c r="H140" s="325">
        <f t="shared" si="9"/>
        <v>1160.7</v>
      </c>
      <c r="I140" s="29">
        <f t="shared" si="5"/>
        <v>0</v>
      </c>
    </row>
    <row r="141" spans="1:9" ht="15.75">
      <c r="A141" s="257">
        <v>4948</v>
      </c>
      <c r="B141" s="257">
        <v>22</v>
      </c>
      <c r="C141" s="257">
        <v>73</v>
      </c>
      <c r="D141" s="258">
        <v>3.65</v>
      </c>
      <c r="E141" s="258">
        <f t="shared" si="8"/>
        <v>266.45</v>
      </c>
      <c r="F141" s="258"/>
      <c r="G141" s="257"/>
      <c r="H141" s="325">
        <f t="shared" si="9"/>
        <v>266.45</v>
      </c>
      <c r="I141" s="29">
        <f t="shared" si="5"/>
        <v>0</v>
      </c>
    </row>
    <row r="142" spans="1:9" ht="15.75">
      <c r="A142" s="257">
        <v>6585</v>
      </c>
      <c r="B142" s="257">
        <v>22</v>
      </c>
      <c r="C142" s="257">
        <v>106</v>
      </c>
      <c r="D142" s="258">
        <v>3.65</v>
      </c>
      <c r="E142" s="258">
        <f t="shared" si="8"/>
        <v>386.9</v>
      </c>
      <c r="F142" s="258"/>
      <c r="G142" s="257"/>
      <c r="H142" s="325">
        <f t="shared" si="9"/>
        <v>386.9</v>
      </c>
      <c r="I142" s="29">
        <f>F142/E142</f>
        <v>0</v>
      </c>
    </row>
    <row r="143" spans="1:9" ht="18.75">
      <c r="A143" s="145">
        <v>10774</v>
      </c>
      <c r="B143" s="145">
        <v>22</v>
      </c>
      <c r="C143" s="145">
        <v>56</v>
      </c>
      <c r="D143" s="146">
        <v>3.65</v>
      </c>
      <c r="E143" s="146">
        <f t="shared" si="8"/>
        <v>204.4</v>
      </c>
      <c r="F143" s="263">
        <v>277.75</v>
      </c>
      <c r="G143" s="261">
        <v>37774</v>
      </c>
      <c r="H143" s="334">
        <f t="shared" si="9"/>
        <v>-73.349999999999994</v>
      </c>
      <c r="I143" s="335">
        <f>F143/E143</f>
        <v>1.3588551859099804</v>
      </c>
    </row>
    <row r="144" spans="1:9" ht="15.75">
      <c r="A144" s="257">
        <v>12468</v>
      </c>
      <c r="B144" s="257">
        <v>22</v>
      </c>
      <c r="C144" s="257">
        <v>80</v>
      </c>
      <c r="D144" s="258">
        <v>3.65</v>
      </c>
      <c r="E144" s="258">
        <f t="shared" si="8"/>
        <v>292</v>
      </c>
      <c r="F144" s="258"/>
      <c r="G144" s="257"/>
      <c r="H144" s="325">
        <f t="shared" si="9"/>
        <v>292</v>
      </c>
      <c r="I144" s="29">
        <f t="shared" si="5"/>
        <v>0</v>
      </c>
    </row>
    <row r="145" spans="1:9" ht="15.75">
      <c r="A145" s="257"/>
      <c r="B145" s="257"/>
      <c r="C145" s="257"/>
      <c r="D145" s="258"/>
      <c r="E145" s="258"/>
      <c r="F145" s="258"/>
      <c r="G145" s="257"/>
      <c r="H145" s="325"/>
      <c r="I145" s="29"/>
    </row>
    <row r="146" spans="1:9" ht="15.75">
      <c r="A146" s="257"/>
      <c r="B146" s="257" t="s">
        <v>613</v>
      </c>
      <c r="C146" s="257"/>
      <c r="D146" s="258"/>
      <c r="E146" s="258"/>
      <c r="F146" s="258"/>
      <c r="G146" s="257"/>
      <c r="H146" s="325"/>
      <c r="I146" s="29"/>
    </row>
    <row r="147" spans="1:9" ht="18.75">
      <c r="A147" s="145">
        <v>4125</v>
      </c>
      <c r="B147" s="145">
        <v>23</v>
      </c>
      <c r="C147" s="145">
        <v>381</v>
      </c>
      <c r="D147" s="146">
        <v>3.65</v>
      </c>
      <c r="E147" s="146">
        <f>C147*D147</f>
        <v>1390.6499999999999</v>
      </c>
      <c r="F147" s="263">
        <v>1390.65</v>
      </c>
      <c r="G147" s="261">
        <v>37777</v>
      </c>
      <c r="H147" s="334">
        <f>E147-F147</f>
        <v>0</v>
      </c>
      <c r="I147" s="335">
        <f t="shared" si="5"/>
        <v>1.0000000000000002</v>
      </c>
    </row>
    <row r="148" spans="1:9" ht="15.75">
      <c r="A148" s="317">
        <v>4592</v>
      </c>
      <c r="B148" s="317">
        <v>23</v>
      </c>
      <c r="C148" s="317">
        <v>136</v>
      </c>
      <c r="D148" s="318">
        <v>3.65</v>
      </c>
      <c r="E148" s="318">
        <f>C148*D148</f>
        <v>496.4</v>
      </c>
      <c r="F148" s="318">
        <v>175.55</v>
      </c>
      <c r="G148" s="182">
        <v>37788</v>
      </c>
      <c r="H148" s="331">
        <f>E148-F148</f>
        <v>320.84999999999997</v>
      </c>
      <c r="I148" s="321">
        <f t="shared" si="5"/>
        <v>0.35364625302175667</v>
      </c>
    </row>
    <row r="149" spans="1:9" ht="18.75">
      <c r="A149" s="145">
        <v>4697</v>
      </c>
      <c r="B149" s="145">
        <v>23</v>
      </c>
      <c r="C149" s="145">
        <v>82</v>
      </c>
      <c r="D149" s="146">
        <v>3.65</v>
      </c>
      <c r="E149" s="146">
        <f>C149*D149</f>
        <v>299.3</v>
      </c>
      <c r="F149" s="347">
        <v>299.3</v>
      </c>
      <c r="G149" s="348">
        <v>37764</v>
      </c>
      <c r="H149" s="332">
        <f>E149-F149</f>
        <v>0</v>
      </c>
      <c r="I149" s="333">
        <f t="shared" si="5"/>
        <v>1</v>
      </c>
    </row>
    <row r="150" spans="1:9" ht="15.75">
      <c r="A150" s="257">
        <v>7096</v>
      </c>
      <c r="B150" s="257">
        <v>23</v>
      </c>
      <c r="C150" s="257">
        <v>89</v>
      </c>
      <c r="D150" s="258">
        <v>3.65</v>
      </c>
      <c r="E150" s="258">
        <f>C150*D150</f>
        <v>324.84999999999997</v>
      </c>
      <c r="F150" s="258">
        <v>62.05</v>
      </c>
      <c r="G150" s="271">
        <v>37561</v>
      </c>
      <c r="H150" s="325">
        <f>E150-F150</f>
        <v>262.79999999999995</v>
      </c>
      <c r="I150" s="29">
        <f>F150/E150</f>
        <v>0.1910112359550562</v>
      </c>
    </row>
    <row r="151" spans="1:9" ht="15.75">
      <c r="A151" s="257"/>
      <c r="B151" s="257"/>
      <c r="C151" s="257"/>
      <c r="D151" s="258"/>
      <c r="E151" s="258"/>
      <c r="F151" s="258"/>
      <c r="G151" s="271"/>
      <c r="H151" s="325"/>
      <c r="I151" s="29"/>
    </row>
    <row r="152" spans="1:9" ht="15.75">
      <c r="A152" s="257"/>
      <c r="B152" s="257"/>
      <c r="C152" s="257"/>
      <c r="D152" s="258"/>
      <c r="E152" s="258"/>
      <c r="F152" s="258"/>
      <c r="G152" s="271"/>
      <c r="H152" s="325"/>
      <c r="I152" s="29"/>
    </row>
    <row r="153" spans="1:9" ht="15.75">
      <c r="A153" s="257"/>
      <c r="B153" s="257"/>
      <c r="C153" s="257"/>
      <c r="D153" s="258"/>
      <c r="E153" s="258"/>
      <c r="F153" s="258"/>
      <c r="G153" s="271"/>
      <c r="H153" s="325"/>
      <c r="I153" s="29"/>
    </row>
    <row r="154" spans="1:9" ht="15.75">
      <c r="A154" s="257"/>
      <c r="B154" s="257"/>
      <c r="C154" s="257"/>
      <c r="D154" s="258"/>
      <c r="E154" s="258"/>
      <c r="F154" s="258"/>
      <c r="G154" s="257"/>
      <c r="H154" s="325"/>
      <c r="I154" s="29"/>
    </row>
    <row r="155" spans="1:9" ht="15.75">
      <c r="A155" s="257"/>
      <c r="B155" s="257" t="s">
        <v>614</v>
      </c>
      <c r="C155" s="257"/>
      <c r="D155" s="258"/>
      <c r="E155" s="258"/>
      <c r="F155" s="258"/>
      <c r="G155" s="257"/>
      <c r="H155" s="325"/>
      <c r="I155" s="29"/>
    </row>
    <row r="156" spans="1:9" ht="15.75">
      <c r="A156" s="317">
        <v>3249</v>
      </c>
      <c r="B156" s="317">
        <v>24</v>
      </c>
      <c r="C156" s="317">
        <v>178</v>
      </c>
      <c r="D156" s="318">
        <v>3.65</v>
      </c>
      <c r="E156" s="318">
        <f>C156*D156</f>
        <v>649.69999999999993</v>
      </c>
      <c r="F156" s="318">
        <v>482.45</v>
      </c>
      <c r="G156" s="182">
        <v>37768</v>
      </c>
      <c r="H156" s="331">
        <f>E156-F156</f>
        <v>167.24999999999994</v>
      </c>
      <c r="I156" s="321">
        <f t="shared" si="5"/>
        <v>0.74257349545944284</v>
      </c>
    </row>
    <row r="157" spans="1:9" ht="18.75">
      <c r="A157" s="145">
        <v>4634</v>
      </c>
      <c r="B157" s="145">
        <v>24</v>
      </c>
      <c r="C157" s="145">
        <v>140</v>
      </c>
      <c r="D157" s="146">
        <v>3.65</v>
      </c>
      <c r="E157" s="146">
        <f>C157*D157</f>
        <v>511</v>
      </c>
      <c r="F157" s="263">
        <v>667.3</v>
      </c>
      <c r="G157" s="261">
        <v>37515</v>
      </c>
      <c r="H157" s="332">
        <f>E157-F157</f>
        <v>-156.29999999999995</v>
      </c>
      <c r="I157" s="333">
        <f t="shared" si="5"/>
        <v>1.3058708414872797</v>
      </c>
    </row>
    <row r="158" spans="1:9" ht="18.75">
      <c r="A158" s="257"/>
      <c r="B158" s="257"/>
      <c r="C158" s="257"/>
      <c r="D158" s="258"/>
      <c r="E158" s="258"/>
      <c r="F158" s="263">
        <v>327.25</v>
      </c>
      <c r="G158" s="261">
        <v>37802</v>
      </c>
      <c r="H158" s="325"/>
      <c r="I158" s="29"/>
    </row>
    <row r="159" spans="1:9" ht="15.75">
      <c r="A159" s="257">
        <v>4963</v>
      </c>
      <c r="B159" s="257">
        <v>24</v>
      </c>
      <c r="C159" s="257">
        <v>141</v>
      </c>
      <c r="D159" s="258">
        <v>3.65</v>
      </c>
      <c r="E159" s="258">
        <f>C159*D159</f>
        <v>514.65</v>
      </c>
      <c r="F159" s="258"/>
      <c r="G159" s="257"/>
      <c r="H159" s="325">
        <f>E159-F159</f>
        <v>514.65</v>
      </c>
      <c r="I159" s="29">
        <f t="shared" si="5"/>
        <v>0</v>
      </c>
    </row>
    <row r="160" spans="1:9" ht="15.75">
      <c r="A160" s="257">
        <v>5127</v>
      </c>
      <c r="B160" s="257">
        <v>24</v>
      </c>
      <c r="C160" s="257">
        <v>71</v>
      </c>
      <c r="D160" s="258">
        <v>3.65</v>
      </c>
      <c r="E160" s="258">
        <f>C160*D160</f>
        <v>259.14999999999998</v>
      </c>
      <c r="F160" s="258"/>
      <c r="G160" s="257"/>
      <c r="H160" s="325">
        <f>E160-F160</f>
        <v>259.14999999999998</v>
      </c>
      <c r="I160" s="29">
        <f t="shared" si="5"/>
        <v>0</v>
      </c>
    </row>
    <row r="161" spans="1:9" ht="15.75">
      <c r="A161" s="257">
        <v>7894</v>
      </c>
      <c r="B161" s="257">
        <v>24</v>
      </c>
      <c r="C161" s="257">
        <v>48</v>
      </c>
      <c r="D161" s="258">
        <v>3.65</v>
      </c>
      <c r="E161" s="258">
        <f>C161*D161</f>
        <v>175.2</v>
      </c>
      <c r="F161" s="258"/>
      <c r="G161" s="257"/>
      <c r="H161" s="325">
        <f>E161-F161</f>
        <v>175.2</v>
      </c>
      <c r="I161" s="29">
        <f t="shared" si="5"/>
        <v>0</v>
      </c>
    </row>
    <row r="162" spans="1:9" ht="15.75">
      <c r="A162" s="257"/>
      <c r="B162" s="257"/>
      <c r="C162" s="257"/>
      <c r="D162" s="258"/>
      <c r="E162" s="258"/>
      <c r="F162" s="258"/>
      <c r="G162" s="257"/>
      <c r="H162" s="325"/>
      <c r="I162" s="29"/>
    </row>
    <row r="163" spans="1:9" ht="15.75">
      <c r="A163" s="257"/>
      <c r="B163" s="257" t="s">
        <v>615</v>
      </c>
      <c r="C163" s="257"/>
      <c r="D163" s="258"/>
      <c r="E163" s="258"/>
      <c r="F163" s="258"/>
      <c r="G163" s="257"/>
      <c r="H163" s="325"/>
      <c r="I163" s="29"/>
    </row>
    <row r="164" spans="1:9" ht="18.75">
      <c r="A164" s="349">
        <v>839</v>
      </c>
      <c r="B164" s="349">
        <v>25</v>
      </c>
      <c r="C164" s="349">
        <v>356</v>
      </c>
      <c r="D164" s="337">
        <v>3.65</v>
      </c>
      <c r="E164" s="337">
        <f>C164*D164</f>
        <v>1299.3999999999999</v>
      </c>
      <c r="F164" s="337">
        <v>2835</v>
      </c>
      <c r="G164" s="328">
        <v>37631</v>
      </c>
      <c r="H164" s="350">
        <f>E164-F164</f>
        <v>-1535.6000000000001</v>
      </c>
      <c r="I164" s="330">
        <f t="shared" si="5"/>
        <v>2.1817762044020319</v>
      </c>
    </row>
    <row r="165" spans="1:9" ht="18.75">
      <c r="A165" s="145">
        <v>6487</v>
      </c>
      <c r="B165" s="145">
        <v>25</v>
      </c>
      <c r="C165" s="145">
        <v>59</v>
      </c>
      <c r="D165" s="146">
        <v>3.65</v>
      </c>
      <c r="E165" s="146">
        <f>C165*D165</f>
        <v>215.35</v>
      </c>
      <c r="F165" s="263">
        <v>219</v>
      </c>
      <c r="G165" s="261">
        <v>37791</v>
      </c>
      <c r="H165" s="334">
        <f>E165-F165</f>
        <v>-3.6500000000000057</v>
      </c>
      <c r="I165" s="335">
        <f t="shared" si="5"/>
        <v>1.0169491525423728</v>
      </c>
    </row>
    <row r="166" spans="1:9" ht="15.75">
      <c r="A166" s="257">
        <v>9385</v>
      </c>
      <c r="B166" s="257">
        <v>25</v>
      </c>
      <c r="C166" s="257">
        <v>117</v>
      </c>
      <c r="D166" s="258">
        <v>3.65</v>
      </c>
      <c r="E166" s="258">
        <f>C166*D166</f>
        <v>427.05</v>
      </c>
      <c r="F166" s="258"/>
      <c r="G166" s="257"/>
      <c r="H166" s="325">
        <f>E166-F166</f>
        <v>427.05</v>
      </c>
      <c r="I166" s="29">
        <f t="shared" si="5"/>
        <v>0</v>
      </c>
    </row>
    <row r="167" spans="1:9" ht="15.75">
      <c r="A167" s="257">
        <v>9438</v>
      </c>
      <c r="B167" s="257">
        <v>25</v>
      </c>
      <c r="C167" s="257">
        <v>47</v>
      </c>
      <c r="D167" s="258">
        <v>3.65</v>
      </c>
      <c r="E167" s="258">
        <f>C167*D167</f>
        <v>171.54999999999998</v>
      </c>
      <c r="F167" s="258"/>
      <c r="G167" s="257"/>
      <c r="H167" s="325">
        <f>E167-F167</f>
        <v>171.54999999999998</v>
      </c>
      <c r="I167" s="29">
        <f t="shared" si="5"/>
        <v>0</v>
      </c>
    </row>
    <row r="168" spans="1:9" ht="15.75">
      <c r="A168" s="317">
        <v>10914</v>
      </c>
      <c r="B168" s="317">
        <v>25</v>
      </c>
      <c r="C168" s="317">
        <v>55</v>
      </c>
      <c r="D168" s="318">
        <v>3.65</v>
      </c>
      <c r="E168" s="318">
        <f>C168*D168</f>
        <v>200.75</v>
      </c>
      <c r="F168" s="318">
        <v>103.95</v>
      </c>
      <c r="G168" s="182">
        <v>37774</v>
      </c>
      <c r="H168" s="331">
        <f>E168-F168</f>
        <v>96.8</v>
      </c>
      <c r="I168" s="321">
        <f t="shared" si="5"/>
        <v>0.51780821917808217</v>
      </c>
    </row>
    <row r="169" spans="1:9" ht="15.75">
      <c r="A169" s="257"/>
      <c r="B169" s="257"/>
      <c r="C169" s="257"/>
      <c r="D169" s="258"/>
      <c r="E169" s="258"/>
      <c r="F169" s="258"/>
      <c r="G169" s="257"/>
      <c r="H169" s="325"/>
      <c r="I169" s="29"/>
    </row>
    <row r="170" spans="1:9" ht="15.75">
      <c r="A170" s="257"/>
      <c r="B170" s="257" t="s">
        <v>633</v>
      </c>
      <c r="C170" s="257"/>
      <c r="D170" s="258"/>
      <c r="E170" s="258"/>
      <c r="F170" s="258"/>
      <c r="G170" s="257"/>
      <c r="H170" s="325"/>
      <c r="I170" s="29"/>
    </row>
    <row r="171" spans="1:9" ht="15.75">
      <c r="A171" s="257">
        <v>1840</v>
      </c>
      <c r="B171" s="257">
        <v>26</v>
      </c>
      <c r="C171" s="257">
        <v>107</v>
      </c>
      <c r="D171" s="258">
        <v>3.65</v>
      </c>
      <c r="E171" s="258">
        <f>C171*D171</f>
        <v>390.55</v>
      </c>
      <c r="F171" s="258"/>
      <c r="G171" s="257"/>
      <c r="H171" s="325">
        <f>E171-F171</f>
        <v>390.55</v>
      </c>
      <c r="I171" s="29">
        <f t="shared" si="5"/>
        <v>0</v>
      </c>
    </row>
    <row r="172" spans="1:9" ht="18.75">
      <c r="A172" s="312">
        <v>3492</v>
      </c>
      <c r="B172" s="312">
        <v>26</v>
      </c>
      <c r="C172" s="312">
        <v>148</v>
      </c>
      <c r="D172" s="313">
        <v>3.65</v>
      </c>
      <c r="E172" s="313">
        <f>C172*D172</f>
        <v>540.19999999999993</v>
      </c>
      <c r="F172" s="337">
        <v>558.25</v>
      </c>
      <c r="G172" s="328">
        <v>37727</v>
      </c>
      <c r="H172" s="329">
        <f>E172-F172</f>
        <v>-18.050000000000068</v>
      </c>
      <c r="I172" s="330">
        <f t="shared" si="5"/>
        <v>1.0334135505368383</v>
      </c>
    </row>
    <row r="173" spans="1:9" ht="15.75">
      <c r="A173" s="317">
        <v>12183</v>
      </c>
      <c r="B173" s="317">
        <v>26</v>
      </c>
      <c r="C173" s="317">
        <v>34</v>
      </c>
      <c r="D173" s="318">
        <v>3.65</v>
      </c>
      <c r="E173" s="318">
        <f>C173*D173</f>
        <v>124.1</v>
      </c>
      <c r="F173" s="318">
        <v>45.3</v>
      </c>
      <c r="G173" s="182">
        <v>37796</v>
      </c>
      <c r="H173" s="331">
        <f>E173-F173</f>
        <v>78.8</v>
      </c>
      <c r="I173" s="321">
        <f t="shared" si="5"/>
        <v>0.36502820306204675</v>
      </c>
    </row>
    <row r="174" spans="1:9" ht="15.75">
      <c r="A174" s="257">
        <v>12606</v>
      </c>
      <c r="B174" s="257">
        <v>26</v>
      </c>
      <c r="C174" s="257">
        <v>33</v>
      </c>
      <c r="D174" s="258">
        <v>3.65</v>
      </c>
      <c r="E174" s="258">
        <f>C174*D174</f>
        <v>120.45</v>
      </c>
      <c r="F174" s="258"/>
      <c r="G174" s="257"/>
      <c r="H174" s="325">
        <f>E174-F174</f>
        <v>120.45</v>
      </c>
      <c r="I174" s="29">
        <f t="shared" si="5"/>
        <v>0</v>
      </c>
    </row>
    <row r="175" spans="1:9" ht="15.75">
      <c r="A175" s="257"/>
      <c r="B175" s="257"/>
      <c r="C175" s="257"/>
      <c r="D175" s="258"/>
      <c r="E175" s="258"/>
      <c r="F175" s="258"/>
      <c r="G175" s="257"/>
      <c r="H175" s="325"/>
      <c r="I175" s="29"/>
    </row>
    <row r="176" spans="1:9" ht="15.75">
      <c r="A176" s="257"/>
      <c r="B176" s="257"/>
      <c r="C176" s="257"/>
      <c r="D176" s="258"/>
      <c r="E176" s="258"/>
      <c r="F176" s="258"/>
      <c r="G176" s="257"/>
      <c r="H176" s="325"/>
      <c r="I176" s="29"/>
    </row>
    <row r="177" spans="1:9" ht="15.75">
      <c r="A177" s="257"/>
      <c r="B177" s="257" t="s">
        <v>634</v>
      </c>
      <c r="C177" s="257"/>
      <c r="D177" s="258"/>
      <c r="E177" s="258"/>
      <c r="F177" s="258"/>
      <c r="G177" s="257"/>
      <c r="H177" s="325"/>
      <c r="I177" s="29"/>
    </row>
    <row r="178" spans="1:9" ht="15.75">
      <c r="A178" s="257">
        <v>1170</v>
      </c>
      <c r="B178" s="257">
        <v>27</v>
      </c>
      <c r="C178" s="257">
        <v>799</v>
      </c>
      <c r="D178" s="258">
        <v>3.65</v>
      </c>
      <c r="E178" s="258">
        <f>C178*D178</f>
        <v>2916.35</v>
      </c>
      <c r="F178" s="258"/>
      <c r="G178" s="257"/>
      <c r="H178" s="325">
        <f>E178-F178</f>
        <v>2916.35</v>
      </c>
      <c r="I178" s="29">
        <f t="shared" si="5"/>
        <v>0</v>
      </c>
    </row>
    <row r="179" spans="1:9" ht="18.75">
      <c r="A179" s="312">
        <v>1558</v>
      </c>
      <c r="B179" s="312">
        <v>27</v>
      </c>
      <c r="C179" s="312">
        <v>436</v>
      </c>
      <c r="D179" s="313">
        <v>3.65</v>
      </c>
      <c r="E179" s="313">
        <f>C179*D179</f>
        <v>1591.3999999999999</v>
      </c>
      <c r="F179" s="337">
        <v>1691.25</v>
      </c>
      <c r="G179" s="328">
        <v>37741</v>
      </c>
      <c r="H179" s="329">
        <f>E179-F179</f>
        <v>-99.850000000000136</v>
      </c>
      <c r="I179" s="330">
        <f t="shared" si="5"/>
        <v>1.0627434962925726</v>
      </c>
    </row>
    <row r="180" spans="1:9" ht="15.75">
      <c r="A180" s="257">
        <v>4646</v>
      </c>
      <c r="B180" s="257">
        <v>27</v>
      </c>
      <c r="C180" s="257">
        <v>82</v>
      </c>
      <c r="D180" s="258">
        <v>3.65</v>
      </c>
      <c r="E180" s="258">
        <f>C180*D180</f>
        <v>299.3</v>
      </c>
      <c r="F180" s="258">
        <v>184.95</v>
      </c>
      <c r="G180" s="271">
        <v>37515</v>
      </c>
      <c r="H180" s="325">
        <f>E180-F180</f>
        <v>114.35000000000002</v>
      </c>
      <c r="I180" s="29">
        <f t="shared" si="5"/>
        <v>0.61794186435015031</v>
      </c>
    </row>
    <row r="181" spans="1:9" ht="18.75">
      <c r="A181" s="145">
        <v>6718</v>
      </c>
      <c r="B181" s="145">
        <v>27</v>
      </c>
      <c r="C181" s="145">
        <v>108</v>
      </c>
      <c r="D181" s="146">
        <v>3.65</v>
      </c>
      <c r="E181" s="146">
        <f>C181*D181</f>
        <v>394.2</v>
      </c>
      <c r="F181" s="263">
        <v>394.2</v>
      </c>
      <c r="G181" s="261">
        <v>37788</v>
      </c>
      <c r="H181" s="334">
        <f>E181-F181</f>
        <v>0</v>
      </c>
      <c r="I181" s="335">
        <f t="shared" si="5"/>
        <v>1</v>
      </c>
    </row>
    <row r="182" spans="1:9" ht="15.75">
      <c r="A182" s="257"/>
      <c r="B182" s="257"/>
      <c r="C182" s="257"/>
      <c r="D182" s="258"/>
      <c r="E182" s="258"/>
      <c r="F182" s="258"/>
      <c r="G182" s="257"/>
      <c r="H182" s="325"/>
      <c r="I182" s="29"/>
    </row>
    <row r="183" spans="1:9" ht="15.75">
      <c r="A183" s="257"/>
      <c r="B183" s="257" t="s">
        <v>635</v>
      </c>
      <c r="C183" s="257"/>
      <c r="D183" s="258"/>
      <c r="E183" s="258"/>
      <c r="F183" s="258"/>
      <c r="G183" s="257"/>
      <c r="H183" s="325"/>
      <c r="I183" s="29"/>
    </row>
    <row r="184" spans="1:9" ht="15.75">
      <c r="A184" s="257">
        <v>1069</v>
      </c>
      <c r="B184" s="257">
        <v>28</v>
      </c>
      <c r="C184" s="257">
        <v>384</v>
      </c>
      <c r="D184" s="258">
        <v>3.65</v>
      </c>
      <c r="E184" s="258">
        <f>C184*D184</f>
        <v>1401.6</v>
      </c>
      <c r="F184" s="258">
        <v>496.25</v>
      </c>
      <c r="G184" s="271">
        <v>37687</v>
      </c>
      <c r="H184" s="325">
        <f>E184-F184</f>
        <v>905.34999999999991</v>
      </c>
      <c r="I184" s="29">
        <f t="shared" si="5"/>
        <v>0.35405964611872148</v>
      </c>
    </row>
    <row r="185" spans="1:9" ht="15.75">
      <c r="A185" s="257">
        <v>4628</v>
      </c>
      <c r="B185" s="257">
        <v>28</v>
      </c>
      <c r="C185" s="257">
        <v>192</v>
      </c>
      <c r="D185" s="258">
        <v>3.65</v>
      </c>
      <c r="E185" s="258">
        <f>C185*D185</f>
        <v>700.8</v>
      </c>
      <c r="F185" s="258"/>
      <c r="G185" s="257"/>
      <c r="H185" s="325">
        <f>E185-F185</f>
        <v>700.8</v>
      </c>
      <c r="I185" s="29">
        <f t="shared" si="5"/>
        <v>0</v>
      </c>
    </row>
    <row r="186" spans="1:9" ht="15.75">
      <c r="A186" s="257">
        <v>5488</v>
      </c>
      <c r="B186" s="257">
        <v>28</v>
      </c>
      <c r="C186" s="257">
        <v>277</v>
      </c>
      <c r="D186" s="258">
        <v>3.65</v>
      </c>
      <c r="E186" s="258">
        <f>C186*D186</f>
        <v>1011.05</v>
      </c>
      <c r="F186" s="258"/>
      <c r="G186" s="257"/>
      <c r="H186" s="325">
        <f>E186-F186</f>
        <v>1011.05</v>
      </c>
      <c r="I186" s="29">
        <f t="shared" si="5"/>
        <v>0</v>
      </c>
    </row>
    <row r="187" spans="1:9" ht="15.75">
      <c r="A187" s="257">
        <v>12467</v>
      </c>
      <c r="B187" s="257">
        <v>28</v>
      </c>
      <c r="C187" s="257">
        <v>29</v>
      </c>
      <c r="D187" s="258">
        <v>3.65</v>
      </c>
      <c r="E187" s="258">
        <f>C187*D187</f>
        <v>105.85</v>
      </c>
      <c r="F187" s="258"/>
      <c r="G187" s="257"/>
      <c r="H187" s="325">
        <f>E187-F187</f>
        <v>105.85</v>
      </c>
      <c r="I187" s="29">
        <f t="shared" si="5"/>
        <v>0</v>
      </c>
    </row>
    <row r="188" spans="1:9" ht="15.75">
      <c r="A188" s="257"/>
      <c r="B188" s="257"/>
      <c r="C188" s="257"/>
      <c r="D188" s="258"/>
      <c r="E188" s="258"/>
      <c r="F188" s="258"/>
      <c r="G188" s="257"/>
      <c r="H188" s="325"/>
      <c r="I188" s="29"/>
    </row>
    <row r="189" spans="1:9" ht="15.75">
      <c r="A189" s="257"/>
      <c r="B189" s="257"/>
      <c r="C189" s="257"/>
      <c r="D189" s="258"/>
      <c r="E189" s="258"/>
      <c r="F189" s="258"/>
      <c r="G189" s="257"/>
      <c r="H189" s="325"/>
      <c r="I189" s="29"/>
    </row>
    <row r="190" spans="1:9" ht="15.75">
      <c r="A190" s="257"/>
      <c r="B190" s="257"/>
      <c r="C190" s="257"/>
      <c r="D190" s="258"/>
      <c r="E190" s="258"/>
      <c r="F190" s="258"/>
      <c r="G190" s="257"/>
      <c r="H190" s="325"/>
      <c r="I190" s="29"/>
    </row>
    <row r="191" spans="1:9" ht="15.75">
      <c r="A191" s="257"/>
      <c r="B191" s="257"/>
      <c r="C191" s="257"/>
      <c r="D191" s="258"/>
      <c r="E191" s="258"/>
      <c r="F191" s="258"/>
      <c r="G191" s="257"/>
      <c r="H191" s="325"/>
      <c r="I191" s="29"/>
    </row>
    <row r="192" spans="1:9" ht="15.75">
      <c r="A192" s="257"/>
      <c r="B192" s="257" t="s">
        <v>636</v>
      </c>
      <c r="C192" s="257"/>
      <c r="D192" s="258"/>
      <c r="E192" s="258"/>
      <c r="F192" s="258"/>
      <c r="G192" s="257"/>
      <c r="H192" s="325"/>
      <c r="I192" s="29"/>
    </row>
    <row r="193" spans="1:9" ht="15.75">
      <c r="A193" s="257">
        <v>1654</v>
      </c>
      <c r="B193" s="257">
        <v>29</v>
      </c>
      <c r="C193" s="257">
        <v>216</v>
      </c>
      <c r="D193" s="258">
        <v>3.65</v>
      </c>
      <c r="E193" s="258">
        <f>C193*D193</f>
        <v>788.4</v>
      </c>
      <c r="F193" s="258">
        <v>542.6</v>
      </c>
      <c r="G193" s="271">
        <v>37638</v>
      </c>
      <c r="H193" s="325">
        <f>E193-F193</f>
        <v>245.79999999999995</v>
      </c>
      <c r="I193" s="29">
        <f t="shared" si="5"/>
        <v>0.68822932521562663</v>
      </c>
    </row>
    <row r="194" spans="1:9" ht="15.75">
      <c r="A194" s="257">
        <v>2787</v>
      </c>
      <c r="B194" s="257">
        <v>29</v>
      </c>
      <c r="C194" s="257">
        <v>154</v>
      </c>
      <c r="D194" s="258">
        <v>3.65</v>
      </c>
      <c r="E194" s="258">
        <f>C194*D194</f>
        <v>562.1</v>
      </c>
      <c r="F194" s="258"/>
      <c r="G194" s="257"/>
      <c r="H194" s="325">
        <f>E194-F194</f>
        <v>562.1</v>
      </c>
      <c r="I194" s="29">
        <f t="shared" si="5"/>
        <v>0</v>
      </c>
    </row>
    <row r="195" spans="1:9" ht="15.75">
      <c r="A195" s="257">
        <v>3825</v>
      </c>
      <c r="B195" s="257">
        <v>29</v>
      </c>
      <c r="C195" s="257">
        <v>95</v>
      </c>
      <c r="D195" s="258">
        <v>3.65</v>
      </c>
      <c r="E195" s="258">
        <f>C195*D195</f>
        <v>346.75</v>
      </c>
      <c r="F195" s="258"/>
      <c r="G195" s="257"/>
      <c r="H195" s="325">
        <f>E195-F195</f>
        <v>346.75</v>
      </c>
      <c r="I195" s="29">
        <f t="shared" si="5"/>
        <v>0</v>
      </c>
    </row>
    <row r="196" spans="1:9" ht="18.75">
      <c r="A196" s="145">
        <v>6789</v>
      </c>
      <c r="B196" s="145">
        <v>29</v>
      </c>
      <c r="C196" s="145">
        <v>100</v>
      </c>
      <c r="D196" s="146">
        <v>3.65</v>
      </c>
      <c r="E196" s="146">
        <f>C196*D196</f>
        <v>365</v>
      </c>
      <c r="F196" s="263">
        <v>368.65</v>
      </c>
      <c r="G196" s="261">
        <v>37799</v>
      </c>
      <c r="H196" s="332">
        <f>E196-F196</f>
        <v>-3.6499999999999773</v>
      </c>
      <c r="I196" s="333">
        <f t="shared" si="5"/>
        <v>1.01</v>
      </c>
    </row>
    <row r="197" spans="1:9" ht="15.75">
      <c r="A197" s="257">
        <v>11832</v>
      </c>
      <c r="B197" s="257">
        <v>29</v>
      </c>
      <c r="C197" s="257">
        <v>35</v>
      </c>
      <c r="D197" s="258">
        <v>3.65</v>
      </c>
      <c r="E197" s="258">
        <f>C197*D197</f>
        <v>127.75</v>
      </c>
      <c r="F197" s="258"/>
      <c r="G197" s="257"/>
      <c r="H197" s="325">
        <f>E197-F197</f>
        <v>127.75</v>
      </c>
      <c r="I197" s="29">
        <f t="shared" si="5"/>
        <v>0</v>
      </c>
    </row>
    <row r="198" spans="1:9" ht="15.75">
      <c r="A198" s="257"/>
      <c r="B198" s="257"/>
      <c r="C198" s="257"/>
      <c r="D198" s="258"/>
      <c r="E198" s="258"/>
      <c r="F198" s="258"/>
      <c r="G198" s="257"/>
      <c r="H198" s="325"/>
      <c r="I198" s="29"/>
    </row>
    <row r="199" spans="1:9" ht="15.75">
      <c r="A199" s="257"/>
      <c r="B199" s="351" t="s">
        <v>637</v>
      </c>
      <c r="C199" s="257"/>
      <c r="D199" s="258"/>
      <c r="E199" s="258"/>
      <c r="F199" s="257"/>
      <c r="G199" s="257"/>
      <c r="H199" s="325"/>
      <c r="I199" s="29"/>
    </row>
    <row r="200" spans="1:9" ht="15.75">
      <c r="A200" s="257">
        <v>1799</v>
      </c>
      <c r="B200" s="257">
        <v>30</v>
      </c>
      <c r="C200" s="257">
        <v>1034</v>
      </c>
      <c r="D200" s="258">
        <v>3.65</v>
      </c>
      <c r="E200" s="258">
        <f>C200*D200</f>
        <v>3774.1</v>
      </c>
      <c r="F200" s="258">
        <v>275.49</v>
      </c>
      <c r="G200" s="271">
        <v>37539</v>
      </c>
      <c r="H200" s="325">
        <f>E200-F200</f>
        <v>3498.6099999999997</v>
      </c>
      <c r="I200" s="29">
        <f t="shared" si="5"/>
        <v>7.2994886198033973E-2</v>
      </c>
    </row>
    <row r="201" spans="1:9" ht="15.75">
      <c r="A201" s="257">
        <v>10522</v>
      </c>
      <c r="B201" s="257">
        <v>30</v>
      </c>
      <c r="C201" s="257">
        <v>61</v>
      </c>
      <c r="D201" s="258">
        <v>3.65</v>
      </c>
      <c r="E201" s="258">
        <f>C201*D201</f>
        <v>222.65</v>
      </c>
      <c r="F201" s="257"/>
      <c r="G201" s="257"/>
      <c r="H201" s="325">
        <f>E201-F201</f>
        <v>222.65</v>
      </c>
      <c r="I201" s="29">
        <f t="shared" si="5"/>
        <v>0</v>
      </c>
    </row>
    <row r="202" spans="1:9" ht="15.75">
      <c r="A202" s="257">
        <v>12662</v>
      </c>
      <c r="B202" s="257">
        <v>30</v>
      </c>
      <c r="C202" s="257">
        <v>58</v>
      </c>
      <c r="D202" s="258">
        <v>3.65</v>
      </c>
      <c r="E202" s="258">
        <f>C202*D202</f>
        <v>211.7</v>
      </c>
      <c r="F202" s="257"/>
      <c r="G202" s="257"/>
      <c r="H202" s="325">
        <f>E202-F202</f>
        <v>211.7</v>
      </c>
      <c r="I202" s="29">
        <f t="shared" si="5"/>
        <v>0</v>
      </c>
    </row>
    <row r="203" spans="1:9" ht="15.75">
      <c r="A203" s="257">
        <v>12673</v>
      </c>
      <c r="B203" s="257">
        <v>30</v>
      </c>
      <c r="C203" s="257">
        <v>33</v>
      </c>
      <c r="D203" s="258">
        <v>3.65</v>
      </c>
      <c r="E203" s="258">
        <f>C203*D203</f>
        <v>120.45</v>
      </c>
      <c r="F203" s="257"/>
      <c r="G203" s="257"/>
      <c r="H203" s="325">
        <f>E203-F203</f>
        <v>120.45</v>
      </c>
      <c r="I203" s="29">
        <f t="shared" si="5"/>
        <v>0</v>
      </c>
    </row>
    <row r="204" spans="1:9" ht="15.75">
      <c r="A204" s="257"/>
      <c r="B204" s="257"/>
      <c r="C204" s="257"/>
      <c r="D204" s="258"/>
      <c r="E204" s="258"/>
      <c r="F204" s="257"/>
      <c r="G204" s="257"/>
      <c r="H204" s="325"/>
      <c r="I204" s="29"/>
    </row>
    <row r="205" spans="1:9" ht="18.75">
      <c r="A205" s="257"/>
      <c r="B205" s="269"/>
      <c r="C205" s="269"/>
      <c r="D205" s="268" t="s">
        <v>304</v>
      </c>
      <c r="E205" s="268">
        <f>SUM(E124:E204)</f>
        <v>31280.499999999996</v>
      </c>
      <c r="F205" s="268">
        <f>SUM(F124:F204)</f>
        <v>12458.890000000001</v>
      </c>
      <c r="G205" s="270">
        <v>37813</v>
      </c>
      <c r="H205" s="325"/>
      <c r="I205" s="341">
        <f>F205/E205</f>
        <v>0.39829574335448609</v>
      </c>
    </row>
    <row r="206" spans="1:9" ht="15.75">
      <c r="A206" s="257"/>
      <c r="B206" s="257"/>
      <c r="C206" s="257"/>
      <c r="D206" s="258"/>
      <c r="E206" s="258"/>
      <c r="F206" s="257"/>
      <c r="G206" s="257"/>
      <c r="H206" s="325"/>
      <c r="I206" s="29"/>
    </row>
    <row r="207" spans="1:9" ht="15.75">
      <c r="A207" s="257"/>
      <c r="B207" s="257"/>
      <c r="C207" s="257"/>
      <c r="D207" s="258"/>
      <c r="E207" s="258"/>
      <c r="F207" s="257"/>
      <c r="G207" s="257"/>
      <c r="H207" s="325"/>
      <c r="I207" s="29"/>
    </row>
    <row r="208" spans="1:9" ht="15.75">
      <c r="A208" s="257"/>
      <c r="B208" s="257"/>
      <c r="C208" s="257"/>
      <c r="D208" s="258"/>
      <c r="E208" s="258"/>
      <c r="F208" s="257"/>
      <c r="G208" s="257"/>
      <c r="H208" s="325"/>
      <c r="I208" s="29"/>
    </row>
    <row r="209" spans="1:9" ht="15.75">
      <c r="A209" s="257"/>
      <c r="B209" s="257"/>
      <c r="C209" s="257"/>
      <c r="D209" s="258"/>
      <c r="E209" s="258"/>
      <c r="F209" s="257"/>
      <c r="G209" s="257"/>
      <c r="H209" s="325"/>
      <c r="I209" s="29"/>
    </row>
    <row r="210" spans="1:9" ht="15.75">
      <c r="A210" s="257"/>
      <c r="B210" s="257"/>
      <c r="C210" s="257"/>
      <c r="D210" s="258"/>
      <c r="E210" s="258"/>
      <c r="F210" s="257"/>
      <c r="G210" s="257"/>
      <c r="H210" s="325"/>
      <c r="I210" s="29"/>
    </row>
    <row r="211" spans="1:9" ht="15.75">
      <c r="A211" s="257"/>
      <c r="B211" s="257"/>
      <c r="C211" s="257"/>
      <c r="D211" s="258"/>
      <c r="E211" s="258"/>
      <c r="F211" s="257"/>
      <c r="G211" s="257"/>
      <c r="H211" s="325"/>
      <c r="I211" s="29"/>
    </row>
    <row r="212" spans="1:9" ht="18.75">
      <c r="A212" s="257"/>
      <c r="B212" s="269" t="s">
        <v>12</v>
      </c>
      <c r="C212" s="269" t="s">
        <v>1</v>
      </c>
      <c r="D212" s="258"/>
      <c r="E212" s="258"/>
      <c r="F212" s="257"/>
      <c r="G212" s="257"/>
      <c r="H212" s="325"/>
      <c r="I212" s="29"/>
    </row>
    <row r="213" spans="1:9" ht="15.75">
      <c r="A213" s="257"/>
      <c r="B213" s="257" t="s">
        <v>638</v>
      </c>
      <c r="C213" s="257"/>
      <c r="D213" s="258"/>
      <c r="E213" s="258"/>
      <c r="F213" s="257"/>
      <c r="G213" s="257"/>
      <c r="H213" s="325"/>
      <c r="I213" s="29"/>
    </row>
    <row r="214" spans="1:9" ht="15.75">
      <c r="A214" s="257">
        <v>2820</v>
      </c>
      <c r="B214" s="257">
        <v>40</v>
      </c>
      <c r="C214" s="257">
        <v>163</v>
      </c>
      <c r="D214" s="258">
        <v>3.65</v>
      </c>
      <c r="E214" s="258">
        <f>C214*D214</f>
        <v>594.94999999999993</v>
      </c>
      <c r="F214" s="258">
        <v>200</v>
      </c>
      <c r="G214" s="271">
        <v>37607</v>
      </c>
      <c r="H214" s="325">
        <f>E214-F214</f>
        <v>394.94999999999993</v>
      </c>
      <c r="I214" s="29">
        <f>F214/E214</f>
        <v>0.33616270274813015</v>
      </c>
    </row>
    <row r="215" spans="1:9" ht="15.75">
      <c r="A215" s="257">
        <v>4416</v>
      </c>
      <c r="B215" s="257">
        <v>40</v>
      </c>
      <c r="C215" s="257">
        <v>159</v>
      </c>
      <c r="D215" s="258">
        <v>3.65</v>
      </c>
      <c r="E215" s="258">
        <f>C215*D215</f>
        <v>580.35</v>
      </c>
      <c r="F215" s="257"/>
      <c r="G215" s="257"/>
      <c r="H215" s="325">
        <f>E215-F215</f>
        <v>580.35</v>
      </c>
      <c r="I215" s="29">
        <f>F215/E215</f>
        <v>0</v>
      </c>
    </row>
    <row r="216" spans="1:9" ht="15.75">
      <c r="A216" s="257">
        <v>6151</v>
      </c>
      <c r="B216" s="257">
        <v>40</v>
      </c>
      <c r="C216" s="257">
        <v>106</v>
      </c>
      <c r="D216" s="258">
        <v>3.65</v>
      </c>
      <c r="E216" s="258">
        <f>C216*D216</f>
        <v>386.9</v>
      </c>
      <c r="F216" s="257"/>
      <c r="G216" s="257"/>
      <c r="H216" s="325">
        <f>E216-F216</f>
        <v>386.9</v>
      </c>
      <c r="I216" s="29">
        <f>F216/E216</f>
        <v>0</v>
      </c>
    </row>
    <row r="217" spans="1:9" ht="15.75">
      <c r="A217" s="257">
        <v>6480</v>
      </c>
      <c r="B217" s="257">
        <v>40</v>
      </c>
      <c r="C217" s="257">
        <v>81</v>
      </c>
      <c r="D217" s="258">
        <v>3.65</v>
      </c>
      <c r="E217" s="258">
        <f>C217*D217</f>
        <v>295.64999999999998</v>
      </c>
      <c r="F217" s="257"/>
      <c r="G217" s="257"/>
      <c r="H217" s="325">
        <f>E217-F217</f>
        <v>295.64999999999998</v>
      </c>
      <c r="I217" s="29">
        <f>F217/E217</f>
        <v>0</v>
      </c>
    </row>
    <row r="218" spans="1:9" ht="15.75">
      <c r="A218" s="257">
        <v>12644</v>
      </c>
      <c r="B218" s="257">
        <v>40</v>
      </c>
      <c r="C218" s="257">
        <v>44</v>
      </c>
      <c r="D218" s="258">
        <v>3.65</v>
      </c>
      <c r="E218" s="258">
        <f>C218*D218</f>
        <v>160.6</v>
      </c>
      <c r="F218" s="257"/>
      <c r="G218" s="257"/>
      <c r="H218" s="325">
        <f>E218-F218</f>
        <v>160.6</v>
      </c>
      <c r="I218" s="29">
        <f>F218/E218</f>
        <v>0</v>
      </c>
    </row>
    <row r="219" spans="1:9" ht="15.75">
      <c r="A219" s="257"/>
      <c r="B219" s="257"/>
      <c r="C219" s="257"/>
      <c r="D219" s="258"/>
      <c r="E219" s="258"/>
      <c r="F219" s="257"/>
      <c r="G219" s="257"/>
      <c r="H219" s="325"/>
      <c r="I219" s="29"/>
    </row>
    <row r="220" spans="1:9" ht="15.75">
      <c r="A220" s="257"/>
      <c r="B220" s="257" t="s">
        <v>639</v>
      </c>
      <c r="C220" s="257"/>
      <c r="D220" s="258"/>
      <c r="E220" s="258"/>
      <c r="F220" s="257"/>
      <c r="G220" s="257"/>
      <c r="I220" s="29"/>
    </row>
    <row r="221" spans="1:9" ht="15.75">
      <c r="A221" s="257">
        <v>765</v>
      </c>
      <c r="B221" s="257">
        <v>41</v>
      </c>
      <c r="C221" s="257">
        <v>161</v>
      </c>
      <c r="D221" s="258">
        <v>3.65</v>
      </c>
      <c r="E221" s="258">
        <f>C221*D221</f>
        <v>587.65</v>
      </c>
      <c r="F221" s="257"/>
      <c r="G221" s="257"/>
      <c r="H221" s="325">
        <f>E221-F221</f>
        <v>587.65</v>
      </c>
      <c r="I221" s="29">
        <f>F221/E221</f>
        <v>0</v>
      </c>
    </row>
    <row r="222" spans="1:9" ht="15.75">
      <c r="A222" s="317">
        <v>1386</v>
      </c>
      <c r="B222" s="317">
        <v>41</v>
      </c>
      <c r="C222" s="317">
        <v>204</v>
      </c>
      <c r="D222" s="318">
        <v>3.65</v>
      </c>
      <c r="E222" s="318">
        <f>C222*D222</f>
        <v>744.6</v>
      </c>
      <c r="F222" s="318">
        <v>335.75</v>
      </c>
      <c r="G222" s="182">
        <v>37790</v>
      </c>
      <c r="H222" s="331">
        <f>E222-F222</f>
        <v>408.85</v>
      </c>
      <c r="I222" s="321">
        <f>F222/E222</f>
        <v>0.45091324200913241</v>
      </c>
    </row>
    <row r="223" spans="1:9" ht="15.75">
      <c r="A223" s="317"/>
      <c r="B223" s="317"/>
      <c r="C223" s="317"/>
      <c r="D223" s="318"/>
      <c r="E223" s="318"/>
      <c r="F223" s="318" t="s">
        <v>704</v>
      </c>
      <c r="G223" s="182">
        <v>37813</v>
      </c>
      <c r="H223" s="331"/>
      <c r="I223" s="321"/>
    </row>
    <row r="224" spans="1:9" ht="15.75">
      <c r="A224" s="257">
        <v>1501</v>
      </c>
      <c r="B224" s="257">
        <v>41</v>
      </c>
      <c r="C224" s="257">
        <v>34</v>
      </c>
      <c r="D224" s="258">
        <v>3.65</v>
      </c>
      <c r="E224" s="258">
        <f>C224*D224</f>
        <v>124.1</v>
      </c>
      <c r="F224" s="257"/>
      <c r="G224" s="257"/>
      <c r="H224" s="325">
        <f>E224-F224</f>
        <v>124.1</v>
      </c>
      <c r="I224" s="29">
        <f>F224/E224</f>
        <v>0</v>
      </c>
    </row>
    <row r="225" spans="1:9" ht="15.75">
      <c r="A225" s="257">
        <v>7370</v>
      </c>
      <c r="B225" s="257">
        <v>41</v>
      </c>
      <c r="C225" s="257">
        <v>117</v>
      </c>
      <c r="D225" s="258">
        <v>3.65</v>
      </c>
      <c r="E225" s="258">
        <f>C225*D225</f>
        <v>427.05</v>
      </c>
      <c r="F225" s="257"/>
      <c r="G225" s="257"/>
      <c r="H225" s="325">
        <f>E225-F225</f>
        <v>427.05</v>
      </c>
      <c r="I225" s="29">
        <f>F225/E225</f>
        <v>0</v>
      </c>
    </row>
    <row r="226" spans="1:9" ht="15.75">
      <c r="A226" s="257">
        <v>11884</v>
      </c>
      <c r="B226" s="257">
        <v>41</v>
      </c>
      <c r="C226" s="257">
        <v>39</v>
      </c>
      <c r="D226" s="258">
        <v>3.65</v>
      </c>
      <c r="E226" s="258">
        <f>C226*D226</f>
        <v>142.35</v>
      </c>
      <c r="F226" s="257"/>
      <c r="G226" s="257"/>
      <c r="H226" s="325">
        <f>E226-F226</f>
        <v>142.35</v>
      </c>
      <c r="I226" s="29">
        <f>F226/E226</f>
        <v>0</v>
      </c>
    </row>
    <row r="227" spans="1:9" ht="15.75">
      <c r="A227" s="257"/>
      <c r="B227" s="257"/>
      <c r="C227" s="257"/>
      <c r="D227" s="258"/>
      <c r="E227" s="258"/>
      <c r="F227" s="257"/>
      <c r="G227" s="257"/>
      <c r="H227" s="325"/>
      <c r="I227" s="29"/>
    </row>
    <row r="228" spans="1:9" ht="15.75">
      <c r="A228" s="257"/>
      <c r="B228" s="257"/>
      <c r="C228" s="257"/>
      <c r="D228" s="258"/>
      <c r="E228" s="258"/>
      <c r="F228" s="257"/>
      <c r="G228" s="257"/>
      <c r="H228" s="325"/>
      <c r="I228" s="29"/>
    </row>
    <row r="229" spans="1:9" ht="15.75">
      <c r="A229" s="257"/>
      <c r="B229" s="257"/>
      <c r="C229" s="257"/>
      <c r="D229" s="258"/>
      <c r="E229" s="258"/>
      <c r="F229" s="257"/>
      <c r="G229" s="257"/>
      <c r="H229" s="325"/>
      <c r="I229" s="29"/>
    </row>
    <row r="230" spans="1:9" ht="15.75">
      <c r="A230" s="257"/>
      <c r="B230" s="257"/>
      <c r="C230" s="257"/>
      <c r="D230" s="258"/>
      <c r="E230" s="258"/>
      <c r="F230" s="257"/>
      <c r="G230" s="257"/>
      <c r="H230" s="325"/>
      <c r="I230" s="29"/>
    </row>
    <row r="231" spans="1:9" ht="15.75">
      <c r="A231" s="257"/>
      <c r="B231" s="257" t="s">
        <v>640</v>
      </c>
      <c r="C231" s="257"/>
      <c r="D231" s="258"/>
      <c r="E231" s="258"/>
      <c r="F231" s="257"/>
      <c r="G231" s="257"/>
      <c r="I231" s="29"/>
    </row>
    <row r="232" spans="1:9" ht="15.75">
      <c r="A232" s="257">
        <v>605</v>
      </c>
      <c r="B232" s="257">
        <v>42</v>
      </c>
      <c r="C232" s="257">
        <v>211</v>
      </c>
      <c r="D232" s="258">
        <v>3.65</v>
      </c>
      <c r="E232" s="258">
        <f>C232*D232</f>
        <v>770.15</v>
      </c>
      <c r="F232" s="257"/>
      <c r="G232" s="257"/>
      <c r="H232" s="325">
        <f t="shared" ref="H232:H308" si="10">E232-F232</f>
        <v>770.15</v>
      </c>
      <c r="I232" s="29">
        <f t="shared" ref="I232:I308" si="11">F232/E232</f>
        <v>0</v>
      </c>
    </row>
    <row r="233" spans="1:9" ht="15.75">
      <c r="A233" s="257">
        <v>1080</v>
      </c>
      <c r="B233" s="257">
        <v>42</v>
      </c>
      <c r="C233" s="257">
        <v>163</v>
      </c>
      <c r="D233" s="258">
        <v>3.65</v>
      </c>
      <c r="E233" s="258">
        <f>C233*D233</f>
        <v>594.94999999999993</v>
      </c>
      <c r="F233" s="257"/>
      <c r="G233" s="257"/>
      <c r="H233" s="325">
        <f t="shared" si="10"/>
        <v>594.94999999999993</v>
      </c>
      <c r="I233" s="29">
        <f t="shared" si="11"/>
        <v>0</v>
      </c>
    </row>
    <row r="234" spans="1:9" ht="15.75">
      <c r="A234" s="257">
        <v>1471</v>
      </c>
      <c r="B234" s="257">
        <v>42</v>
      </c>
      <c r="C234" s="257">
        <v>156</v>
      </c>
      <c r="D234" s="258">
        <v>3.65</v>
      </c>
      <c r="E234" s="258">
        <f>C234*D234</f>
        <v>569.4</v>
      </c>
      <c r="F234" s="257"/>
      <c r="G234" s="257"/>
      <c r="H234" s="325">
        <f t="shared" si="10"/>
        <v>569.4</v>
      </c>
      <c r="I234" s="29">
        <f t="shared" si="11"/>
        <v>0</v>
      </c>
    </row>
    <row r="235" spans="1:9" ht="15.75">
      <c r="A235" s="257">
        <v>6630</v>
      </c>
      <c r="B235" s="257">
        <v>42</v>
      </c>
      <c r="C235" s="257">
        <v>29</v>
      </c>
      <c r="D235" s="258">
        <v>3.65</v>
      </c>
      <c r="E235" s="258">
        <f>C235*D235</f>
        <v>105.85</v>
      </c>
      <c r="F235" s="257"/>
      <c r="G235" s="257"/>
      <c r="H235" s="325">
        <f t="shared" si="10"/>
        <v>105.85</v>
      </c>
      <c r="I235" s="29">
        <f t="shared" si="11"/>
        <v>0</v>
      </c>
    </row>
    <row r="236" spans="1:9" ht="15.75">
      <c r="A236" s="257">
        <v>10559</v>
      </c>
      <c r="B236" s="257">
        <v>42</v>
      </c>
      <c r="C236" s="257">
        <v>83</v>
      </c>
      <c r="D236" s="258">
        <v>3.65</v>
      </c>
      <c r="E236" s="258">
        <f>C236*D236</f>
        <v>302.95</v>
      </c>
      <c r="F236" s="257"/>
      <c r="G236" s="257"/>
      <c r="H236" s="325">
        <f t="shared" si="10"/>
        <v>302.95</v>
      </c>
      <c r="I236" s="29">
        <f t="shared" si="11"/>
        <v>0</v>
      </c>
    </row>
    <row r="237" spans="1:9" ht="15.75">
      <c r="A237" s="257"/>
      <c r="B237" s="257"/>
      <c r="C237" s="257"/>
      <c r="D237" s="258"/>
      <c r="E237" s="258"/>
      <c r="F237" s="257"/>
      <c r="G237" s="257"/>
      <c r="H237" s="325"/>
      <c r="I237" s="29"/>
    </row>
    <row r="238" spans="1:9" ht="15.75">
      <c r="A238" s="257"/>
      <c r="B238" s="257"/>
      <c r="C238" s="257"/>
      <c r="D238" s="258"/>
      <c r="E238" s="258"/>
      <c r="F238" s="257"/>
      <c r="G238" s="257"/>
      <c r="H238" s="325"/>
      <c r="I238" s="29"/>
    </row>
    <row r="239" spans="1:9" ht="15.75">
      <c r="A239" s="257"/>
      <c r="B239" s="257" t="s">
        <v>641</v>
      </c>
      <c r="C239" s="257"/>
      <c r="D239" s="258"/>
      <c r="E239" s="258"/>
      <c r="F239" s="257"/>
      <c r="G239" s="257"/>
      <c r="H239" s="325"/>
      <c r="I239" s="29"/>
    </row>
    <row r="240" spans="1:9" ht="15.75">
      <c r="A240" s="317">
        <v>3099</v>
      </c>
      <c r="B240" s="317">
        <v>43</v>
      </c>
      <c r="C240" s="317">
        <v>250</v>
      </c>
      <c r="D240" s="318">
        <v>3.65</v>
      </c>
      <c r="E240" s="318">
        <f>C240*D240</f>
        <v>912.5</v>
      </c>
      <c r="F240" s="318">
        <v>529.04999999999995</v>
      </c>
      <c r="G240" s="182">
        <v>37788</v>
      </c>
      <c r="H240" s="331">
        <f t="shared" si="10"/>
        <v>383.45000000000005</v>
      </c>
      <c r="I240" s="321">
        <f t="shared" si="11"/>
        <v>0.57978082191780822</v>
      </c>
    </row>
    <row r="241" spans="1:9" ht="18.75">
      <c r="A241" s="312">
        <v>3450</v>
      </c>
      <c r="B241" s="312">
        <v>43</v>
      </c>
      <c r="C241" s="312">
        <v>129</v>
      </c>
      <c r="D241" s="313">
        <v>3.65</v>
      </c>
      <c r="E241" s="313">
        <f>C241*D241</f>
        <v>470.84999999999997</v>
      </c>
      <c r="F241" s="337">
        <v>500</v>
      </c>
      <c r="G241" s="328">
        <v>37725</v>
      </c>
      <c r="H241" s="339">
        <f t="shared" si="10"/>
        <v>-29.150000000000034</v>
      </c>
      <c r="I241" s="352">
        <f t="shared" si="11"/>
        <v>1.0619093129446746</v>
      </c>
    </row>
    <row r="242" spans="1:9" ht="15.75">
      <c r="A242" s="257">
        <v>4419</v>
      </c>
      <c r="B242" s="257">
        <v>43</v>
      </c>
      <c r="C242" s="257">
        <v>94</v>
      </c>
      <c r="D242" s="258">
        <v>3.65</v>
      </c>
      <c r="E242" s="258">
        <f>C242*D242</f>
        <v>343.09999999999997</v>
      </c>
      <c r="F242" s="257"/>
      <c r="G242" s="257"/>
      <c r="H242" s="325">
        <f>E242-F242</f>
        <v>343.09999999999997</v>
      </c>
      <c r="I242" s="29">
        <f>F242/E242</f>
        <v>0</v>
      </c>
    </row>
    <row r="243" spans="1:9" ht="15.75">
      <c r="A243" s="257">
        <v>6463</v>
      </c>
      <c r="B243" s="257">
        <v>43</v>
      </c>
      <c r="C243" s="257">
        <v>132</v>
      </c>
      <c r="D243" s="258">
        <v>3.65</v>
      </c>
      <c r="E243" s="258">
        <f>C243*D243</f>
        <v>481.8</v>
      </c>
      <c r="F243" s="257"/>
      <c r="G243" s="257"/>
      <c r="H243" s="325">
        <f t="shared" si="10"/>
        <v>481.8</v>
      </c>
      <c r="I243" s="29">
        <f t="shared" si="11"/>
        <v>0</v>
      </c>
    </row>
    <row r="244" spans="1:9" ht="15.75">
      <c r="A244" s="257">
        <v>7811</v>
      </c>
      <c r="B244" s="257">
        <v>43</v>
      </c>
      <c r="C244" s="257">
        <v>120</v>
      </c>
      <c r="D244" s="258">
        <v>3.65</v>
      </c>
      <c r="E244" s="258">
        <f>C244*D244</f>
        <v>438</v>
      </c>
      <c r="F244" s="258">
        <v>295.64999999999998</v>
      </c>
      <c r="G244" s="271">
        <v>37631</v>
      </c>
      <c r="H244" s="325">
        <f t="shared" si="10"/>
        <v>142.35000000000002</v>
      </c>
      <c r="I244" s="29">
        <f t="shared" si="11"/>
        <v>0.67499999999999993</v>
      </c>
    </row>
    <row r="245" spans="1:9" ht="15.75">
      <c r="A245" s="257"/>
      <c r="B245" s="257"/>
      <c r="C245" s="257"/>
      <c r="D245" s="258"/>
      <c r="E245" s="258"/>
      <c r="F245" s="257"/>
      <c r="G245" s="257"/>
      <c r="H245" s="325"/>
      <c r="I245" s="29"/>
    </row>
    <row r="246" spans="1:9" ht="15.75">
      <c r="A246" s="257"/>
      <c r="B246" s="257"/>
      <c r="C246" s="257"/>
      <c r="D246" s="258"/>
      <c r="E246" s="258"/>
      <c r="F246" s="257"/>
      <c r="G246" s="257"/>
      <c r="H246" s="325"/>
      <c r="I246" s="29"/>
    </row>
    <row r="247" spans="1:9" ht="15.75">
      <c r="A247" s="257"/>
      <c r="B247" s="257" t="s">
        <v>642</v>
      </c>
      <c r="C247" s="257"/>
      <c r="D247" s="258"/>
      <c r="E247" s="258"/>
      <c r="F247" s="257"/>
      <c r="G247" s="257"/>
      <c r="H247" s="325"/>
      <c r="I247" s="29"/>
    </row>
    <row r="248" spans="1:9" ht="15.75">
      <c r="A248" s="257">
        <v>1547</v>
      </c>
      <c r="B248" s="257">
        <v>44</v>
      </c>
      <c r="C248" s="257">
        <v>215</v>
      </c>
      <c r="D248" s="258">
        <v>3.65</v>
      </c>
      <c r="E248" s="258">
        <f>C248*D248</f>
        <v>784.75</v>
      </c>
      <c r="F248" s="258">
        <v>550.29999999999995</v>
      </c>
      <c r="G248" s="271">
        <v>37644</v>
      </c>
      <c r="H248" s="325">
        <f t="shared" si="10"/>
        <v>234.45000000000005</v>
      </c>
      <c r="I248" s="29">
        <f t="shared" si="11"/>
        <v>0.70124243389614516</v>
      </c>
    </row>
    <row r="249" spans="1:9" ht="15.75">
      <c r="A249" s="317">
        <v>1637</v>
      </c>
      <c r="B249" s="317">
        <v>44</v>
      </c>
      <c r="C249" s="317">
        <v>239</v>
      </c>
      <c r="D249" s="318">
        <v>3.65</v>
      </c>
      <c r="E249" s="318">
        <f>C249*D249</f>
        <v>872.35</v>
      </c>
      <c r="F249" s="353">
        <v>259.85000000000002</v>
      </c>
      <c r="G249" s="182">
        <v>37803</v>
      </c>
      <c r="H249" s="331">
        <f t="shared" si="10"/>
        <v>612.5</v>
      </c>
      <c r="I249" s="321">
        <f t="shared" si="11"/>
        <v>0.29787355992434233</v>
      </c>
    </row>
    <row r="250" spans="1:9" ht="15.75">
      <c r="A250" s="257">
        <v>4774</v>
      </c>
      <c r="B250" s="257">
        <v>44</v>
      </c>
      <c r="C250" s="257">
        <v>102</v>
      </c>
      <c r="D250" s="258">
        <v>3.65</v>
      </c>
      <c r="E250" s="258">
        <f>C250*D250</f>
        <v>372.3</v>
      </c>
      <c r="F250" s="257"/>
      <c r="G250" s="257"/>
      <c r="H250" s="325">
        <f t="shared" si="10"/>
        <v>372.3</v>
      </c>
      <c r="I250" s="29">
        <f t="shared" si="11"/>
        <v>0</v>
      </c>
    </row>
    <row r="251" spans="1:9" ht="15.75">
      <c r="A251" s="257">
        <v>9078</v>
      </c>
      <c r="B251" s="257">
        <v>44</v>
      </c>
      <c r="C251" s="257">
        <v>48</v>
      </c>
      <c r="D251" s="258">
        <v>3.65</v>
      </c>
      <c r="E251" s="258">
        <f>C251*D251</f>
        <v>175.2</v>
      </c>
      <c r="F251" s="257"/>
      <c r="G251" s="257"/>
      <c r="H251" s="325">
        <f t="shared" si="10"/>
        <v>175.2</v>
      </c>
      <c r="I251" s="29">
        <f t="shared" si="11"/>
        <v>0</v>
      </c>
    </row>
    <row r="252" spans="1:9" ht="15.75">
      <c r="A252" s="257"/>
      <c r="B252" s="257"/>
      <c r="C252" s="257"/>
      <c r="D252" s="258"/>
      <c r="E252" s="258"/>
      <c r="F252" s="257"/>
      <c r="G252" s="257"/>
      <c r="H252" s="325"/>
      <c r="I252" s="29"/>
    </row>
    <row r="253" spans="1:9" ht="15.75">
      <c r="A253" s="257"/>
      <c r="B253" s="257" t="s">
        <v>643</v>
      </c>
      <c r="C253" s="257"/>
      <c r="D253" s="258"/>
      <c r="E253" s="258"/>
      <c r="F253" s="257"/>
      <c r="G253" s="257"/>
      <c r="H253" s="325"/>
      <c r="I253" s="29"/>
    </row>
    <row r="254" spans="1:9" ht="18.75">
      <c r="A254" s="145">
        <v>3924</v>
      </c>
      <c r="B254" s="145">
        <v>45</v>
      </c>
      <c r="C254" s="145">
        <v>246</v>
      </c>
      <c r="D254" s="146">
        <v>3.65</v>
      </c>
      <c r="E254" s="146">
        <f>C254*D254</f>
        <v>897.9</v>
      </c>
      <c r="F254" s="263">
        <v>897.9</v>
      </c>
      <c r="G254" s="261">
        <v>37802</v>
      </c>
      <c r="H254" s="332">
        <f t="shared" si="10"/>
        <v>0</v>
      </c>
      <c r="I254" s="333">
        <f t="shared" si="11"/>
        <v>1</v>
      </c>
    </row>
    <row r="255" spans="1:9" ht="18.75">
      <c r="A255" s="145">
        <v>4549</v>
      </c>
      <c r="B255" s="145">
        <v>45</v>
      </c>
      <c r="C255" s="145">
        <v>172</v>
      </c>
      <c r="D255" s="146">
        <v>3.65</v>
      </c>
      <c r="E255" s="146">
        <f>C255*D255</f>
        <v>627.79999999999995</v>
      </c>
      <c r="F255" s="263">
        <v>739.55</v>
      </c>
      <c r="G255" s="261">
        <v>37637</v>
      </c>
      <c r="H255" s="332">
        <f t="shared" si="10"/>
        <v>-111.75</v>
      </c>
      <c r="I255" s="333">
        <f t="shared" si="11"/>
        <v>1.1780025485823511</v>
      </c>
    </row>
    <row r="256" spans="1:9" ht="15.75">
      <c r="A256" s="257"/>
      <c r="B256" s="257"/>
      <c r="C256" s="257"/>
      <c r="D256" s="258"/>
      <c r="E256" s="258"/>
      <c r="F256" s="146" t="s">
        <v>704</v>
      </c>
      <c r="G256" s="162">
        <v>37797</v>
      </c>
      <c r="H256" s="354"/>
      <c r="I256" s="324"/>
    </row>
    <row r="257" spans="1:9" ht="15.75">
      <c r="A257" s="317">
        <v>6371</v>
      </c>
      <c r="B257" s="317">
        <v>45</v>
      </c>
      <c r="C257" s="317">
        <v>279</v>
      </c>
      <c r="D257" s="318">
        <v>3.65</v>
      </c>
      <c r="E257" s="318">
        <f>C257*D257</f>
        <v>1018.35</v>
      </c>
      <c r="F257" s="318">
        <v>500</v>
      </c>
      <c r="G257" s="182">
        <v>37802</v>
      </c>
      <c r="H257" s="331">
        <f t="shared" si="10"/>
        <v>518.35</v>
      </c>
      <c r="I257" s="321">
        <f t="shared" si="11"/>
        <v>0.49099032749054844</v>
      </c>
    </row>
    <row r="258" spans="1:9" ht="18.75">
      <c r="A258" s="312">
        <v>10893</v>
      </c>
      <c r="B258" s="312">
        <v>45</v>
      </c>
      <c r="C258" s="312">
        <v>79</v>
      </c>
      <c r="D258" s="313">
        <v>3.65</v>
      </c>
      <c r="E258" s="313">
        <f>C258*D258</f>
        <v>288.34999999999997</v>
      </c>
      <c r="F258" s="337">
        <v>288.35000000000002</v>
      </c>
      <c r="G258" s="328">
        <v>37515</v>
      </c>
      <c r="H258" s="329">
        <f t="shared" si="10"/>
        <v>0</v>
      </c>
      <c r="I258" s="330">
        <f t="shared" si="11"/>
        <v>1.0000000000000002</v>
      </c>
    </row>
    <row r="259" spans="1:9" ht="18.75">
      <c r="A259" s="312">
        <v>11155</v>
      </c>
      <c r="B259" s="312">
        <v>45</v>
      </c>
      <c r="C259" s="312">
        <v>78</v>
      </c>
      <c r="D259" s="313">
        <v>3.65</v>
      </c>
      <c r="E259" s="313">
        <f>C259*D259</f>
        <v>284.7</v>
      </c>
      <c r="F259" s="355">
        <v>284.7</v>
      </c>
      <c r="G259" s="328">
        <v>37705</v>
      </c>
      <c r="H259" s="329">
        <f t="shared" si="10"/>
        <v>0</v>
      </c>
      <c r="I259" s="330">
        <f t="shared" si="11"/>
        <v>1</v>
      </c>
    </row>
    <row r="260" spans="1:9" ht="15.75">
      <c r="A260" s="257"/>
      <c r="B260" s="257"/>
      <c r="C260" s="257"/>
      <c r="D260" s="258"/>
      <c r="E260" s="258"/>
      <c r="F260" s="257"/>
      <c r="G260" s="257"/>
      <c r="H260" s="325"/>
      <c r="I260" s="29"/>
    </row>
    <row r="261" spans="1:9" ht="15.75">
      <c r="A261" s="257"/>
      <c r="B261" s="257" t="s">
        <v>644</v>
      </c>
      <c r="C261" s="257"/>
      <c r="D261" s="258"/>
      <c r="E261" s="258"/>
      <c r="F261" s="257"/>
      <c r="G261" s="257"/>
      <c r="H261" s="325"/>
      <c r="I261" s="29"/>
    </row>
    <row r="262" spans="1:9" ht="15.75">
      <c r="A262" s="257">
        <v>746</v>
      </c>
      <c r="B262" s="257">
        <v>46</v>
      </c>
      <c r="C262" s="257">
        <v>194</v>
      </c>
      <c r="D262" s="258">
        <v>3.65</v>
      </c>
      <c r="E262" s="258">
        <f>C262*D262</f>
        <v>708.1</v>
      </c>
      <c r="F262" s="258">
        <v>180.25</v>
      </c>
      <c r="G262" s="271">
        <v>37586</v>
      </c>
      <c r="H262" s="325">
        <f t="shared" si="10"/>
        <v>527.85</v>
      </c>
      <c r="I262" s="29">
        <f t="shared" si="11"/>
        <v>0.25455444146307016</v>
      </c>
    </row>
    <row r="263" spans="1:9" ht="15.75">
      <c r="A263" s="257">
        <v>3805</v>
      </c>
      <c r="B263" s="257">
        <v>46</v>
      </c>
      <c r="C263" s="257">
        <v>246</v>
      </c>
      <c r="D263" s="258">
        <v>3.65</v>
      </c>
      <c r="E263" s="258">
        <f>C263*D263</f>
        <v>897.9</v>
      </c>
      <c r="F263" s="257"/>
      <c r="G263" s="257"/>
      <c r="H263" s="325">
        <f t="shared" si="10"/>
        <v>897.9</v>
      </c>
      <c r="I263" s="29">
        <f t="shared" si="11"/>
        <v>0</v>
      </c>
    </row>
    <row r="264" spans="1:9" ht="15.75">
      <c r="A264" s="257">
        <v>4392</v>
      </c>
      <c r="B264" s="257">
        <v>46</v>
      </c>
      <c r="C264" s="257">
        <v>59</v>
      </c>
      <c r="D264" s="258">
        <v>3.65</v>
      </c>
      <c r="E264" s="258">
        <f>C264*D264</f>
        <v>215.35</v>
      </c>
      <c r="F264" s="257"/>
      <c r="G264" s="257"/>
      <c r="H264" s="325">
        <f t="shared" si="10"/>
        <v>215.35</v>
      </c>
      <c r="I264" s="29">
        <f t="shared" si="11"/>
        <v>0</v>
      </c>
    </row>
    <row r="265" spans="1:9" ht="15.75">
      <c r="A265" s="257"/>
      <c r="B265" s="257"/>
      <c r="C265" s="257"/>
      <c r="D265" s="258"/>
      <c r="E265" s="258"/>
      <c r="F265" s="257"/>
      <c r="G265" s="257"/>
      <c r="H265" s="325"/>
      <c r="I265" s="29"/>
    </row>
    <row r="266" spans="1:9" ht="15.75">
      <c r="A266" s="257"/>
      <c r="B266" s="257"/>
      <c r="C266" s="257"/>
      <c r="D266" s="258"/>
      <c r="E266" s="258"/>
      <c r="F266" s="257"/>
      <c r="G266" s="257"/>
      <c r="H266" s="325"/>
      <c r="I266" s="29"/>
    </row>
    <row r="267" spans="1:9" ht="15.75">
      <c r="A267" s="2"/>
      <c r="B267" s="2"/>
      <c r="C267" s="2"/>
      <c r="D267" s="259"/>
      <c r="E267" s="259"/>
      <c r="F267" s="2"/>
      <c r="G267" s="2"/>
      <c r="I267" s="29"/>
    </row>
    <row r="268" spans="1:9" ht="15.75">
      <c r="A268" s="257"/>
      <c r="B268" s="257" t="s">
        <v>646</v>
      </c>
      <c r="C268" s="257"/>
      <c r="D268" s="258"/>
      <c r="E268" s="258"/>
      <c r="F268" s="257"/>
      <c r="G268" s="257"/>
      <c r="H268" s="325"/>
      <c r="I268" s="29"/>
    </row>
    <row r="269" spans="1:9" ht="15.75">
      <c r="A269" s="257">
        <v>531</v>
      </c>
      <c r="B269" s="257">
        <v>47</v>
      </c>
      <c r="C269" s="257">
        <v>252</v>
      </c>
      <c r="D269" s="258">
        <v>3.65</v>
      </c>
      <c r="E269" s="258">
        <f>C269*D269</f>
        <v>919.8</v>
      </c>
      <c r="F269" s="257"/>
      <c r="G269" s="257"/>
      <c r="H269" s="325">
        <f t="shared" si="10"/>
        <v>919.8</v>
      </c>
      <c r="I269" s="29">
        <f t="shared" si="11"/>
        <v>0</v>
      </c>
    </row>
    <row r="270" spans="1:9" ht="15.75">
      <c r="A270" s="257">
        <v>4527</v>
      </c>
      <c r="B270" s="257">
        <v>47</v>
      </c>
      <c r="C270" s="257">
        <v>337</v>
      </c>
      <c r="D270" s="258">
        <v>3.65</v>
      </c>
      <c r="E270" s="258">
        <f>C270*D270</f>
        <v>1230.05</v>
      </c>
      <c r="F270" s="257"/>
      <c r="G270" s="257"/>
      <c r="H270" s="325">
        <f t="shared" si="10"/>
        <v>1230.05</v>
      </c>
      <c r="I270" s="29">
        <f t="shared" si="11"/>
        <v>0</v>
      </c>
    </row>
    <row r="271" spans="1:9" ht="18.75">
      <c r="A271" s="312">
        <v>4586</v>
      </c>
      <c r="B271" s="312">
        <v>47</v>
      </c>
      <c r="C271" s="312">
        <v>155</v>
      </c>
      <c r="D271" s="313">
        <v>3.65</v>
      </c>
      <c r="E271" s="313">
        <f>C271*D271</f>
        <v>565.75</v>
      </c>
      <c r="F271" s="337">
        <v>565.75</v>
      </c>
      <c r="G271" s="328">
        <v>37733</v>
      </c>
      <c r="H271" s="329">
        <f t="shared" si="10"/>
        <v>0</v>
      </c>
      <c r="I271" s="330">
        <f t="shared" si="11"/>
        <v>1</v>
      </c>
    </row>
    <row r="272" spans="1:9" ht="15.75">
      <c r="A272" s="257">
        <v>6568</v>
      </c>
      <c r="B272" s="257">
        <v>47</v>
      </c>
      <c r="C272" s="257">
        <v>148</v>
      </c>
      <c r="D272" s="258">
        <v>3.65</v>
      </c>
      <c r="E272" s="258">
        <f>C272*D272</f>
        <v>540.19999999999993</v>
      </c>
      <c r="F272" s="257"/>
      <c r="G272" s="257"/>
      <c r="H272" s="325">
        <f t="shared" si="10"/>
        <v>540.19999999999993</v>
      </c>
      <c r="I272" s="29">
        <f t="shared" si="11"/>
        <v>0</v>
      </c>
    </row>
    <row r="273" spans="1:9" ht="18.75">
      <c r="A273" s="312">
        <v>9082</v>
      </c>
      <c r="B273" s="312">
        <v>47</v>
      </c>
      <c r="C273" s="312">
        <v>84</v>
      </c>
      <c r="D273" s="313">
        <v>3.65</v>
      </c>
      <c r="E273" s="313">
        <f>C273*D273</f>
        <v>306.59999999999997</v>
      </c>
      <c r="F273" s="337">
        <v>306.60000000000002</v>
      </c>
      <c r="G273" s="328">
        <v>37652</v>
      </c>
      <c r="H273" s="329">
        <f t="shared" si="10"/>
        <v>0</v>
      </c>
      <c r="I273" s="330">
        <f t="shared" si="11"/>
        <v>1.0000000000000002</v>
      </c>
    </row>
    <row r="274" spans="1:9" ht="18.75">
      <c r="A274" s="257"/>
      <c r="B274" s="257"/>
      <c r="C274" s="257"/>
      <c r="D274" s="258"/>
      <c r="E274" s="258"/>
      <c r="F274" s="268"/>
      <c r="G274" s="270"/>
      <c r="H274" s="340"/>
      <c r="I274" s="341"/>
    </row>
    <row r="275" spans="1:9" ht="15.75">
      <c r="A275" s="257"/>
      <c r="B275" s="257" t="s">
        <v>647</v>
      </c>
      <c r="C275" s="257"/>
      <c r="D275" s="258"/>
      <c r="E275" s="258"/>
      <c r="F275" s="257"/>
      <c r="G275" s="257"/>
      <c r="H275" s="325"/>
      <c r="I275" s="29"/>
    </row>
    <row r="276" spans="1:9" ht="15.75">
      <c r="A276" s="257">
        <v>1478</v>
      </c>
      <c r="B276" s="257">
        <v>48</v>
      </c>
      <c r="C276" s="257">
        <v>153</v>
      </c>
      <c r="D276" s="258">
        <v>3.65</v>
      </c>
      <c r="E276" s="258">
        <f>C276*D276</f>
        <v>558.44999999999993</v>
      </c>
      <c r="F276" s="258">
        <v>122</v>
      </c>
      <c r="G276" s="271">
        <v>37630</v>
      </c>
      <c r="H276" s="325">
        <f t="shared" si="10"/>
        <v>436.44999999999993</v>
      </c>
      <c r="I276" s="29">
        <f t="shared" si="11"/>
        <v>0.21846181394932404</v>
      </c>
    </row>
    <row r="277" spans="1:9" ht="15.75">
      <c r="A277" s="317">
        <v>1609</v>
      </c>
      <c r="B277" s="317">
        <v>48</v>
      </c>
      <c r="C277" s="317">
        <v>185</v>
      </c>
      <c r="D277" s="318">
        <v>3.65</v>
      </c>
      <c r="E277" s="318">
        <f>C277*D277</f>
        <v>675.25</v>
      </c>
      <c r="F277" s="318">
        <v>255.9</v>
      </c>
      <c r="G277" s="182">
        <v>37788</v>
      </c>
      <c r="H277" s="331">
        <f t="shared" si="10"/>
        <v>419.35</v>
      </c>
      <c r="I277" s="321">
        <f t="shared" si="11"/>
        <v>0.3789707515734913</v>
      </c>
    </row>
    <row r="278" spans="1:9" ht="15.75">
      <c r="A278" s="257">
        <v>1669</v>
      </c>
      <c r="B278" s="257">
        <v>48</v>
      </c>
      <c r="C278" s="257">
        <v>118</v>
      </c>
      <c r="D278" s="258">
        <v>3.65</v>
      </c>
      <c r="E278" s="258">
        <f>C278*D278</f>
        <v>430.7</v>
      </c>
      <c r="F278" s="257"/>
      <c r="G278" s="257"/>
      <c r="H278" s="325">
        <f t="shared" si="10"/>
        <v>430.7</v>
      </c>
      <c r="I278" s="29">
        <f t="shared" si="11"/>
        <v>0</v>
      </c>
    </row>
    <row r="279" spans="1:9" ht="18.75">
      <c r="A279" s="264">
        <v>6690</v>
      </c>
      <c r="B279" s="264">
        <v>48</v>
      </c>
      <c r="C279" s="264">
        <v>51</v>
      </c>
      <c r="D279" s="263">
        <v>3.65</v>
      </c>
      <c r="E279" s="263">
        <f>C279*D279</f>
        <v>186.15</v>
      </c>
      <c r="F279" s="263">
        <v>197.1</v>
      </c>
      <c r="G279" s="261">
        <v>37777</v>
      </c>
      <c r="H279" s="332">
        <f t="shared" si="10"/>
        <v>-10.949999999999989</v>
      </c>
      <c r="I279" s="333">
        <f t="shared" si="11"/>
        <v>1.0588235294117647</v>
      </c>
    </row>
    <row r="280" spans="1:9" ht="15.75">
      <c r="A280" s="257"/>
      <c r="B280" s="257"/>
      <c r="C280" s="257"/>
      <c r="D280" s="258"/>
      <c r="E280" s="258"/>
      <c r="F280" s="257"/>
      <c r="G280" s="257"/>
      <c r="H280" s="325"/>
      <c r="I280" s="29"/>
    </row>
    <row r="281" spans="1:9" ht="15.75">
      <c r="A281" s="257"/>
      <c r="B281" s="257" t="s">
        <v>648</v>
      </c>
      <c r="C281" s="257"/>
      <c r="D281" s="258"/>
      <c r="E281" s="258"/>
      <c r="F281" s="257"/>
      <c r="G281" s="257"/>
      <c r="H281" s="325"/>
      <c r="I281" s="29"/>
    </row>
    <row r="282" spans="1:9" ht="15.75">
      <c r="A282" s="257">
        <v>596</v>
      </c>
      <c r="B282" s="257">
        <v>49</v>
      </c>
      <c r="C282" s="257">
        <v>99</v>
      </c>
      <c r="D282" s="258">
        <v>3.65</v>
      </c>
      <c r="E282" s="258">
        <f t="shared" ref="E282:E287" si="12">C282*D282</f>
        <v>361.34999999999997</v>
      </c>
      <c r="F282" s="257"/>
      <c r="G282" s="257"/>
      <c r="H282" s="325">
        <f t="shared" si="10"/>
        <v>361.34999999999997</v>
      </c>
      <c r="I282" s="29">
        <f t="shared" si="11"/>
        <v>0</v>
      </c>
    </row>
    <row r="283" spans="1:9" ht="18.75">
      <c r="A283" s="145">
        <v>9230</v>
      </c>
      <c r="B283" s="145">
        <v>49</v>
      </c>
      <c r="C283" s="145">
        <v>102</v>
      </c>
      <c r="D283" s="146">
        <v>3.65</v>
      </c>
      <c r="E283" s="146">
        <f t="shared" si="12"/>
        <v>372.3</v>
      </c>
      <c r="F283" s="263">
        <v>372.3</v>
      </c>
      <c r="G283" s="261">
        <v>37790</v>
      </c>
      <c r="H283" s="334">
        <f t="shared" si="10"/>
        <v>0</v>
      </c>
      <c r="I283" s="335">
        <f t="shared" si="11"/>
        <v>1</v>
      </c>
    </row>
    <row r="284" spans="1:9" ht="15.75">
      <c r="A284" s="257">
        <v>9360</v>
      </c>
      <c r="B284" s="257">
        <v>49</v>
      </c>
      <c r="C284" s="257">
        <v>107</v>
      </c>
      <c r="D284" s="258">
        <v>3.65</v>
      </c>
      <c r="E284" s="258">
        <f t="shared" si="12"/>
        <v>390.55</v>
      </c>
      <c r="F284" s="257"/>
      <c r="G284" s="257"/>
      <c r="H284" s="325">
        <f t="shared" si="10"/>
        <v>390.55</v>
      </c>
      <c r="I284" s="29">
        <f t="shared" si="11"/>
        <v>0</v>
      </c>
    </row>
    <row r="285" spans="1:9" ht="18.75">
      <c r="A285" s="312">
        <v>10363</v>
      </c>
      <c r="B285" s="312">
        <v>49</v>
      </c>
      <c r="C285" s="312">
        <v>70</v>
      </c>
      <c r="D285" s="313">
        <v>3.65</v>
      </c>
      <c r="E285" s="313">
        <f t="shared" si="12"/>
        <v>255.5</v>
      </c>
      <c r="F285" s="337">
        <v>292</v>
      </c>
      <c r="G285" s="328">
        <v>37733</v>
      </c>
      <c r="H285" s="329">
        <f t="shared" si="10"/>
        <v>-36.5</v>
      </c>
      <c r="I285" s="330">
        <f t="shared" si="11"/>
        <v>1.1428571428571428</v>
      </c>
    </row>
    <row r="286" spans="1:9" ht="18.75">
      <c r="A286" s="145">
        <v>10920</v>
      </c>
      <c r="B286" s="145">
        <v>49</v>
      </c>
      <c r="C286" s="145">
        <v>65</v>
      </c>
      <c r="D286" s="146">
        <v>3.65</v>
      </c>
      <c r="E286" s="146">
        <f t="shared" si="12"/>
        <v>237.25</v>
      </c>
      <c r="F286" s="263">
        <v>238</v>
      </c>
      <c r="G286" s="261">
        <v>37796</v>
      </c>
      <c r="H286" s="332">
        <f t="shared" si="10"/>
        <v>-0.75</v>
      </c>
      <c r="I286" s="333">
        <f t="shared" si="11"/>
        <v>1.0031612223393045</v>
      </c>
    </row>
    <row r="287" spans="1:9" ht="15.75">
      <c r="A287" s="257">
        <v>12491</v>
      </c>
      <c r="B287" s="257">
        <v>49</v>
      </c>
      <c r="C287" s="257">
        <v>49</v>
      </c>
      <c r="D287" s="258">
        <v>3.65</v>
      </c>
      <c r="E287" s="258">
        <f t="shared" si="12"/>
        <v>178.85</v>
      </c>
      <c r="F287" s="257"/>
      <c r="G287" s="257"/>
      <c r="H287" s="325">
        <f t="shared" si="10"/>
        <v>178.85</v>
      </c>
      <c r="I287" s="29">
        <f t="shared" si="11"/>
        <v>0</v>
      </c>
    </row>
    <row r="288" spans="1:9" ht="15.75">
      <c r="A288" s="257"/>
      <c r="B288" s="257"/>
      <c r="C288" s="257"/>
      <c r="D288" s="258"/>
      <c r="E288" s="258"/>
      <c r="F288" s="257"/>
      <c r="G288" s="257"/>
      <c r="H288" s="325"/>
      <c r="I288" s="29"/>
    </row>
    <row r="289" spans="1:9" ht="15.75">
      <c r="A289" s="257"/>
      <c r="B289" s="257" t="s">
        <v>649</v>
      </c>
      <c r="C289" s="257"/>
      <c r="D289" s="258"/>
      <c r="E289" s="258"/>
      <c r="F289" s="257"/>
      <c r="G289" s="257"/>
      <c r="H289" s="325"/>
      <c r="I289" s="29"/>
    </row>
    <row r="290" spans="1:9" ht="15.75">
      <c r="A290" s="257">
        <v>1864</v>
      </c>
      <c r="B290" s="257">
        <v>50</v>
      </c>
      <c r="C290" s="257">
        <v>146</v>
      </c>
      <c r="D290" s="258">
        <v>3.65</v>
      </c>
      <c r="E290" s="258">
        <f>C290*D290</f>
        <v>532.9</v>
      </c>
      <c r="F290" s="257"/>
      <c r="G290" s="257"/>
      <c r="H290" s="325">
        <f t="shared" si="10"/>
        <v>532.9</v>
      </c>
      <c r="I290" s="29">
        <f t="shared" si="11"/>
        <v>0</v>
      </c>
    </row>
    <row r="291" spans="1:9" ht="15.75">
      <c r="A291" s="257">
        <v>3396</v>
      </c>
      <c r="B291" s="257">
        <v>50</v>
      </c>
      <c r="C291" s="257">
        <v>188</v>
      </c>
      <c r="D291" s="258">
        <v>3.65</v>
      </c>
      <c r="E291" s="258">
        <f>C291*D291</f>
        <v>686.19999999999993</v>
      </c>
      <c r="F291" s="257"/>
      <c r="G291" s="257"/>
      <c r="H291" s="325">
        <f t="shared" si="10"/>
        <v>686.19999999999993</v>
      </c>
      <c r="I291" s="29">
        <f t="shared" si="11"/>
        <v>0</v>
      </c>
    </row>
    <row r="292" spans="1:9" ht="15.75">
      <c r="A292" s="257">
        <v>6508</v>
      </c>
      <c r="B292" s="257">
        <v>50</v>
      </c>
      <c r="C292" s="257">
        <v>72</v>
      </c>
      <c r="D292" s="258">
        <v>3.65</v>
      </c>
      <c r="E292" s="258">
        <f>C292*D292</f>
        <v>262.8</v>
      </c>
      <c r="F292" s="257"/>
      <c r="G292" s="257"/>
      <c r="H292" s="325">
        <f t="shared" si="10"/>
        <v>262.8</v>
      </c>
      <c r="I292" s="29">
        <f t="shared" si="11"/>
        <v>0</v>
      </c>
    </row>
    <row r="293" spans="1:9" ht="15.75">
      <c r="A293" s="257">
        <v>6547</v>
      </c>
      <c r="B293" s="257">
        <v>50</v>
      </c>
      <c r="C293" s="257">
        <v>171</v>
      </c>
      <c r="D293" s="258">
        <v>3.65</v>
      </c>
      <c r="E293" s="258">
        <f>C293*D293</f>
        <v>624.15</v>
      </c>
      <c r="F293" s="257"/>
      <c r="G293" s="257"/>
      <c r="H293" s="325">
        <f t="shared" si="10"/>
        <v>624.15</v>
      </c>
      <c r="I293" s="29">
        <f t="shared" si="11"/>
        <v>0</v>
      </c>
    </row>
    <row r="294" spans="1:9" ht="15.75">
      <c r="A294" s="257">
        <v>12709</v>
      </c>
      <c r="B294" s="257">
        <v>50</v>
      </c>
      <c r="C294" s="257">
        <v>34</v>
      </c>
      <c r="D294" s="258">
        <v>3.65</v>
      </c>
      <c r="E294" s="258">
        <f>C294*D294</f>
        <v>124.1</v>
      </c>
      <c r="F294" s="257"/>
      <c r="G294" s="257"/>
      <c r="H294" s="325">
        <f t="shared" si="10"/>
        <v>124.1</v>
      </c>
      <c r="I294" s="29">
        <f t="shared" si="11"/>
        <v>0</v>
      </c>
    </row>
    <row r="295" spans="1:9" ht="15.75">
      <c r="A295" s="257"/>
      <c r="B295" s="257"/>
      <c r="C295" s="257"/>
      <c r="D295" s="258"/>
      <c r="E295" s="258"/>
      <c r="F295" s="257"/>
      <c r="G295" s="257"/>
      <c r="H295" s="325"/>
      <c r="I295" s="29"/>
    </row>
    <row r="296" spans="1:9" ht="15.75">
      <c r="A296" s="257"/>
      <c r="B296" s="257" t="s">
        <v>650</v>
      </c>
      <c r="C296" s="257"/>
      <c r="D296" s="258"/>
      <c r="E296" s="258"/>
      <c r="F296" s="257"/>
      <c r="G296" s="257"/>
      <c r="H296" s="325"/>
      <c r="I296" s="29"/>
    </row>
    <row r="297" spans="1:9" ht="18.75">
      <c r="A297" s="312">
        <v>4879</v>
      </c>
      <c r="B297" s="312">
        <v>51</v>
      </c>
      <c r="C297" s="312">
        <v>246</v>
      </c>
      <c r="D297" s="313">
        <v>3.65</v>
      </c>
      <c r="E297" s="313">
        <f>C297*D297</f>
        <v>897.9</v>
      </c>
      <c r="F297" s="337">
        <v>897.9</v>
      </c>
      <c r="G297" s="328">
        <v>37637</v>
      </c>
      <c r="H297" s="329">
        <f t="shared" si="10"/>
        <v>0</v>
      </c>
      <c r="I297" s="330">
        <f t="shared" si="11"/>
        <v>1</v>
      </c>
    </row>
    <row r="298" spans="1:9" ht="15.75">
      <c r="A298" s="257"/>
      <c r="B298" s="257"/>
      <c r="C298" s="257"/>
      <c r="D298" s="258"/>
      <c r="E298" s="258"/>
      <c r="F298" s="257" t="s">
        <v>708</v>
      </c>
      <c r="G298" s="271">
        <v>37610</v>
      </c>
      <c r="H298" s="325"/>
      <c r="I298" s="29"/>
    </row>
    <row r="299" spans="1:9" ht="18.75">
      <c r="A299" s="312">
        <v>6460</v>
      </c>
      <c r="B299" s="312">
        <v>51</v>
      </c>
      <c r="C299" s="312">
        <v>134</v>
      </c>
      <c r="D299" s="313">
        <v>3.65</v>
      </c>
      <c r="E299" s="313">
        <f>C299*D299</f>
        <v>489.09999999999997</v>
      </c>
      <c r="F299" s="337">
        <v>489.1</v>
      </c>
      <c r="G299" s="328">
        <v>37753</v>
      </c>
      <c r="H299" s="329">
        <f t="shared" si="10"/>
        <v>0</v>
      </c>
      <c r="I299" s="330">
        <f t="shared" si="11"/>
        <v>1.0000000000000002</v>
      </c>
    </row>
    <row r="300" spans="1:9" ht="18.75">
      <c r="A300" s="145">
        <v>6997</v>
      </c>
      <c r="B300" s="145">
        <v>51</v>
      </c>
      <c r="C300" s="145">
        <v>33</v>
      </c>
      <c r="D300" s="146">
        <v>3.65</v>
      </c>
      <c r="E300" s="146">
        <f>C300*D300</f>
        <v>120.45</v>
      </c>
      <c r="F300" s="263">
        <v>120.45</v>
      </c>
      <c r="G300" s="261">
        <v>37791</v>
      </c>
      <c r="H300" s="334">
        <f t="shared" si="10"/>
        <v>0</v>
      </c>
      <c r="I300" s="335">
        <f t="shared" si="11"/>
        <v>1</v>
      </c>
    </row>
    <row r="301" spans="1:9" ht="18.75">
      <c r="A301" s="312">
        <v>7775</v>
      </c>
      <c r="B301" s="312">
        <v>51</v>
      </c>
      <c r="C301" s="312">
        <v>74</v>
      </c>
      <c r="D301" s="313">
        <v>3.65</v>
      </c>
      <c r="E301" s="337">
        <f>C301*D301</f>
        <v>270.09999999999997</v>
      </c>
      <c r="F301" s="337">
        <v>547.5</v>
      </c>
      <c r="G301" s="328">
        <v>37547</v>
      </c>
      <c r="H301" s="329">
        <f t="shared" si="10"/>
        <v>-277.40000000000003</v>
      </c>
      <c r="I301" s="330">
        <f t="shared" si="11"/>
        <v>2.0270270270270272</v>
      </c>
    </row>
    <row r="302" spans="1:9" ht="15.75">
      <c r="A302" s="257"/>
      <c r="B302" s="257"/>
      <c r="C302" s="257"/>
      <c r="D302" s="258"/>
      <c r="E302" s="258"/>
      <c r="F302" s="257"/>
      <c r="G302" s="257"/>
      <c r="H302" s="325"/>
      <c r="I302" s="29"/>
    </row>
    <row r="303" spans="1:9" ht="15.75">
      <c r="A303" s="257"/>
      <c r="B303" s="257" t="s">
        <v>651</v>
      </c>
      <c r="C303" s="257"/>
      <c r="D303" s="258"/>
      <c r="E303" s="258"/>
      <c r="F303" s="257"/>
      <c r="G303" s="257"/>
      <c r="H303" s="325"/>
      <c r="I303" s="29"/>
    </row>
    <row r="304" spans="1:9" ht="15.75">
      <c r="A304" s="257">
        <v>1909</v>
      </c>
      <c r="B304" s="257">
        <v>52</v>
      </c>
      <c r="C304" s="257">
        <v>137</v>
      </c>
      <c r="D304" s="258">
        <v>3.65</v>
      </c>
      <c r="E304" s="258">
        <f>C304*D304</f>
        <v>500.05</v>
      </c>
      <c r="F304" s="258">
        <v>379.6</v>
      </c>
      <c r="G304" s="271">
        <v>37561</v>
      </c>
      <c r="H304" s="325">
        <f t="shared" si="10"/>
        <v>120.44999999999999</v>
      </c>
      <c r="I304" s="29">
        <f t="shared" si="11"/>
        <v>0.75912408759124095</v>
      </c>
    </row>
    <row r="305" spans="1:9" ht="15.75">
      <c r="A305" s="257">
        <v>2854</v>
      </c>
      <c r="B305" s="257">
        <v>52</v>
      </c>
      <c r="C305" s="257">
        <v>107</v>
      </c>
      <c r="D305" s="258">
        <v>3.65</v>
      </c>
      <c r="E305" s="258">
        <f>C305*D305</f>
        <v>390.55</v>
      </c>
      <c r="F305" s="257"/>
      <c r="G305" s="257"/>
      <c r="H305" s="325">
        <f t="shared" si="10"/>
        <v>390.55</v>
      </c>
      <c r="I305" s="29">
        <f t="shared" si="11"/>
        <v>0</v>
      </c>
    </row>
    <row r="306" spans="1:9" ht="15.75">
      <c r="A306" s="257">
        <v>4871</v>
      </c>
      <c r="B306" s="257">
        <v>52</v>
      </c>
      <c r="C306" s="257">
        <v>126</v>
      </c>
      <c r="D306" s="258">
        <v>3.65</v>
      </c>
      <c r="E306" s="258">
        <f>C306*D306</f>
        <v>459.9</v>
      </c>
      <c r="F306" s="257"/>
      <c r="G306" s="257"/>
      <c r="H306" s="325">
        <f t="shared" si="10"/>
        <v>459.9</v>
      </c>
      <c r="I306" s="29">
        <f t="shared" si="11"/>
        <v>0</v>
      </c>
    </row>
    <row r="307" spans="1:9" ht="15.75">
      <c r="A307" s="257">
        <v>7489</v>
      </c>
      <c r="B307" s="257">
        <v>52</v>
      </c>
      <c r="C307" s="257">
        <v>61</v>
      </c>
      <c r="D307" s="258">
        <v>3.65</v>
      </c>
      <c r="E307" s="258">
        <f>C307*D307</f>
        <v>222.65</v>
      </c>
      <c r="F307" s="257"/>
      <c r="G307" s="257"/>
      <c r="H307" s="325">
        <f t="shared" si="10"/>
        <v>222.65</v>
      </c>
      <c r="I307" s="29">
        <f t="shared" si="11"/>
        <v>0</v>
      </c>
    </row>
    <row r="308" spans="1:9" ht="15.75">
      <c r="A308" s="257">
        <v>10905</v>
      </c>
      <c r="B308" s="257">
        <v>52</v>
      </c>
      <c r="C308" s="257">
        <v>44</v>
      </c>
      <c r="D308" s="258">
        <v>3.65</v>
      </c>
      <c r="E308" s="258">
        <f>C308*D308</f>
        <v>160.6</v>
      </c>
      <c r="F308" s="257"/>
      <c r="G308" s="257"/>
      <c r="H308" s="325">
        <f t="shared" si="10"/>
        <v>160.6</v>
      </c>
      <c r="I308" s="29">
        <f t="shared" si="11"/>
        <v>0</v>
      </c>
    </row>
    <row r="309" spans="1:9" ht="15.75">
      <c r="A309" s="257"/>
      <c r="B309" s="257"/>
      <c r="C309" s="257"/>
      <c r="D309" s="258"/>
      <c r="E309" s="258"/>
      <c r="F309" s="257"/>
      <c r="G309" s="257"/>
      <c r="H309" s="325"/>
      <c r="I309" s="29"/>
    </row>
    <row r="310" spans="1:9" ht="18.75">
      <c r="A310" s="257"/>
      <c r="B310" s="257"/>
      <c r="C310" s="257"/>
      <c r="D310" s="268" t="s">
        <v>304</v>
      </c>
      <c r="E310" s="268">
        <f>SUM(E214:E309)</f>
        <v>29127</v>
      </c>
      <c r="F310" s="268">
        <f>SUM(F214:F309)</f>
        <v>10345.550000000003</v>
      </c>
      <c r="G310" s="270">
        <v>37813</v>
      </c>
      <c r="H310" s="340"/>
      <c r="I310" s="341">
        <f>F310/E310</f>
        <v>0.35518762660074854</v>
      </c>
    </row>
    <row r="311" spans="1:9" ht="15.75">
      <c r="A311" s="257"/>
      <c r="B311" s="257"/>
      <c r="C311" s="257"/>
      <c r="D311" s="258"/>
      <c r="E311" s="258"/>
      <c r="F311" s="257"/>
      <c r="G311" s="257"/>
      <c r="H311" s="325"/>
      <c r="I311" s="29"/>
    </row>
    <row r="312" spans="1:9" ht="15.75">
      <c r="A312" s="257"/>
      <c r="B312" s="257"/>
      <c r="C312" s="257"/>
      <c r="D312" s="258"/>
      <c r="E312" s="258"/>
      <c r="F312" s="257"/>
      <c r="G312" s="257"/>
      <c r="H312" s="325"/>
      <c r="I312" s="29"/>
    </row>
    <row r="313" spans="1:9" ht="15.75">
      <c r="A313" s="257"/>
      <c r="B313" s="257"/>
      <c r="C313" s="257"/>
      <c r="D313" s="258"/>
      <c r="E313" s="258"/>
      <c r="F313" s="257"/>
      <c r="G313" s="257"/>
      <c r="H313" s="325"/>
      <c r="I313" s="29"/>
    </row>
    <row r="314" spans="1:9" ht="15.75">
      <c r="A314" s="257"/>
      <c r="B314" s="257"/>
      <c r="C314" s="257"/>
      <c r="D314" s="258"/>
      <c r="E314" s="258"/>
      <c r="F314" s="257"/>
      <c r="G314" s="257"/>
      <c r="H314" s="325"/>
      <c r="I314" s="29"/>
    </row>
    <row r="315" spans="1:9" ht="18.75">
      <c r="A315" s="257"/>
      <c r="B315" s="269"/>
      <c r="C315" s="269" t="s">
        <v>316</v>
      </c>
      <c r="D315" s="268"/>
      <c r="E315" s="258"/>
      <c r="F315" s="257"/>
      <c r="G315" s="257"/>
      <c r="H315" s="325"/>
      <c r="I315" s="29"/>
    </row>
    <row r="316" spans="1:9" ht="15.75">
      <c r="A316" s="257"/>
      <c r="B316" s="257" t="s">
        <v>652</v>
      </c>
      <c r="C316" s="257"/>
      <c r="D316" s="258"/>
      <c r="E316" s="258"/>
      <c r="F316" s="257"/>
      <c r="G316" s="257"/>
      <c r="H316" s="325"/>
      <c r="I316" s="29"/>
    </row>
    <row r="317" spans="1:9" ht="15.75">
      <c r="A317" s="257">
        <v>664</v>
      </c>
      <c r="B317" s="257">
        <v>60</v>
      </c>
      <c r="C317" s="257">
        <v>1112</v>
      </c>
      <c r="D317" s="258">
        <v>3.65</v>
      </c>
      <c r="E317" s="258">
        <f>C317*D317</f>
        <v>4058.7999999999997</v>
      </c>
      <c r="F317" s="258">
        <v>756.48</v>
      </c>
      <c r="G317" s="271">
        <v>37649</v>
      </c>
      <c r="H317" s="325">
        <f t="shared" ref="H317:H395" si="13">E317-F317</f>
        <v>3302.3199999999997</v>
      </c>
      <c r="I317" s="29">
        <f t="shared" ref="I317:I395" si="14">F317/E317</f>
        <v>0.18638021089977336</v>
      </c>
    </row>
    <row r="318" spans="1:9" ht="15.75">
      <c r="A318" s="257">
        <v>722</v>
      </c>
      <c r="B318" s="257">
        <v>60</v>
      </c>
      <c r="C318" s="257">
        <v>360</v>
      </c>
      <c r="D318" s="258">
        <v>3.65</v>
      </c>
      <c r="E318" s="258">
        <f>C318*D318</f>
        <v>1314</v>
      </c>
      <c r="F318" s="258">
        <v>406.33</v>
      </c>
      <c r="G318" s="271">
        <v>37733</v>
      </c>
      <c r="H318" s="325">
        <f>E318-F318</f>
        <v>907.67000000000007</v>
      </c>
      <c r="I318" s="29">
        <f>F318/E318</f>
        <v>0.30923135464231355</v>
      </c>
    </row>
    <row r="319" spans="1:9" ht="15.75">
      <c r="A319" s="257">
        <v>1789</v>
      </c>
      <c r="B319" s="257">
        <v>60</v>
      </c>
      <c r="C319" s="257">
        <v>150</v>
      </c>
      <c r="D319" s="258">
        <v>3.65</v>
      </c>
      <c r="E319" s="258">
        <f>C319*D319</f>
        <v>547.5</v>
      </c>
      <c r="F319" s="257"/>
      <c r="G319" s="257"/>
      <c r="H319" s="325">
        <f>E319-F319</f>
        <v>547.5</v>
      </c>
      <c r="I319" s="29">
        <f>F319/E319</f>
        <v>0</v>
      </c>
    </row>
    <row r="320" spans="1:9" ht="18.75">
      <c r="A320" s="145">
        <v>9685</v>
      </c>
      <c r="B320" s="145">
        <v>60</v>
      </c>
      <c r="C320" s="145">
        <v>64</v>
      </c>
      <c r="D320" s="146">
        <v>3.65</v>
      </c>
      <c r="E320" s="146">
        <f>C320*D320</f>
        <v>233.6</v>
      </c>
      <c r="F320" s="263">
        <v>233.6</v>
      </c>
      <c r="G320" s="261">
        <v>37782</v>
      </c>
      <c r="H320" s="332">
        <f t="shared" si="13"/>
        <v>0</v>
      </c>
      <c r="I320" s="333">
        <f t="shared" si="14"/>
        <v>1</v>
      </c>
    </row>
    <row r="321" spans="1:9" ht="15.75">
      <c r="A321" s="257">
        <v>11129</v>
      </c>
      <c r="B321" s="257">
        <v>60</v>
      </c>
      <c r="C321" s="257">
        <v>41</v>
      </c>
      <c r="D321" s="258">
        <v>3.65</v>
      </c>
      <c r="E321" s="258">
        <f>C321*D321</f>
        <v>149.65</v>
      </c>
      <c r="F321" s="257"/>
      <c r="G321" s="257"/>
      <c r="H321" s="325">
        <f>E321-F321</f>
        <v>149.65</v>
      </c>
      <c r="I321" s="29">
        <f>F321/E321</f>
        <v>0</v>
      </c>
    </row>
    <row r="322" spans="1:9" ht="15.75">
      <c r="A322" s="257"/>
      <c r="B322" s="257"/>
      <c r="C322" s="257"/>
      <c r="D322" s="258"/>
      <c r="E322" s="258"/>
      <c r="F322" s="257"/>
      <c r="G322" s="257"/>
      <c r="H322" s="325"/>
      <c r="I322" s="29"/>
    </row>
    <row r="323" spans="1:9" ht="15.75">
      <c r="A323" s="257"/>
      <c r="B323" s="257" t="s">
        <v>653</v>
      </c>
      <c r="C323" s="257"/>
      <c r="D323" s="258"/>
      <c r="E323" s="258"/>
      <c r="F323" s="257"/>
      <c r="G323" s="257"/>
      <c r="H323" s="325"/>
      <c r="I323" s="29"/>
    </row>
    <row r="324" spans="1:9" ht="15.75">
      <c r="A324" s="257">
        <v>1964</v>
      </c>
      <c r="B324" s="257">
        <v>61</v>
      </c>
      <c r="C324" s="257">
        <v>545</v>
      </c>
      <c r="D324" s="258">
        <v>3.65</v>
      </c>
      <c r="E324" s="258">
        <f>C324*D324</f>
        <v>1989.25</v>
      </c>
      <c r="F324" s="257"/>
      <c r="G324" s="257"/>
      <c r="H324" s="325">
        <f t="shared" si="13"/>
        <v>1989.25</v>
      </c>
      <c r="I324" s="29">
        <f t="shared" si="14"/>
        <v>0</v>
      </c>
    </row>
    <row r="325" spans="1:9" ht="15.75">
      <c r="A325" s="257">
        <v>2035</v>
      </c>
      <c r="B325" s="257">
        <v>61</v>
      </c>
      <c r="C325" s="257">
        <v>79</v>
      </c>
      <c r="D325" s="258">
        <v>3.65</v>
      </c>
      <c r="E325" s="258">
        <f>C325*D325</f>
        <v>288.34999999999997</v>
      </c>
      <c r="F325" s="257"/>
      <c r="G325" s="257"/>
      <c r="H325" s="325">
        <f>E325-F325</f>
        <v>288.34999999999997</v>
      </c>
      <c r="I325" s="29">
        <f>F325/E325</f>
        <v>0</v>
      </c>
    </row>
    <row r="326" spans="1:9" ht="15.75">
      <c r="A326" s="257">
        <v>11301</v>
      </c>
      <c r="B326" s="257">
        <v>61</v>
      </c>
      <c r="C326" s="257">
        <v>77</v>
      </c>
      <c r="D326" s="258">
        <v>3.65</v>
      </c>
      <c r="E326" s="258">
        <f>C326*D326</f>
        <v>281.05</v>
      </c>
      <c r="F326" s="257"/>
      <c r="G326" s="257"/>
      <c r="H326" s="325">
        <f t="shared" si="13"/>
        <v>281.05</v>
      </c>
      <c r="I326" s="29">
        <f t="shared" si="14"/>
        <v>0</v>
      </c>
    </row>
    <row r="327" spans="1:9" ht="15.75">
      <c r="A327" s="257">
        <v>11657</v>
      </c>
      <c r="B327" s="257">
        <v>61</v>
      </c>
      <c r="C327" s="257">
        <v>36</v>
      </c>
      <c r="D327" s="258">
        <v>3.65</v>
      </c>
      <c r="E327" s="258">
        <f>C327*D327</f>
        <v>131.4</v>
      </c>
      <c r="F327" s="257"/>
      <c r="G327" s="257"/>
      <c r="H327" s="325">
        <f>E327-F327</f>
        <v>131.4</v>
      </c>
      <c r="I327" s="29">
        <f>F327/E327</f>
        <v>0</v>
      </c>
    </row>
    <row r="328" spans="1:9" ht="15.75">
      <c r="A328" s="2"/>
      <c r="B328" s="2"/>
      <c r="C328" s="2"/>
      <c r="D328" s="259"/>
      <c r="E328" s="259"/>
      <c r="F328" s="2"/>
      <c r="G328" s="2"/>
      <c r="I328" s="29"/>
    </row>
    <row r="329" spans="1:9" ht="15.75">
      <c r="A329" s="257"/>
      <c r="B329" s="257" t="s">
        <v>654</v>
      </c>
      <c r="C329" s="257"/>
      <c r="D329" s="258"/>
      <c r="E329" s="258"/>
      <c r="F329" s="257"/>
      <c r="G329" s="257"/>
      <c r="H329" s="325"/>
      <c r="I329" s="29"/>
    </row>
    <row r="330" spans="1:9" ht="15.75">
      <c r="A330" s="317">
        <v>1690</v>
      </c>
      <c r="B330" s="317">
        <v>62</v>
      </c>
      <c r="C330" s="317">
        <v>79</v>
      </c>
      <c r="D330" s="318">
        <v>3.65</v>
      </c>
      <c r="E330" s="318">
        <f>C330*D330</f>
        <v>288.34999999999997</v>
      </c>
      <c r="F330" s="318">
        <v>177.75</v>
      </c>
      <c r="G330" s="182">
        <v>37768</v>
      </c>
      <c r="H330" s="331">
        <f t="shared" si="13"/>
        <v>110.59999999999997</v>
      </c>
      <c r="I330" s="321">
        <f t="shared" si="14"/>
        <v>0.61643835616438358</v>
      </c>
    </row>
    <row r="331" spans="1:9" ht="15.75">
      <c r="A331" s="257">
        <v>2487</v>
      </c>
      <c r="B331" s="257">
        <v>62</v>
      </c>
      <c r="C331" s="257">
        <v>204</v>
      </c>
      <c r="D331" s="258">
        <v>3.65</v>
      </c>
      <c r="E331" s="258">
        <f>C331*D331</f>
        <v>744.6</v>
      </c>
      <c r="F331" s="257"/>
      <c r="G331" s="257"/>
      <c r="H331" s="325">
        <f t="shared" si="13"/>
        <v>744.6</v>
      </c>
      <c r="I331" s="29">
        <f t="shared" si="14"/>
        <v>0</v>
      </c>
    </row>
    <row r="332" spans="1:9" ht="18.75">
      <c r="A332" s="145">
        <v>3562</v>
      </c>
      <c r="B332" s="145">
        <v>62</v>
      </c>
      <c r="C332" s="145">
        <v>81</v>
      </c>
      <c r="D332" s="146">
        <v>3.65</v>
      </c>
      <c r="E332" s="146">
        <f>C332*D332</f>
        <v>295.64999999999998</v>
      </c>
      <c r="F332" s="263">
        <v>405.95</v>
      </c>
      <c r="G332" s="261">
        <v>37792</v>
      </c>
      <c r="H332" s="332">
        <f t="shared" si="13"/>
        <v>-110.30000000000001</v>
      </c>
      <c r="I332" s="333">
        <f t="shared" si="14"/>
        <v>1.3730762726196517</v>
      </c>
    </row>
    <row r="333" spans="1:9" ht="15.75">
      <c r="A333" s="257">
        <v>6436</v>
      </c>
      <c r="B333" s="257">
        <v>62</v>
      </c>
      <c r="C333" s="257">
        <v>54</v>
      </c>
      <c r="D333" s="258">
        <v>3.65</v>
      </c>
      <c r="E333" s="258">
        <f>C333*D333</f>
        <v>197.1</v>
      </c>
      <c r="F333" s="257"/>
      <c r="G333" s="257"/>
      <c r="H333" s="325">
        <f t="shared" si="13"/>
        <v>197.1</v>
      </c>
      <c r="I333" s="29">
        <f t="shared" si="14"/>
        <v>0</v>
      </c>
    </row>
    <row r="334" spans="1:9" ht="15.75">
      <c r="A334" s="257">
        <v>6776</v>
      </c>
      <c r="B334" s="257">
        <v>62</v>
      </c>
      <c r="C334" s="257">
        <v>39</v>
      </c>
      <c r="D334" s="258">
        <v>3.65</v>
      </c>
      <c r="E334" s="258">
        <f>C334*D334</f>
        <v>142.35</v>
      </c>
      <c r="F334" s="257"/>
      <c r="G334" s="257"/>
      <c r="H334" s="325">
        <f t="shared" si="13"/>
        <v>142.35</v>
      </c>
      <c r="I334" s="29">
        <f t="shared" si="14"/>
        <v>0</v>
      </c>
    </row>
    <row r="335" spans="1:9" ht="15.75">
      <c r="A335" s="257"/>
      <c r="B335" s="257"/>
      <c r="C335" s="257"/>
      <c r="D335" s="258"/>
      <c r="E335" s="258"/>
      <c r="F335" s="257"/>
      <c r="G335" s="257"/>
      <c r="H335" s="325"/>
      <c r="I335" s="29"/>
    </row>
    <row r="336" spans="1:9" ht="15.75">
      <c r="A336" s="257"/>
      <c r="B336" s="257"/>
      <c r="C336" s="257"/>
      <c r="D336" s="258"/>
      <c r="E336" s="258"/>
      <c r="F336" s="257"/>
      <c r="G336" s="257"/>
      <c r="H336" s="325"/>
      <c r="I336" s="29"/>
    </row>
    <row r="337" spans="1:9" ht="15.75">
      <c r="A337" s="257"/>
      <c r="B337" s="257"/>
      <c r="C337" s="257"/>
      <c r="D337" s="258"/>
      <c r="E337" s="258"/>
      <c r="F337" s="257"/>
      <c r="G337" s="257"/>
      <c r="H337" s="325"/>
      <c r="I337" s="29"/>
    </row>
    <row r="338" spans="1:9" ht="15.75">
      <c r="A338" s="257"/>
      <c r="B338" s="257"/>
      <c r="C338" s="257"/>
      <c r="D338" s="258"/>
      <c r="E338" s="258"/>
      <c r="F338" s="257"/>
      <c r="G338" s="257"/>
      <c r="H338" s="325"/>
      <c r="I338" s="29"/>
    </row>
    <row r="339" spans="1:9" ht="15.75">
      <c r="A339" s="257"/>
      <c r="B339" s="257"/>
      <c r="C339" s="257"/>
      <c r="D339" s="258"/>
      <c r="E339" s="258"/>
      <c r="F339" s="257"/>
      <c r="G339" s="257"/>
      <c r="H339" s="325"/>
      <c r="I339" s="29"/>
    </row>
    <row r="340" spans="1:9" ht="15.75">
      <c r="A340" s="257"/>
      <c r="B340" s="257" t="s">
        <v>655</v>
      </c>
      <c r="C340" s="257"/>
      <c r="D340" s="258"/>
      <c r="E340" s="258"/>
      <c r="F340" s="257"/>
      <c r="G340" s="257"/>
      <c r="H340" s="325"/>
      <c r="I340" s="29"/>
    </row>
    <row r="341" spans="1:9" ht="15.75">
      <c r="A341" s="257">
        <v>1825</v>
      </c>
      <c r="B341" s="257">
        <v>63</v>
      </c>
      <c r="C341" s="257">
        <v>242</v>
      </c>
      <c r="D341" s="258">
        <v>3.65</v>
      </c>
      <c r="E341" s="258">
        <f>C341*D341</f>
        <v>883.3</v>
      </c>
      <c r="F341" s="257"/>
      <c r="G341" s="257"/>
      <c r="H341" s="325">
        <f t="shared" si="13"/>
        <v>883.3</v>
      </c>
      <c r="I341" s="29">
        <f t="shared" si="14"/>
        <v>0</v>
      </c>
    </row>
    <row r="342" spans="1:9" ht="15.75">
      <c r="A342" s="317">
        <v>3095</v>
      </c>
      <c r="B342" s="317">
        <v>63</v>
      </c>
      <c r="C342" s="317">
        <v>509</v>
      </c>
      <c r="D342" s="318">
        <v>3.65</v>
      </c>
      <c r="E342" s="318">
        <f>C342*D342</f>
        <v>1857.85</v>
      </c>
      <c r="F342" s="318">
        <v>656</v>
      </c>
      <c r="G342" s="182">
        <v>37788</v>
      </c>
      <c r="H342" s="331">
        <f t="shared" si="13"/>
        <v>1201.8499999999999</v>
      </c>
      <c r="I342" s="321">
        <f t="shared" si="14"/>
        <v>0.35309632101622845</v>
      </c>
    </row>
    <row r="343" spans="1:9" ht="15.75">
      <c r="A343" s="257">
        <v>4240</v>
      </c>
      <c r="B343" s="257">
        <v>63</v>
      </c>
      <c r="C343" s="257">
        <v>298</v>
      </c>
      <c r="D343" s="258">
        <v>3.65</v>
      </c>
      <c r="E343" s="258">
        <f>C343*D343</f>
        <v>1087.7</v>
      </c>
      <c r="F343" s="257"/>
      <c r="G343" s="257"/>
      <c r="H343" s="325">
        <f t="shared" si="13"/>
        <v>1087.7</v>
      </c>
      <c r="I343" s="29">
        <f t="shared" si="14"/>
        <v>0</v>
      </c>
    </row>
    <row r="344" spans="1:9" ht="15.75">
      <c r="A344" s="257">
        <v>10715</v>
      </c>
      <c r="B344" s="257">
        <v>63</v>
      </c>
      <c r="C344" s="257">
        <v>58</v>
      </c>
      <c r="D344" s="258">
        <v>3.65</v>
      </c>
      <c r="E344" s="258">
        <f>C344*D344</f>
        <v>211.7</v>
      </c>
      <c r="F344" s="257"/>
      <c r="G344" s="257"/>
      <c r="H344" s="325">
        <f t="shared" si="13"/>
        <v>211.7</v>
      </c>
      <c r="I344" s="29">
        <f t="shared" si="14"/>
        <v>0</v>
      </c>
    </row>
    <row r="345" spans="1:9" ht="18.75">
      <c r="A345" s="312">
        <v>10976</v>
      </c>
      <c r="B345" s="312">
        <v>63</v>
      </c>
      <c r="C345" s="312">
        <v>43</v>
      </c>
      <c r="D345" s="313">
        <v>3.65</v>
      </c>
      <c r="E345" s="313">
        <f>C345*D345</f>
        <v>156.94999999999999</v>
      </c>
      <c r="F345" s="337">
        <v>164.25</v>
      </c>
      <c r="G345" s="328">
        <v>37742</v>
      </c>
      <c r="H345" s="329">
        <f t="shared" si="13"/>
        <v>-7.3000000000000114</v>
      </c>
      <c r="I345" s="330">
        <f t="shared" si="14"/>
        <v>1.0465116279069768</v>
      </c>
    </row>
    <row r="346" spans="1:9" ht="15.75">
      <c r="A346" s="257"/>
      <c r="B346" s="257"/>
      <c r="C346" s="257"/>
      <c r="D346" s="258"/>
      <c r="E346" s="258"/>
      <c r="F346" s="257"/>
      <c r="G346" s="257"/>
      <c r="H346" s="325"/>
      <c r="I346" s="29"/>
    </row>
    <row r="347" spans="1:9" ht="15.75">
      <c r="A347" s="257"/>
      <c r="B347" s="257" t="s">
        <v>656</v>
      </c>
      <c r="C347" s="257"/>
      <c r="D347" s="258"/>
      <c r="E347" s="258"/>
      <c r="F347" s="257"/>
      <c r="G347" s="257"/>
      <c r="H347" s="325"/>
      <c r="I347" s="29"/>
    </row>
    <row r="348" spans="1:9" ht="15.75">
      <c r="A348" s="257">
        <v>524</v>
      </c>
      <c r="B348" s="257">
        <v>64</v>
      </c>
      <c r="C348" s="257">
        <v>538</v>
      </c>
      <c r="D348" s="258">
        <v>3.65</v>
      </c>
      <c r="E348" s="258">
        <f>C348*D348</f>
        <v>1963.7</v>
      </c>
      <c r="F348" s="257"/>
      <c r="G348" s="257"/>
      <c r="H348" s="325">
        <f t="shared" si="13"/>
        <v>1963.7</v>
      </c>
      <c r="I348" s="29">
        <f t="shared" si="14"/>
        <v>0</v>
      </c>
    </row>
    <row r="349" spans="1:9" ht="15.75">
      <c r="A349" s="257">
        <v>3702</v>
      </c>
      <c r="B349" s="257">
        <v>64</v>
      </c>
      <c r="C349" s="257">
        <v>343</v>
      </c>
      <c r="D349" s="258">
        <v>3.65</v>
      </c>
      <c r="E349" s="258">
        <f>C349*D349</f>
        <v>1251.95</v>
      </c>
      <c r="F349" s="257"/>
      <c r="G349" s="257"/>
      <c r="H349" s="325">
        <f t="shared" si="13"/>
        <v>1251.95</v>
      </c>
      <c r="I349" s="29">
        <f t="shared" si="14"/>
        <v>0</v>
      </c>
    </row>
    <row r="350" spans="1:9" ht="15.75">
      <c r="A350" s="257">
        <v>4648</v>
      </c>
      <c r="B350" s="257">
        <v>64</v>
      </c>
      <c r="C350" s="257">
        <v>95</v>
      </c>
      <c r="D350" s="258">
        <v>3.65</v>
      </c>
      <c r="E350" s="258">
        <f>C350*D350</f>
        <v>346.75</v>
      </c>
      <c r="F350" s="257"/>
      <c r="G350" s="257"/>
      <c r="H350" s="325">
        <f t="shared" si="13"/>
        <v>346.75</v>
      </c>
      <c r="I350" s="29">
        <f t="shared" si="14"/>
        <v>0</v>
      </c>
    </row>
    <row r="351" spans="1:9" ht="15.75">
      <c r="A351" s="257">
        <v>6883</v>
      </c>
      <c r="B351" s="257">
        <v>64</v>
      </c>
      <c r="C351" s="257">
        <v>70</v>
      </c>
      <c r="D351" s="258">
        <v>3.65</v>
      </c>
      <c r="E351" s="258">
        <f>C351*D351</f>
        <v>255.5</v>
      </c>
      <c r="F351" s="257"/>
      <c r="G351" s="257"/>
      <c r="H351" s="325">
        <f t="shared" si="13"/>
        <v>255.5</v>
      </c>
      <c r="I351" s="29">
        <f t="shared" si="14"/>
        <v>0</v>
      </c>
    </row>
    <row r="352" spans="1:9" ht="15.75">
      <c r="A352" s="257"/>
      <c r="B352" s="257"/>
      <c r="C352" s="257"/>
      <c r="D352" s="258"/>
      <c r="E352" s="258"/>
      <c r="F352" s="257"/>
      <c r="G352" s="257"/>
      <c r="H352" s="325"/>
      <c r="I352" s="29"/>
    </row>
    <row r="353" spans="1:9" ht="15.75">
      <c r="A353" s="257"/>
      <c r="B353" s="257"/>
      <c r="C353" s="257"/>
      <c r="D353" s="258"/>
      <c r="E353" s="258"/>
      <c r="F353" s="257"/>
      <c r="G353" s="257"/>
      <c r="H353" s="325"/>
      <c r="I353" s="29"/>
    </row>
    <row r="354" spans="1:9" ht="15.75">
      <c r="A354" s="257"/>
      <c r="B354" s="257"/>
      <c r="C354" s="257"/>
      <c r="D354" s="258"/>
      <c r="E354" s="258"/>
      <c r="F354" s="257"/>
      <c r="G354" s="257"/>
      <c r="H354" s="325"/>
      <c r="I354" s="29"/>
    </row>
    <row r="355" spans="1:9" ht="15.75">
      <c r="A355" s="257"/>
      <c r="B355" s="257" t="s">
        <v>657</v>
      </c>
      <c r="C355" s="257"/>
      <c r="D355" s="258"/>
      <c r="E355" s="258"/>
      <c r="F355" s="257"/>
      <c r="G355" s="257"/>
      <c r="H355" s="325"/>
      <c r="I355" s="29"/>
    </row>
    <row r="356" spans="1:9" ht="15.75">
      <c r="A356" s="257">
        <v>1709</v>
      </c>
      <c r="B356" s="257">
        <v>65</v>
      </c>
      <c r="C356" s="257">
        <v>322</v>
      </c>
      <c r="D356" s="258">
        <v>3.65</v>
      </c>
      <c r="E356" s="258">
        <f>C356*D356</f>
        <v>1175.3</v>
      </c>
      <c r="F356" s="257"/>
      <c r="G356" s="257"/>
      <c r="H356" s="325">
        <f t="shared" si="13"/>
        <v>1175.3</v>
      </c>
      <c r="I356" s="29">
        <f t="shared" si="14"/>
        <v>0</v>
      </c>
    </row>
    <row r="357" spans="1:9" ht="15.75">
      <c r="A357" s="257">
        <v>4614</v>
      </c>
      <c r="B357" s="257">
        <v>65</v>
      </c>
      <c r="C357" s="257">
        <v>115</v>
      </c>
      <c r="D357" s="258">
        <v>3.65</v>
      </c>
      <c r="E357" s="258">
        <f>C357*D357</f>
        <v>419.75</v>
      </c>
      <c r="F357" s="257"/>
      <c r="G357" s="257"/>
      <c r="H357" s="325">
        <f t="shared" si="13"/>
        <v>419.75</v>
      </c>
      <c r="I357" s="29">
        <f t="shared" si="14"/>
        <v>0</v>
      </c>
    </row>
    <row r="358" spans="1:9" ht="15.75">
      <c r="A358" s="257">
        <v>4700</v>
      </c>
      <c r="B358" s="257">
        <v>65</v>
      </c>
      <c r="C358" s="257">
        <v>49</v>
      </c>
      <c r="D358" s="258">
        <v>3.65</v>
      </c>
      <c r="E358" s="258">
        <f>C358*D358</f>
        <v>178.85</v>
      </c>
      <c r="F358" s="258">
        <v>76.650000000000006</v>
      </c>
      <c r="G358" s="271">
        <v>37515</v>
      </c>
      <c r="H358" s="325">
        <f t="shared" si="13"/>
        <v>102.19999999999999</v>
      </c>
      <c r="I358" s="29">
        <f t="shared" si="14"/>
        <v>0.4285714285714286</v>
      </c>
    </row>
    <row r="359" spans="1:9" ht="15.75">
      <c r="A359" s="257">
        <v>6719</v>
      </c>
      <c r="B359" s="257">
        <v>65</v>
      </c>
      <c r="C359" s="257">
        <v>50</v>
      </c>
      <c r="D359" s="258">
        <v>3.65</v>
      </c>
      <c r="E359" s="258">
        <f>C359*D359</f>
        <v>182.5</v>
      </c>
      <c r="F359" s="258">
        <v>178.85</v>
      </c>
      <c r="G359" s="271">
        <v>37725</v>
      </c>
      <c r="H359" s="325">
        <f t="shared" si="13"/>
        <v>3.6500000000000057</v>
      </c>
      <c r="I359" s="29">
        <f t="shared" si="14"/>
        <v>0.98</v>
      </c>
    </row>
    <row r="360" spans="1:9" ht="15.75">
      <c r="A360" s="257"/>
      <c r="B360" s="2"/>
      <c r="C360" s="257"/>
      <c r="D360" s="258"/>
      <c r="E360" s="258"/>
      <c r="F360" s="257"/>
      <c r="G360" s="257"/>
      <c r="H360" s="325"/>
      <c r="I360" s="29"/>
    </row>
    <row r="361" spans="1:9" ht="15.75">
      <c r="A361" s="2"/>
      <c r="B361" s="257" t="s">
        <v>658</v>
      </c>
      <c r="C361" s="2"/>
      <c r="D361" s="259"/>
      <c r="E361" s="259"/>
      <c r="F361" s="2"/>
      <c r="G361" s="2"/>
      <c r="I361" s="29"/>
    </row>
    <row r="362" spans="1:9" ht="18.75">
      <c r="A362" s="145">
        <v>2689</v>
      </c>
      <c r="B362" s="145">
        <v>66</v>
      </c>
      <c r="C362" s="145">
        <v>106</v>
      </c>
      <c r="D362" s="146">
        <v>3.65</v>
      </c>
      <c r="E362" s="146">
        <f>C362*D362</f>
        <v>386.9</v>
      </c>
      <c r="F362" s="263">
        <v>386.9</v>
      </c>
      <c r="G362" s="261">
        <v>37789</v>
      </c>
      <c r="H362" s="332">
        <f t="shared" si="13"/>
        <v>0</v>
      </c>
      <c r="I362" s="333">
        <f t="shared" si="14"/>
        <v>1</v>
      </c>
    </row>
    <row r="363" spans="1:9" ht="15.75">
      <c r="A363" s="257">
        <v>7798</v>
      </c>
      <c r="B363" s="257">
        <v>66</v>
      </c>
      <c r="C363" s="257">
        <v>58</v>
      </c>
      <c r="D363" s="258">
        <v>3.65</v>
      </c>
      <c r="E363" s="258">
        <f>C363*D363</f>
        <v>211.7</v>
      </c>
      <c r="F363" s="257"/>
      <c r="G363" s="257"/>
      <c r="H363" s="325">
        <f t="shared" si="13"/>
        <v>211.7</v>
      </c>
      <c r="I363" s="29">
        <f t="shared" si="14"/>
        <v>0</v>
      </c>
    </row>
    <row r="364" spans="1:9" ht="15.75">
      <c r="A364" s="257">
        <v>12588</v>
      </c>
      <c r="B364" s="257">
        <v>66</v>
      </c>
      <c r="C364" s="257">
        <v>37</v>
      </c>
      <c r="D364" s="258">
        <v>3.65</v>
      </c>
      <c r="E364" s="258">
        <f>C364*D364</f>
        <v>135.04999999999998</v>
      </c>
      <c r="F364" s="257"/>
      <c r="G364" s="257"/>
      <c r="H364" s="325">
        <f t="shared" si="13"/>
        <v>135.04999999999998</v>
      </c>
      <c r="I364" s="29">
        <f t="shared" si="14"/>
        <v>0</v>
      </c>
    </row>
    <row r="365" spans="1:9" ht="15.75">
      <c r="A365" s="257">
        <v>12677</v>
      </c>
      <c r="B365" s="257">
        <v>66</v>
      </c>
      <c r="C365" s="257">
        <v>44</v>
      </c>
      <c r="D365" s="258">
        <v>3.65</v>
      </c>
      <c r="E365" s="258">
        <f>C365*D365</f>
        <v>160.6</v>
      </c>
      <c r="F365" s="257"/>
      <c r="G365" s="257"/>
      <c r="H365" s="325">
        <f t="shared" si="13"/>
        <v>160.6</v>
      </c>
      <c r="I365" s="29">
        <f t="shared" si="14"/>
        <v>0</v>
      </c>
    </row>
    <row r="366" spans="1:9" ht="15.75">
      <c r="A366" s="257">
        <v>12743</v>
      </c>
      <c r="B366" s="257">
        <v>66</v>
      </c>
      <c r="C366" s="257">
        <v>32</v>
      </c>
      <c r="D366" s="258">
        <v>3.65</v>
      </c>
      <c r="E366" s="258">
        <f>C366*D366</f>
        <v>116.8</v>
      </c>
      <c r="F366" s="257"/>
      <c r="G366" s="257"/>
      <c r="H366" s="325">
        <f>E366-F366</f>
        <v>116.8</v>
      </c>
      <c r="I366" s="29">
        <f>F366/E366</f>
        <v>0</v>
      </c>
    </row>
    <row r="367" spans="1:9" ht="15.75">
      <c r="A367" s="257"/>
      <c r="B367" s="257"/>
      <c r="C367" s="257"/>
      <c r="D367" s="258"/>
      <c r="E367" s="258"/>
      <c r="F367" s="257"/>
      <c r="G367" s="257"/>
      <c r="H367" s="325"/>
      <c r="I367" s="29"/>
    </row>
    <row r="368" spans="1:9" ht="15.75">
      <c r="A368" s="257"/>
      <c r="B368" s="257" t="s">
        <v>659</v>
      </c>
      <c r="C368" s="257"/>
      <c r="D368" s="258"/>
      <c r="E368" s="258"/>
      <c r="F368" s="257"/>
      <c r="G368" s="257"/>
      <c r="H368" s="325"/>
      <c r="I368" s="29"/>
    </row>
    <row r="369" spans="1:9" ht="15.75">
      <c r="A369" s="257">
        <v>697</v>
      </c>
      <c r="B369" s="257">
        <v>67</v>
      </c>
      <c r="C369" s="257">
        <v>253</v>
      </c>
      <c r="D369" s="258">
        <v>3.65</v>
      </c>
      <c r="E369" s="258">
        <f>C369*D369</f>
        <v>923.44999999999993</v>
      </c>
      <c r="F369" s="258">
        <v>95.95</v>
      </c>
      <c r="G369" s="271">
        <v>37754</v>
      </c>
      <c r="H369" s="325">
        <f t="shared" si="13"/>
        <v>827.49999999999989</v>
      </c>
      <c r="I369" s="29">
        <f t="shared" si="14"/>
        <v>0.10390383886512536</v>
      </c>
    </row>
    <row r="370" spans="1:9" ht="15.75">
      <c r="A370" s="257">
        <v>973</v>
      </c>
      <c r="B370" s="257">
        <v>67</v>
      </c>
      <c r="C370" s="257">
        <v>348</v>
      </c>
      <c r="D370" s="258">
        <v>3.65</v>
      </c>
      <c r="E370" s="258">
        <f>C370*D370</f>
        <v>1270.2</v>
      </c>
      <c r="F370" s="257"/>
      <c r="G370" s="257"/>
      <c r="H370" s="325">
        <f t="shared" si="13"/>
        <v>1270.2</v>
      </c>
      <c r="I370" s="29">
        <f t="shared" si="14"/>
        <v>0</v>
      </c>
    </row>
    <row r="371" spans="1:9" ht="15.75">
      <c r="A371" s="257">
        <v>4831</v>
      </c>
      <c r="B371" s="257">
        <v>67</v>
      </c>
      <c r="C371" s="257">
        <v>50</v>
      </c>
      <c r="D371" s="258">
        <v>3.65</v>
      </c>
      <c r="E371" s="258">
        <f>C371*D371</f>
        <v>182.5</v>
      </c>
      <c r="F371" s="257"/>
      <c r="G371" s="257"/>
      <c r="H371" s="325">
        <f t="shared" si="13"/>
        <v>182.5</v>
      </c>
      <c r="I371" s="29">
        <f t="shared" si="14"/>
        <v>0</v>
      </c>
    </row>
    <row r="372" spans="1:9" ht="15.75">
      <c r="A372" s="257">
        <v>6554</v>
      </c>
      <c r="B372" s="257">
        <v>67</v>
      </c>
      <c r="C372" s="257">
        <v>70</v>
      </c>
      <c r="D372" s="258">
        <v>3.65</v>
      </c>
      <c r="E372" s="258">
        <f>C372*D372</f>
        <v>255.5</v>
      </c>
      <c r="F372" s="257"/>
      <c r="G372" s="257"/>
      <c r="H372" s="325">
        <f t="shared" si="13"/>
        <v>255.5</v>
      </c>
      <c r="I372" s="29">
        <f t="shared" si="14"/>
        <v>0</v>
      </c>
    </row>
    <row r="373" spans="1:9" ht="18">
      <c r="A373" s="356">
        <v>8108</v>
      </c>
      <c r="B373" s="356">
        <v>67</v>
      </c>
      <c r="C373" s="356">
        <v>63</v>
      </c>
      <c r="D373" s="357">
        <v>3.65</v>
      </c>
      <c r="E373" s="357">
        <f>C373*D373</f>
        <v>229.95</v>
      </c>
      <c r="F373" s="357">
        <v>230</v>
      </c>
      <c r="G373" s="358">
        <v>37719</v>
      </c>
      <c r="H373" s="359">
        <f t="shared" si="13"/>
        <v>-5.0000000000011369E-2</v>
      </c>
      <c r="I373" s="360">
        <f t="shared" si="14"/>
        <v>1.0002174385736029</v>
      </c>
    </row>
    <row r="374" spans="1:9" ht="15.75">
      <c r="A374" s="257"/>
      <c r="B374" s="257"/>
      <c r="C374" s="257"/>
      <c r="D374" s="258"/>
      <c r="E374" s="258"/>
      <c r="F374" s="257"/>
      <c r="G374" s="257"/>
      <c r="H374" s="325"/>
      <c r="I374" s="29"/>
    </row>
    <row r="375" spans="1:9" ht="15.75">
      <c r="A375" s="257"/>
      <c r="B375" s="257" t="s">
        <v>660</v>
      </c>
      <c r="C375" s="257"/>
      <c r="D375" s="258"/>
      <c r="E375" s="258"/>
      <c r="F375" s="257"/>
      <c r="G375" s="257"/>
      <c r="H375" s="325"/>
      <c r="I375" s="29"/>
    </row>
    <row r="376" spans="1:9" ht="15.75">
      <c r="A376" s="257">
        <v>4106</v>
      </c>
      <c r="B376" s="257">
        <v>68</v>
      </c>
      <c r="C376" s="257">
        <v>123</v>
      </c>
      <c r="D376" s="258">
        <v>3.65</v>
      </c>
      <c r="E376" s="258">
        <f>C376*D376</f>
        <v>448.95</v>
      </c>
      <c r="F376" s="257"/>
      <c r="G376" s="257"/>
      <c r="H376" s="325">
        <f t="shared" si="13"/>
        <v>448.95</v>
      </c>
      <c r="I376" s="29">
        <f t="shared" si="14"/>
        <v>0</v>
      </c>
    </row>
    <row r="377" spans="1:9" ht="15.75">
      <c r="A377" s="257">
        <v>4580</v>
      </c>
      <c r="B377" s="257">
        <v>68</v>
      </c>
      <c r="C377" s="257">
        <v>273</v>
      </c>
      <c r="D377" s="258">
        <v>3.65</v>
      </c>
      <c r="E377" s="258">
        <f>C377*D377</f>
        <v>996.44999999999993</v>
      </c>
      <c r="F377" s="257"/>
      <c r="G377" s="257"/>
      <c r="H377" s="325">
        <f t="shared" si="13"/>
        <v>996.44999999999993</v>
      </c>
      <c r="I377" s="29">
        <f t="shared" si="14"/>
        <v>0</v>
      </c>
    </row>
    <row r="378" spans="1:9" ht="15.75">
      <c r="A378" s="257">
        <v>6448</v>
      </c>
      <c r="B378" s="257">
        <v>68</v>
      </c>
      <c r="C378" s="257">
        <v>86</v>
      </c>
      <c r="D378" s="258">
        <v>3.65</v>
      </c>
      <c r="E378" s="258">
        <f>C378*D378</f>
        <v>313.89999999999998</v>
      </c>
      <c r="F378" s="257"/>
      <c r="G378" s="257"/>
      <c r="H378" s="325">
        <f t="shared" si="13"/>
        <v>313.89999999999998</v>
      </c>
      <c r="I378" s="29">
        <f t="shared" si="14"/>
        <v>0</v>
      </c>
    </row>
    <row r="379" spans="1:9" ht="15.75">
      <c r="A379" s="257">
        <v>7048</v>
      </c>
      <c r="B379" s="257">
        <v>68</v>
      </c>
      <c r="C379" s="257">
        <v>190</v>
      </c>
      <c r="D379" s="258">
        <v>3.65</v>
      </c>
      <c r="E379" s="258">
        <f>C379*D379</f>
        <v>693.5</v>
      </c>
      <c r="F379" s="257"/>
      <c r="G379" s="257"/>
      <c r="H379" s="325">
        <f t="shared" si="13"/>
        <v>693.5</v>
      </c>
      <c r="I379" s="29">
        <f t="shared" si="14"/>
        <v>0</v>
      </c>
    </row>
    <row r="380" spans="1:9" ht="15.75">
      <c r="A380" s="257">
        <v>8172</v>
      </c>
      <c r="B380" s="257">
        <v>68</v>
      </c>
      <c r="C380" s="257">
        <v>110</v>
      </c>
      <c r="D380" s="258">
        <v>3.65</v>
      </c>
      <c r="E380" s="258">
        <f>C380*D380</f>
        <v>401.5</v>
      </c>
      <c r="F380" s="258">
        <v>394.2</v>
      </c>
      <c r="G380" s="271">
        <v>37698</v>
      </c>
      <c r="H380" s="325">
        <f t="shared" si="13"/>
        <v>7.3000000000000114</v>
      </c>
      <c r="I380" s="29">
        <f t="shared" si="14"/>
        <v>0.98181818181818181</v>
      </c>
    </row>
    <row r="381" spans="1:9" ht="15.75">
      <c r="A381" s="257"/>
      <c r="B381" s="257"/>
      <c r="C381" s="257"/>
      <c r="D381" s="258"/>
      <c r="E381" s="258"/>
      <c r="F381" s="257"/>
      <c r="G381" s="257"/>
      <c r="H381" s="325"/>
      <c r="I381" s="29"/>
    </row>
    <row r="382" spans="1:9" ht="15.75">
      <c r="A382" s="257"/>
      <c r="B382" s="257" t="s">
        <v>661</v>
      </c>
      <c r="C382" s="257"/>
      <c r="D382" s="258"/>
      <c r="E382" s="258"/>
      <c r="F382" s="257"/>
      <c r="G382" s="257"/>
      <c r="H382" s="325"/>
      <c r="I382" s="29"/>
    </row>
    <row r="383" spans="1:9" ht="15.75">
      <c r="A383" s="257">
        <v>4520</v>
      </c>
      <c r="B383" s="257">
        <v>69</v>
      </c>
      <c r="C383" s="257">
        <v>121</v>
      </c>
      <c r="D383" s="258">
        <v>3.65</v>
      </c>
      <c r="E383" s="258">
        <f>C383*D383</f>
        <v>441.65</v>
      </c>
      <c r="F383" s="258">
        <v>170.6</v>
      </c>
      <c r="G383" s="271">
        <v>37515</v>
      </c>
      <c r="H383" s="325">
        <f t="shared" si="13"/>
        <v>271.04999999999995</v>
      </c>
      <c r="I383" s="29">
        <f t="shared" si="14"/>
        <v>0.38627872749915093</v>
      </c>
    </row>
    <row r="384" spans="1:9" ht="15.75">
      <c r="A384" s="257">
        <v>4645</v>
      </c>
      <c r="B384" s="257">
        <v>69</v>
      </c>
      <c r="C384" s="257">
        <v>124</v>
      </c>
      <c r="D384" s="258">
        <v>3.65</v>
      </c>
      <c r="E384" s="258">
        <f>C384*D384</f>
        <v>452.59999999999997</v>
      </c>
      <c r="F384" s="257"/>
      <c r="G384" s="257"/>
      <c r="H384" s="325">
        <f t="shared" si="13"/>
        <v>452.59999999999997</v>
      </c>
      <c r="I384" s="29">
        <f t="shared" si="14"/>
        <v>0</v>
      </c>
    </row>
    <row r="385" spans="1:9" ht="15.75">
      <c r="A385" s="317">
        <v>4706</v>
      </c>
      <c r="B385" s="317">
        <v>69</v>
      </c>
      <c r="C385" s="317">
        <v>107</v>
      </c>
      <c r="D385" s="318">
        <v>3.65</v>
      </c>
      <c r="E385" s="318">
        <f>C385*D385</f>
        <v>390.55</v>
      </c>
      <c r="F385" s="318">
        <v>268.5</v>
      </c>
      <c r="G385" s="182">
        <v>37802</v>
      </c>
      <c r="H385" s="331">
        <f t="shared" si="13"/>
        <v>122.05000000000001</v>
      </c>
      <c r="I385" s="321">
        <f t="shared" si="14"/>
        <v>0.68749199846370501</v>
      </c>
    </row>
    <row r="386" spans="1:9" ht="15.75">
      <c r="A386" s="257">
        <v>5438</v>
      </c>
      <c r="B386" s="257">
        <v>69</v>
      </c>
      <c r="C386" s="257">
        <v>60</v>
      </c>
      <c r="D386" s="258">
        <v>3.65</v>
      </c>
      <c r="E386" s="258">
        <f>C386*D386</f>
        <v>219</v>
      </c>
      <c r="F386" s="258">
        <v>81.099999999999994</v>
      </c>
      <c r="G386" s="271">
        <v>37631</v>
      </c>
      <c r="H386" s="325">
        <f t="shared" si="13"/>
        <v>137.9</v>
      </c>
      <c r="I386" s="29">
        <f t="shared" si="14"/>
        <v>0.37031963470319634</v>
      </c>
    </row>
    <row r="387" spans="1:9" ht="18.75">
      <c r="A387" s="145">
        <v>6646</v>
      </c>
      <c r="B387" s="145">
        <v>69</v>
      </c>
      <c r="C387" s="145">
        <v>188</v>
      </c>
      <c r="D387" s="146">
        <v>3.65</v>
      </c>
      <c r="E387" s="146">
        <f>C387*D387</f>
        <v>686.19999999999993</v>
      </c>
      <c r="F387" s="263">
        <v>686.2</v>
      </c>
      <c r="G387" s="261">
        <v>37666</v>
      </c>
      <c r="H387" s="334">
        <f t="shared" si="13"/>
        <v>0</v>
      </c>
      <c r="I387" s="335">
        <f t="shared" si="14"/>
        <v>1.0000000000000002</v>
      </c>
    </row>
    <row r="388" spans="1:9" ht="18.75">
      <c r="A388" s="145"/>
      <c r="B388" s="145"/>
      <c r="C388" s="145"/>
      <c r="D388" s="146"/>
      <c r="E388" s="146"/>
      <c r="F388" s="263" t="s">
        <v>704</v>
      </c>
      <c r="G388" s="261">
        <v>37788</v>
      </c>
      <c r="H388" s="334"/>
      <c r="I388" s="335"/>
    </row>
    <row r="389" spans="1:9" ht="15.75">
      <c r="A389" s="257"/>
      <c r="B389" s="257"/>
      <c r="C389" s="257"/>
      <c r="D389" s="258"/>
      <c r="E389" s="258"/>
      <c r="F389" s="258"/>
      <c r="G389" s="271"/>
      <c r="H389" s="325"/>
      <c r="I389" s="29"/>
    </row>
    <row r="390" spans="1:9" ht="15.75">
      <c r="A390" s="257"/>
      <c r="B390" s="257" t="s">
        <v>662</v>
      </c>
      <c r="C390" s="257"/>
      <c r="D390" s="258"/>
      <c r="E390" s="258"/>
      <c r="F390" s="257"/>
      <c r="G390" s="257"/>
      <c r="H390" s="325"/>
      <c r="I390" s="29"/>
    </row>
    <row r="391" spans="1:9" ht="15.75">
      <c r="A391" s="257">
        <v>1578</v>
      </c>
      <c r="B391" s="257">
        <v>70</v>
      </c>
      <c r="C391" s="257">
        <v>228</v>
      </c>
      <c r="D391" s="258">
        <v>3.65</v>
      </c>
      <c r="E391" s="258">
        <f>C391*D391</f>
        <v>832.19999999999993</v>
      </c>
      <c r="F391" s="257"/>
      <c r="G391" s="257"/>
      <c r="H391" s="325">
        <f t="shared" si="13"/>
        <v>832.19999999999993</v>
      </c>
      <c r="I391" s="29">
        <f t="shared" si="14"/>
        <v>0</v>
      </c>
    </row>
    <row r="392" spans="1:9" ht="15.75">
      <c r="A392" s="257">
        <v>1612</v>
      </c>
      <c r="B392" s="257">
        <v>70</v>
      </c>
      <c r="C392" s="257">
        <v>46</v>
      </c>
      <c r="D392" s="258">
        <v>3.65</v>
      </c>
      <c r="E392" s="258">
        <f>C392*D392</f>
        <v>167.9</v>
      </c>
      <c r="F392" s="257"/>
      <c r="G392" s="257"/>
      <c r="H392" s="325">
        <f t="shared" si="13"/>
        <v>167.9</v>
      </c>
      <c r="I392" s="29">
        <f t="shared" si="14"/>
        <v>0</v>
      </c>
    </row>
    <row r="393" spans="1:9" ht="18.75">
      <c r="A393" s="145">
        <v>1647</v>
      </c>
      <c r="B393" s="145">
        <v>70</v>
      </c>
      <c r="C393" s="145">
        <v>83</v>
      </c>
      <c r="D393" s="146">
        <v>3.65</v>
      </c>
      <c r="E393" s="146">
        <f>C393*D393</f>
        <v>302.95</v>
      </c>
      <c r="F393" s="263">
        <v>302.95</v>
      </c>
      <c r="G393" s="261">
        <v>37799</v>
      </c>
      <c r="H393" s="332">
        <f t="shared" si="13"/>
        <v>0</v>
      </c>
      <c r="I393" s="333">
        <f t="shared" si="14"/>
        <v>1</v>
      </c>
    </row>
    <row r="394" spans="1:9" ht="15.75">
      <c r="A394" s="257">
        <v>3464</v>
      </c>
      <c r="B394" s="257">
        <v>70</v>
      </c>
      <c r="C394" s="257">
        <v>129</v>
      </c>
      <c r="D394" s="258">
        <v>3.65</v>
      </c>
      <c r="E394" s="258">
        <f>C394*D394</f>
        <v>470.84999999999997</v>
      </c>
      <c r="F394" s="257"/>
      <c r="G394" s="257"/>
      <c r="H394" s="325">
        <f t="shared" si="13"/>
        <v>470.84999999999997</v>
      </c>
      <c r="I394" s="29">
        <f t="shared" si="14"/>
        <v>0</v>
      </c>
    </row>
    <row r="395" spans="1:9" ht="15.75">
      <c r="A395" s="257">
        <v>4579</v>
      </c>
      <c r="B395" s="257">
        <v>70</v>
      </c>
      <c r="C395" s="257">
        <v>124</v>
      </c>
      <c r="D395" s="258">
        <v>3.65</v>
      </c>
      <c r="E395" s="258">
        <f>C395*D395</f>
        <v>452.59999999999997</v>
      </c>
      <c r="F395" s="257"/>
      <c r="G395" s="257"/>
      <c r="H395" s="325">
        <f t="shared" si="13"/>
        <v>452.59999999999997</v>
      </c>
      <c r="I395" s="29">
        <f t="shared" si="14"/>
        <v>0</v>
      </c>
    </row>
    <row r="396" spans="1:9" ht="15.75">
      <c r="A396" s="257"/>
      <c r="B396" s="257"/>
      <c r="C396" s="257"/>
      <c r="D396" s="258"/>
      <c r="E396" s="258"/>
      <c r="F396" s="257"/>
      <c r="G396" s="257"/>
      <c r="H396" s="325"/>
      <c r="I396" s="29"/>
    </row>
    <row r="397" spans="1:9" ht="15.75">
      <c r="A397" s="257"/>
      <c r="B397" s="257" t="s">
        <v>663</v>
      </c>
      <c r="C397" s="257"/>
      <c r="D397" s="258"/>
      <c r="E397" s="258"/>
      <c r="F397" s="257"/>
      <c r="G397" s="257"/>
      <c r="H397" s="325"/>
      <c r="I397" s="29"/>
    </row>
    <row r="398" spans="1:9" ht="15.75">
      <c r="A398" s="257">
        <v>1837</v>
      </c>
      <c r="B398" s="257">
        <v>71</v>
      </c>
      <c r="C398" s="257">
        <v>298</v>
      </c>
      <c r="D398" s="258">
        <v>3.65</v>
      </c>
      <c r="E398" s="258">
        <f>C398*D398</f>
        <v>1087.7</v>
      </c>
      <c r="F398" s="257"/>
      <c r="G398" s="257"/>
      <c r="H398" s="325">
        <f>E398-F398</f>
        <v>1087.7</v>
      </c>
      <c r="I398" s="29">
        <f>F398/E398</f>
        <v>0</v>
      </c>
    </row>
    <row r="399" spans="1:9" ht="15.75">
      <c r="A399" s="317">
        <v>4877</v>
      </c>
      <c r="B399" s="317">
        <v>71</v>
      </c>
      <c r="C399" s="317">
        <v>123</v>
      </c>
      <c r="D399" s="318">
        <v>3.65</v>
      </c>
      <c r="E399" s="318">
        <f>C399*D399</f>
        <v>448.95</v>
      </c>
      <c r="F399" s="318">
        <v>262.35000000000002</v>
      </c>
      <c r="G399" s="182">
        <v>37784</v>
      </c>
      <c r="H399" s="331">
        <f>E399-F399</f>
        <v>186.59999999999997</v>
      </c>
      <c r="I399" s="321">
        <f>F399/E399</f>
        <v>0.58436351486802551</v>
      </c>
    </row>
    <row r="400" spans="1:9" ht="18.75">
      <c r="A400" s="145">
        <v>4897</v>
      </c>
      <c r="B400" s="145">
        <v>71</v>
      </c>
      <c r="C400" s="145">
        <v>99</v>
      </c>
      <c r="D400" s="146">
        <v>3.65</v>
      </c>
      <c r="E400" s="146">
        <f>C400*D400</f>
        <v>361.34999999999997</v>
      </c>
      <c r="F400" s="263">
        <v>400</v>
      </c>
      <c r="G400" s="261">
        <v>37756</v>
      </c>
      <c r="H400" s="334">
        <f>E400-F400</f>
        <v>-38.650000000000034</v>
      </c>
      <c r="I400" s="335">
        <f>F400/E400</f>
        <v>1.1069600110696003</v>
      </c>
    </row>
    <row r="401" spans="1:9" ht="18.75">
      <c r="A401" s="145">
        <v>8817</v>
      </c>
      <c r="B401" s="145">
        <v>71</v>
      </c>
      <c r="C401" s="145">
        <v>73</v>
      </c>
      <c r="D401" s="146">
        <v>3.65</v>
      </c>
      <c r="E401" s="146">
        <f>C401*D401</f>
        <v>266.45</v>
      </c>
      <c r="F401" s="263">
        <v>266.45</v>
      </c>
      <c r="G401" s="261">
        <v>37762</v>
      </c>
      <c r="H401" s="334">
        <f>E401-F401</f>
        <v>0</v>
      </c>
      <c r="I401" s="335">
        <f>F401/E401</f>
        <v>1</v>
      </c>
    </row>
    <row r="402" spans="1:9" ht="18.75">
      <c r="A402" s="145">
        <v>12621</v>
      </c>
      <c r="B402" s="145">
        <v>71</v>
      </c>
      <c r="C402" s="145">
        <v>47</v>
      </c>
      <c r="D402" s="146">
        <v>3.65</v>
      </c>
      <c r="E402" s="263">
        <f>C402*D402</f>
        <v>171.54999999999998</v>
      </c>
      <c r="F402" s="263">
        <v>171.55</v>
      </c>
      <c r="G402" s="261">
        <v>37783</v>
      </c>
      <c r="H402" s="334">
        <f>E402-F402</f>
        <v>0</v>
      </c>
      <c r="I402" s="335">
        <f>F402/E402</f>
        <v>1.0000000000000002</v>
      </c>
    </row>
    <row r="403" spans="1:9" ht="15.75">
      <c r="A403" s="257"/>
      <c r="B403" s="257"/>
      <c r="C403" s="257"/>
      <c r="D403" s="258"/>
      <c r="E403" s="258"/>
      <c r="F403" s="257"/>
      <c r="G403" s="257"/>
      <c r="H403" s="325"/>
      <c r="I403" s="29"/>
    </row>
    <row r="404" spans="1:9" ht="18.75">
      <c r="A404" s="257"/>
      <c r="B404" s="257"/>
      <c r="C404" s="257"/>
      <c r="D404" s="268" t="s">
        <v>304</v>
      </c>
      <c r="E404" s="268">
        <f>SUM(E316:E403)</f>
        <v>34112.9</v>
      </c>
      <c r="F404" s="268">
        <f>SUM(F316:F403)</f>
        <v>6772.6100000000006</v>
      </c>
      <c r="G404" s="270">
        <v>37813</v>
      </c>
      <c r="H404" s="340"/>
      <c r="I404" s="341">
        <f>F404/E404</f>
        <v>0.19853515825391568</v>
      </c>
    </row>
    <row r="405" spans="1:9" ht="18.75">
      <c r="A405" s="257"/>
      <c r="B405" s="257"/>
      <c r="C405" s="257"/>
      <c r="D405" s="268"/>
      <c r="E405" s="268"/>
      <c r="F405" s="268"/>
      <c r="G405" s="270"/>
      <c r="H405" s="340"/>
      <c r="I405" s="341"/>
    </row>
    <row r="406" spans="1:9" ht="18.75">
      <c r="A406" s="257"/>
      <c r="B406" s="269" t="s">
        <v>10</v>
      </c>
      <c r="C406" s="269" t="s">
        <v>1</v>
      </c>
      <c r="D406" s="258"/>
      <c r="E406" s="258"/>
      <c r="F406" s="258"/>
      <c r="G406" s="257"/>
      <c r="H406" s="325"/>
      <c r="I406" s="29"/>
    </row>
    <row r="407" spans="1:9" ht="18.75">
      <c r="A407" s="257"/>
      <c r="B407" s="257" t="s">
        <v>664</v>
      </c>
      <c r="C407" s="269"/>
      <c r="D407" s="258"/>
      <c r="E407" s="258"/>
      <c r="F407" s="257"/>
      <c r="G407" s="257"/>
      <c r="H407" s="325"/>
      <c r="I407" s="29"/>
    </row>
    <row r="408" spans="1:9" ht="15.75">
      <c r="A408" s="257">
        <v>669</v>
      </c>
      <c r="B408" s="257">
        <v>80</v>
      </c>
      <c r="C408" s="257">
        <v>98</v>
      </c>
      <c r="D408" s="258">
        <v>3.65</v>
      </c>
      <c r="E408" s="258">
        <f>C408*D408</f>
        <v>357.7</v>
      </c>
      <c r="F408" s="257"/>
      <c r="G408" s="257"/>
      <c r="H408" s="325">
        <f t="shared" ref="H408:H471" si="15">E408-F408</f>
        <v>357.7</v>
      </c>
      <c r="I408" s="29">
        <f t="shared" ref="I408:I471" si="16">F408/E408</f>
        <v>0</v>
      </c>
    </row>
    <row r="409" spans="1:9" ht="15.75">
      <c r="A409" s="257">
        <v>832</v>
      </c>
      <c r="B409" s="257">
        <v>80</v>
      </c>
      <c r="C409" s="257">
        <v>174</v>
      </c>
      <c r="D409" s="258">
        <v>3.65</v>
      </c>
      <c r="E409" s="258">
        <f>C409*D409</f>
        <v>635.1</v>
      </c>
      <c r="F409" s="257"/>
      <c r="G409" s="257"/>
      <c r="H409" s="325">
        <f t="shared" si="15"/>
        <v>635.1</v>
      </c>
      <c r="I409" s="29">
        <f t="shared" si="16"/>
        <v>0</v>
      </c>
    </row>
    <row r="410" spans="1:9" ht="15.75">
      <c r="A410" s="257">
        <v>6702</v>
      </c>
      <c r="B410" s="257">
        <v>80</v>
      </c>
      <c r="C410" s="257">
        <v>28</v>
      </c>
      <c r="D410" s="258">
        <v>3.65</v>
      </c>
      <c r="E410" s="258">
        <f>C410*D410</f>
        <v>102.2</v>
      </c>
      <c r="F410" s="257"/>
      <c r="G410" s="257"/>
      <c r="H410" s="325">
        <f t="shared" si="15"/>
        <v>102.2</v>
      </c>
      <c r="I410" s="29">
        <f t="shared" si="16"/>
        <v>0</v>
      </c>
    </row>
    <row r="411" spans="1:9" ht="15.75">
      <c r="A411" s="257">
        <v>6786</v>
      </c>
      <c r="B411" s="257">
        <v>80</v>
      </c>
      <c r="C411" s="257">
        <v>40</v>
      </c>
      <c r="D411" s="258">
        <v>3.65</v>
      </c>
      <c r="E411" s="258">
        <f>C411*D411</f>
        <v>146</v>
      </c>
      <c r="F411" s="258">
        <v>20</v>
      </c>
      <c r="G411" s="271">
        <v>37781</v>
      </c>
      <c r="H411" s="325">
        <f t="shared" si="15"/>
        <v>126</v>
      </c>
      <c r="I411" s="29">
        <f t="shared" si="16"/>
        <v>0.13698630136986301</v>
      </c>
    </row>
    <row r="412" spans="1:9" ht="15.75">
      <c r="A412" s="257"/>
      <c r="B412" s="257"/>
      <c r="C412" s="257"/>
      <c r="D412" s="258"/>
      <c r="E412" s="258"/>
      <c r="F412" s="257"/>
      <c r="G412" s="257"/>
      <c r="H412" s="325"/>
      <c r="I412" s="29"/>
    </row>
    <row r="413" spans="1:9" ht="15.75">
      <c r="A413" s="257"/>
      <c r="B413" s="257" t="s">
        <v>665</v>
      </c>
      <c r="C413" s="257"/>
      <c r="D413" s="258"/>
      <c r="E413" s="258"/>
      <c r="F413" s="257"/>
      <c r="G413" s="257"/>
      <c r="H413" s="325"/>
      <c r="I413" s="29"/>
    </row>
    <row r="414" spans="1:9" ht="18">
      <c r="A414" s="312">
        <v>1762</v>
      </c>
      <c r="B414" s="312">
        <v>81</v>
      </c>
      <c r="C414" s="312">
        <v>316</v>
      </c>
      <c r="D414" s="313">
        <v>3.65</v>
      </c>
      <c r="E414" s="313">
        <f>C414*D414</f>
        <v>1153.3999999999999</v>
      </c>
      <c r="F414" s="313">
        <v>1153.4000000000001</v>
      </c>
      <c r="G414" s="178">
        <v>37719</v>
      </c>
      <c r="H414" s="329">
        <f t="shared" si="15"/>
        <v>0</v>
      </c>
      <c r="I414" s="330">
        <f t="shared" si="16"/>
        <v>1.0000000000000002</v>
      </c>
    </row>
    <row r="415" spans="1:9" ht="15.75">
      <c r="A415" s="257">
        <v>4902</v>
      </c>
      <c r="B415" s="257">
        <v>81</v>
      </c>
      <c r="C415" s="257">
        <v>181</v>
      </c>
      <c r="D415" s="258">
        <v>3.65</v>
      </c>
      <c r="E415" s="258">
        <f>C415*D415</f>
        <v>660.65</v>
      </c>
      <c r="F415" s="257"/>
      <c r="G415" s="257"/>
      <c r="H415" s="325">
        <f t="shared" si="15"/>
        <v>660.65</v>
      </c>
      <c r="I415" s="29">
        <f t="shared" si="16"/>
        <v>0</v>
      </c>
    </row>
    <row r="416" spans="1:9" ht="15.75">
      <c r="A416" s="257">
        <v>4954</v>
      </c>
      <c r="B416" s="257">
        <v>81</v>
      </c>
      <c r="C416" s="257">
        <v>119</v>
      </c>
      <c r="D416" s="258">
        <v>3.65</v>
      </c>
      <c r="E416" s="258">
        <f>C416*D416</f>
        <v>434.34999999999997</v>
      </c>
      <c r="F416" s="257"/>
      <c r="G416" s="257"/>
      <c r="H416" s="325">
        <f t="shared" si="15"/>
        <v>434.34999999999997</v>
      </c>
      <c r="I416" s="29">
        <f t="shared" si="16"/>
        <v>0</v>
      </c>
    </row>
    <row r="417" spans="1:9" ht="18.75">
      <c r="A417" s="312">
        <v>7030</v>
      </c>
      <c r="B417" s="312">
        <v>81</v>
      </c>
      <c r="C417" s="312">
        <v>77</v>
      </c>
      <c r="D417" s="313">
        <v>3.65</v>
      </c>
      <c r="E417" s="313">
        <f>C417*D417</f>
        <v>281.05</v>
      </c>
      <c r="F417" s="337">
        <v>295.64999999999998</v>
      </c>
      <c r="G417" s="328">
        <v>37753</v>
      </c>
      <c r="H417" s="329">
        <f t="shared" si="15"/>
        <v>-14.599999999999966</v>
      </c>
      <c r="I417" s="330">
        <f t="shared" si="16"/>
        <v>1.0519480519480517</v>
      </c>
    </row>
    <row r="418" spans="1:9" ht="18.75">
      <c r="A418" s="257"/>
      <c r="B418" s="257"/>
      <c r="C418" s="257"/>
      <c r="D418" s="258"/>
      <c r="E418" s="258"/>
      <c r="F418" s="268"/>
      <c r="G418" s="270"/>
      <c r="H418" s="340"/>
      <c r="I418" s="341"/>
    </row>
    <row r="419" spans="1:9" ht="15.75">
      <c r="A419" s="257"/>
      <c r="B419" s="257" t="s">
        <v>666</v>
      </c>
      <c r="C419" s="257"/>
      <c r="D419" s="258"/>
      <c r="E419" s="258"/>
      <c r="F419" s="257"/>
      <c r="G419" s="257"/>
      <c r="H419" s="325"/>
      <c r="I419" s="29"/>
    </row>
    <row r="420" spans="1:9" ht="15.75">
      <c r="A420" s="257">
        <v>2137</v>
      </c>
      <c r="B420" s="257">
        <v>83</v>
      </c>
      <c r="C420" s="257">
        <v>175</v>
      </c>
      <c r="D420" s="258">
        <v>3.65</v>
      </c>
      <c r="E420" s="258">
        <f>C420*D420</f>
        <v>638.75</v>
      </c>
      <c r="F420" s="258">
        <v>547.5</v>
      </c>
      <c r="G420" s="271">
        <v>37753</v>
      </c>
      <c r="H420" s="325">
        <f t="shared" si="15"/>
        <v>91.25</v>
      </c>
      <c r="I420" s="29">
        <f t="shared" si="16"/>
        <v>0.8571428571428571</v>
      </c>
    </row>
    <row r="421" spans="1:9" ht="15.75">
      <c r="A421" s="317">
        <v>2481</v>
      </c>
      <c r="B421" s="317">
        <v>83</v>
      </c>
      <c r="C421" s="317">
        <v>185</v>
      </c>
      <c r="D421" s="318">
        <v>3.65</v>
      </c>
      <c r="E421" s="318">
        <f>C421*D421</f>
        <v>675.25</v>
      </c>
      <c r="F421" s="353">
        <v>53.58</v>
      </c>
      <c r="G421" s="182">
        <v>37813</v>
      </c>
      <c r="H421" s="331">
        <f t="shared" si="15"/>
        <v>621.66999999999996</v>
      </c>
      <c r="I421" s="321">
        <f t="shared" si="16"/>
        <v>7.9348389485375787E-2</v>
      </c>
    </row>
    <row r="422" spans="1:9" ht="15.75">
      <c r="A422" s="257">
        <v>7319</v>
      </c>
      <c r="B422" s="257">
        <v>83</v>
      </c>
      <c r="C422" s="257">
        <v>80</v>
      </c>
      <c r="D422" s="258">
        <v>3.65</v>
      </c>
      <c r="E422" s="258">
        <f>C422*D422</f>
        <v>292</v>
      </c>
      <c r="F422" s="258">
        <v>155</v>
      </c>
      <c r="G422" s="271">
        <v>37694</v>
      </c>
      <c r="H422" s="325">
        <f t="shared" si="15"/>
        <v>137</v>
      </c>
      <c r="I422" s="29">
        <f t="shared" si="16"/>
        <v>0.53082191780821919</v>
      </c>
    </row>
    <row r="423" spans="1:9" ht="15.75">
      <c r="A423" s="257">
        <v>9546</v>
      </c>
      <c r="B423" s="257">
        <v>83</v>
      </c>
      <c r="C423" s="257">
        <v>38</v>
      </c>
      <c r="D423" s="258">
        <v>3.65</v>
      </c>
      <c r="E423" s="258">
        <f>C423*D423</f>
        <v>138.69999999999999</v>
      </c>
      <c r="F423" s="257"/>
      <c r="G423" s="257"/>
      <c r="H423" s="325">
        <f t="shared" si="15"/>
        <v>138.69999999999999</v>
      </c>
      <c r="I423" s="29">
        <f t="shared" si="16"/>
        <v>0</v>
      </c>
    </row>
    <row r="424" spans="1:9" ht="15.75">
      <c r="A424" s="257"/>
      <c r="B424" s="257"/>
      <c r="C424" s="257"/>
      <c r="D424" s="258"/>
      <c r="E424" s="258"/>
      <c r="F424" s="257"/>
      <c r="G424" s="257"/>
      <c r="H424" s="325"/>
      <c r="I424" s="29"/>
    </row>
    <row r="425" spans="1:9" ht="15.75">
      <c r="A425" s="257"/>
      <c r="B425" s="257" t="s">
        <v>686</v>
      </c>
      <c r="C425" s="257"/>
      <c r="D425" s="258"/>
      <c r="E425" s="258"/>
      <c r="F425" s="257"/>
      <c r="G425" s="257"/>
      <c r="H425" s="325"/>
      <c r="I425" s="29"/>
    </row>
    <row r="426" spans="1:9" ht="15.75">
      <c r="A426" s="257">
        <v>3557</v>
      </c>
      <c r="B426" s="257">
        <v>84</v>
      </c>
      <c r="C426" s="257">
        <v>44</v>
      </c>
      <c r="D426" s="258">
        <v>3.65</v>
      </c>
      <c r="E426" s="258">
        <f>C426*D426</f>
        <v>160.6</v>
      </c>
      <c r="F426" s="258">
        <v>94.35</v>
      </c>
      <c r="G426" s="271">
        <v>37578</v>
      </c>
      <c r="H426" s="325">
        <f t="shared" si="15"/>
        <v>66.25</v>
      </c>
      <c r="I426" s="29">
        <f t="shared" si="16"/>
        <v>0.58748443337484435</v>
      </c>
    </row>
    <row r="427" spans="1:9" ht="15.75">
      <c r="A427" s="257">
        <v>5415</v>
      </c>
      <c r="B427" s="257">
        <v>84</v>
      </c>
      <c r="C427" s="257">
        <v>90</v>
      </c>
      <c r="D427" s="258">
        <v>3.65</v>
      </c>
      <c r="E427" s="258">
        <f>C427*D427</f>
        <v>328.5</v>
      </c>
      <c r="F427" s="257"/>
      <c r="G427" s="257"/>
      <c r="H427" s="325">
        <f t="shared" si="15"/>
        <v>328.5</v>
      </c>
      <c r="I427" s="29">
        <f t="shared" si="16"/>
        <v>0</v>
      </c>
    </row>
    <row r="428" spans="1:9" ht="15.75">
      <c r="A428" s="257">
        <v>7228</v>
      </c>
      <c r="B428" s="257">
        <v>84</v>
      </c>
      <c r="C428" s="257">
        <v>37</v>
      </c>
      <c r="D428" s="258">
        <v>3.65</v>
      </c>
      <c r="E428" s="258">
        <f>C428*D428</f>
        <v>135.04999999999998</v>
      </c>
      <c r="F428" s="257"/>
      <c r="G428" s="257"/>
      <c r="H428" s="325">
        <f t="shared" si="15"/>
        <v>135.04999999999998</v>
      </c>
      <c r="I428" s="29">
        <f t="shared" si="16"/>
        <v>0</v>
      </c>
    </row>
    <row r="429" spans="1:9" ht="15.75">
      <c r="A429" s="317">
        <v>7827</v>
      </c>
      <c r="B429" s="317">
        <v>84</v>
      </c>
      <c r="C429" s="317">
        <v>98</v>
      </c>
      <c r="D429" s="318">
        <v>3.65</v>
      </c>
      <c r="E429" s="318">
        <f>C429*D429</f>
        <v>357.7</v>
      </c>
      <c r="F429" s="318">
        <v>147.6</v>
      </c>
      <c r="G429" s="182">
        <v>37788</v>
      </c>
      <c r="H429" s="331">
        <f t="shared" si="15"/>
        <v>210.1</v>
      </c>
      <c r="I429" s="321">
        <f t="shared" si="16"/>
        <v>0.41263628739166902</v>
      </c>
    </row>
    <row r="430" spans="1:9" ht="15.75">
      <c r="A430" s="257"/>
      <c r="B430" s="257"/>
      <c r="C430" s="257"/>
      <c r="D430" s="258"/>
      <c r="E430" s="258"/>
      <c r="F430" s="257"/>
      <c r="G430" s="257"/>
      <c r="H430" s="325"/>
      <c r="I430" s="29"/>
    </row>
    <row r="431" spans="1:9" ht="15.75">
      <c r="A431" s="257"/>
      <c r="B431" s="257" t="s">
        <v>667</v>
      </c>
      <c r="C431" s="257"/>
      <c r="D431" s="258"/>
      <c r="E431" s="258"/>
      <c r="F431" s="257"/>
      <c r="G431" s="257"/>
      <c r="H431" s="325"/>
      <c r="I431" s="29"/>
    </row>
    <row r="432" spans="1:9" ht="15.75">
      <c r="A432" s="257">
        <v>1133</v>
      </c>
      <c r="B432" s="257">
        <v>85</v>
      </c>
      <c r="C432" s="257">
        <v>170</v>
      </c>
      <c r="D432" s="258">
        <v>3.65</v>
      </c>
      <c r="E432" s="258">
        <f>C432*D432</f>
        <v>620.5</v>
      </c>
      <c r="F432" s="257"/>
      <c r="G432" s="257"/>
      <c r="H432" s="325">
        <f t="shared" si="15"/>
        <v>620.5</v>
      </c>
      <c r="I432" s="29">
        <f t="shared" si="16"/>
        <v>0</v>
      </c>
    </row>
    <row r="433" spans="1:9" ht="15.75">
      <c r="A433" s="257">
        <v>2032</v>
      </c>
      <c r="B433" s="257">
        <v>85</v>
      </c>
      <c r="C433" s="257">
        <v>239</v>
      </c>
      <c r="D433" s="258">
        <v>3.65</v>
      </c>
      <c r="E433" s="258">
        <f>C433*D433</f>
        <v>872.35</v>
      </c>
      <c r="F433" s="258">
        <v>215.01</v>
      </c>
      <c r="G433" s="271">
        <v>37631</v>
      </c>
      <c r="H433" s="325">
        <f t="shared" si="15"/>
        <v>657.34</v>
      </c>
      <c r="I433" s="29">
        <f t="shared" si="16"/>
        <v>0.24647217286639536</v>
      </c>
    </row>
    <row r="434" spans="1:9" ht="15.75">
      <c r="A434" s="257">
        <v>2066</v>
      </c>
      <c r="B434" s="257">
        <v>85</v>
      </c>
      <c r="C434" s="257">
        <v>113</v>
      </c>
      <c r="D434" s="258">
        <v>3.65</v>
      </c>
      <c r="E434" s="258">
        <f>C434*D434</f>
        <v>412.45</v>
      </c>
      <c r="F434" s="257"/>
      <c r="G434" s="257"/>
      <c r="H434" s="325">
        <f t="shared" si="15"/>
        <v>412.45</v>
      </c>
      <c r="I434" s="29">
        <f t="shared" si="16"/>
        <v>0</v>
      </c>
    </row>
    <row r="435" spans="1:9" ht="15.75">
      <c r="A435" s="257"/>
      <c r="B435" s="257"/>
      <c r="C435" s="257"/>
      <c r="D435" s="258"/>
      <c r="E435" s="258"/>
      <c r="F435" s="257"/>
      <c r="G435" s="257"/>
      <c r="H435" s="325"/>
      <c r="I435" s="29"/>
    </row>
    <row r="436" spans="1:9" ht="15.75">
      <c r="A436" s="257"/>
      <c r="B436" s="257" t="s">
        <v>668</v>
      </c>
      <c r="C436" s="257"/>
      <c r="D436" s="258"/>
      <c r="E436" s="258"/>
      <c r="F436" s="257"/>
      <c r="G436" s="257"/>
      <c r="H436" s="325"/>
      <c r="I436" s="29"/>
    </row>
    <row r="437" spans="1:9" ht="15.75">
      <c r="A437" s="257">
        <v>2639</v>
      </c>
      <c r="B437" s="257">
        <v>86</v>
      </c>
      <c r="C437" s="257">
        <v>164</v>
      </c>
      <c r="D437" s="258">
        <v>3.65</v>
      </c>
      <c r="E437" s="258">
        <f>C437*D437</f>
        <v>598.6</v>
      </c>
      <c r="F437" s="257"/>
      <c r="G437" s="257"/>
      <c r="H437" s="325">
        <f t="shared" si="15"/>
        <v>598.6</v>
      </c>
      <c r="I437" s="29">
        <f t="shared" si="16"/>
        <v>0</v>
      </c>
    </row>
    <row r="438" spans="1:9" ht="18.75">
      <c r="A438" s="145">
        <v>2963</v>
      </c>
      <c r="B438" s="145">
        <v>86</v>
      </c>
      <c r="C438" s="145">
        <v>120</v>
      </c>
      <c r="D438" s="146">
        <v>3.65</v>
      </c>
      <c r="E438" s="146">
        <f>C438*D438</f>
        <v>438</v>
      </c>
      <c r="F438" s="263" t="s">
        <v>694</v>
      </c>
      <c r="G438" s="261">
        <v>37707</v>
      </c>
      <c r="H438" s="332" t="e">
        <f t="shared" si="15"/>
        <v>#VALUE!</v>
      </c>
      <c r="I438" s="333" t="e">
        <f t="shared" si="16"/>
        <v>#VALUE!</v>
      </c>
    </row>
    <row r="439" spans="1:9" ht="15.75">
      <c r="A439" s="257"/>
      <c r="B439" s="257"/>
      <c r="C439" s="257"/>
      <c r="D439" s="258"/>
      <c r="E439" s="258"/>
      <c r="F439" s="258" t="s">
        <v>704</v>
      </c>
      <c r="G439" s="271">
        <v>37792</v>
      </c>
      <c r="H439" s="325"/>
      <c r="I439" s="29"/>
    </row>
    <row r="440" spans="1:9" ht="15.75">
      <c r="A440" s="257">
        <v>7132</v>
      </c>
      <c r="B440" s="257">
        <v>86</v>
      </c>
      <c r="C440" s="257">
        <v>102</v>
      </c>
      <c r="D440" s="258">
        <v>3.65</v>
      </c>
      <c r="E440" s="258">
        <f>C440*D440</f>
        <v>372.3</v>
      </c>
      <c r="F440" s="257"/>
      <c r="G440" s="257"/>
      <c r="H440" s="325">
        <f t="shared" si="15"/>
        <v>372.3</v>
      </c>
      <c r="I440" s="29">
        <f t="shared" si="16"/>
        <v>0</v>
      </c>
    </row>
    <row r="441" spans="1:9" ht="15.75">
      <c r="A441" s="257"/>
      <c r="B441" s="257"/>
      <c r="C441" s="257"/>
      <c r="D441" s="258"/>
      <c r="E441" s="258"/>
      <c r="F441" s="257"/>
      <c r="G441" s="257"/>
      <c r="H441" s="325"/>
      <c r="I441" s="29"/>
    </row>
    <row r="442" spans="1:9" ht="15.75">
      <c r="A442" s="257"/>
      <c r="B442" s="257" t="s">
        <v>669</v>
      </c>
      <c r="C442" s="257"/>
      <c r="D442" s="258"/>
      <c r="E442" s="258"/>
      <c r="F442" s="257"/>
      <c r="G442" s="257"/>
      <c r="H442" s="325"/>
      <c r="I442" s="29"/>
    </row>
    <row r="443" spans="1:9" ht="18.75">
      <c r="A443" s="145">
        <v>5397</v>
      </c>
      <c r="B443" s="145">
        <v>87</v>
      </c>
      <c r="C443" s="145">
        <v>127</v>
      </c>
      <c r="D443" s="146">
        <v>3.65</v>
      </c>
      <c r="E443" s="146">
        <f>C443*D443</f>
        <v>463.55</v>
      </c>
      <c r="F443" s="263">
        <v>463.55</v>
      </c>
      <c r="G443" s="261">
        <v>37799</v>
      </c>
      <c r="H443" s="332">
        <f t="shared" si="15"/>
        <v>0</v>
      </c>
      <c r="I443" s="333">
        <f t="shared" si="16"/>
        <v>1</v>
      </c>
    </row>
    <row r="444" spans="1:9" ht="18">
      <c r="A444" s="312">
        <v>6370</v>
      </c>
      <c r="B444" s="312">
        <v>87</v>
      </c>
      <c r="C444" s="312">
        <v>57</v>
      </c>
      <c r="D444" s="313">
        <v>3.65</v>
      </c>
      <c r="E444" s="313">
        <f>C444*D444</f>
        <v>208.04999999999998</v>
      </c>
      <c r="F444" s="361">
        <v>245</v>
      </c>
      <c r="G444" s="362">
        <v>37727</v>
      </c>
      <c r="H444" s="329">
        <f t="shared" si="15"/>
        <v>-36.950000000000017</v>
      </c>
      <c r="I444" s="330">
        <f t="shared" si="16"/>
        <v>1.177601538091805</v>
      </c>
    </row>
    <row r="445" spans="1:9" ht="15.75">
      <c r="A445" s="257">
        <v>7277</v>
      </c>
      <c r="B445" s="257">
        <v>87</v>
      </c>
      <c r="C445" s="257">
        <v>42</v>
      </c>
      <c r="D445" s="258">
        <v>3.65</v>
      </c>
      <c r="E445" s="258">
        <f>C445*D445</f>
        <v>153.29999999999998</v>
      </c>
      <c r="F445" s="257"/>
      <c r="G445" s="257"/>
      <c r="H445" s="325">
        <f t="shared" si="15"/>
        <v>153.29999999999998</v>
      </c>
      <c r="I445" s="29">
        <f t="shared" si="16"/>
        <v>0</v>
      </c>
    </row>
    <row r="446" spans="1:9" ht="15.75">
      <c r="A446" s="257">
        <v>8985</v>
      </c>
      <c r="B446" s="257">
        <v>87</v>
      </c>
      <c r="C446" s="257">
        <v>52</v>
      </c>
      <c r="D446" s="258">
        <v>3.65</v>
      </c>
      <c r="E446" s="258">
        <f>C446*D446</f>
        <v>189.79999999999998</v>
      </c>
      <c r="F446" s="257"/>
      <c r="G446" s="257"/>
      <c r="H446" s="325">
        <f t="shared" si="15"/>
        <v>189.79999999999998</v>
      </c>
      <c r="I446" s="29">
        <f t="shared" si="16"/>
        <v>0</v>
      </c>
    </row>
    <row r="447" spans="1:9" ht="18">
      <c r="A447" s="312">
        <v>12609</v>
      </c>
      <c r="B447" s="312">
        <v>87</v>
      </c>
      <c r="C447" s="312">
        <v>43</v>
      </c>
      <c r="D447" s="313">
        <v>3.65</v>
      </c>
      <c r="E447" s="313">
        <f>C447*D447</f>
        <v>156.94999999999999</v>
      </c>
      <c r="F447" s="361">
        <v>156.94999999999999</v>
      </c>
      <c r="G447" s="362">
        <v>37655</v>
      </c>
      <c r="H447" s="339">
        <f t="shared" si="15"/>
        <v>0</v>
      </c>
      <c r="I447" s="352">
        <f t="shared" si="16"/>
        <v>1</v>
      </c>
    </row>
    <row r="448" spans="1:9" ht="18">
      <c r="A448" s="257"/>
      <c r="B448" s="257"/>
      <c r="C448" s="257"/>
      <c r="D448" s="258"/>
      <c r="E448" s="258"/>
      <c r="F448" s="284"/>
      <c r="G448" s="363"/>
      <c r="H448" s="364"/>
      <c r="I448" s="365"/>
    </row>
    <row r="449" spans="1:9" ht="15.75">
      <c r="A449" s="257"/>
      <c r="B449" s="257" t="s">
        <v>670</v>
      </c>
      <c r="C449" s="257"/>
      <c r="D449" s="258"/>
      <c r="E449" s="258"/>
      <c r="F449" s="257"/>
      <c r="G449" s="257"/>
      <c r="H449" s="325"/>
      <c r="I449" s="29"/>
    </row>
    <row r="450" spans="1:9" ht="15.75">
      <c r="A450" s="257">
        <v>2845</v>
      </c>
      <c r="B450" s="257">
        <v>88</v>
      </c>
      <c r="C450" s="257">
        <v>339</v>
      </c>
      <c r="D450" s="258">
        <v>3.65</v>
      </c>
      <c r="E450" s="258">
        <f>C450*D450</f>
        <v>1237.3499999999999</v>
      </c>
      <c r="F450" s="258">
        <v>438</v>
      </c>
      <c r="G450" s="271">
        <v>37725</v>
      </c>
      <c r="H450" s="325">
        <f t="shared" si="15"/>
        <v>799.34999999999991</v>
      </c>
      <c r="I450" s="29">
        <f t="shared" si="16"/>
        <v>0.3539823008849558</v>
      </c>
    </row>
    <row r="451" spans="1:9" ht="15.75">
      <c r="A451" s="257">
        <v>6450</v>
      </c>
      <c r="B451" s="257">
        <v>88</v>
      </c>
      <c r="C451" s="257">
        <v>44</v>
      </c>
      <c r="D451" s="258">
        <v>3.65</v>
      </c>
      <c r="E451" s="258">
        <f>C451*D451</f>
        <v>160.6</v>
      </c>
      <c r="F451" s="257"/>
      <c r="G451" s="257"/>
      <c r="H451" s="325">
        <f t="shared" si="15"/>
        <v>160.6</v>
      </c>
      <c r="I451" s="29">
        <f t="shared" si="16"/>
        <v>0</v>
      </c>
    </row>
    <row r="452" spans="1:9" ht="15.75">
      <c r="A452" s="317">
        <v>6567</v>
      </c>
      <c r="B452" s="317">
        <v>88</v>
      </c>
      <c r="C452" s="317">
        <v>93</v>
      </c>
      <c r="D452" s="318">
        <v>3.65</v>
      </c>
      <c r="E452" s="318">
        <f>C452*D452</f>
        <v>339.45</v>
      </c>
      <c r="F452" s="318">
        <v>76.75</v>
      </c>
      <c r="G452" s="182">
        <v>37788</v>
      </c>
      <c r="H452" s="331">
        <f t="shared" si="15"/>
        <v>262.7</v>
      </c>
      <c r="I452" s="321">
        <f t="shared" si="16"/>
        <v>0.22610104580939755</v>
      </c>
    </row>
    <row r="453" spans="1:9" ht="15.75">
      <c r="A453" s="257">
        <v>6759</v>
      </c>
      <c r="B453" s="257">
        <v>88</v>
      </c>
      <c r="C453" s="257">
        <v>146</v>
      </c>
      <c r="D453" s="258">
        <v>3.65</v>
      </c>
      <c r="E453" s="258">
        <f>C453*D453</f>
        <v>532.9</v>
      </c>
      <c r="F453" s="257"/>
      <c r="G453" s="257"/>
      <c r="H453" s="325">
        <f t="shared" si="15"/>
        <v>532.9</v>
      </c>
      <c r="I453" s="29">
        <f t="shared" si="16"/>
        <v>0</v>
      </c>
    </row>
    <row r="454" spans="1:9" ht="15.75">
      <c r="A454" s="257"/>
      <c r="B454" s="257"/>
      <c r="C454" s="257"/>
      <c r="D454" s="258"/>
      <c r="E454" s="258"/>
      <c r="F454" s="257"/>
      <c r="G454" s="257"/>
      <c r="H454" s="325"/>
      <c r="I454" s="29"/>
    </row>
    <row r="455" spans="1:9" ht="15.75">
      <c r="A455" s="257"/>
      <c r="B455" s="257" t="s">
        <v>671</v>
      </c>
      <c r="C455" s="257"/>
      <c r="D455" s="258"/>
      <c r="E455" s="258"/>
      <c r="F455" s="257"/>
      <c r="G455" s="257"/>
      <c r="H455" s="325"/>
      <c r="I455" s="29"/>
    </row>
    <row r="456" spans="1:9" ht="18.75">
      <c r="A456" s="145">
        <v>6051</v>
      </c>
      <c r="B456" s="145">
        <v>89</v>
      </c>
      <c r="C456" s="145">
        <v>136</v>
      </c>
      <c r="D456" s="146">
        <v>3.65</v>
      </c>
      <c r="E456" s="146">
        <f>C456*D456</f>
        <v>496.4</v>
      </c>
      <c r="F456" s="263">
        <v>496.4</v>
      </c>
      <c r="G456" s="261">
        <v>37791</v>
      </c>
      <c r="H456" s="334">
        <f t="shared" si="15"/>
        <v>0</v>
      </c>
      <c r="I456" s="335">
        <f t="shared" si="16"/>
        <v>1</v>
      </c>
    </row>
    <row r="457" spans="1:9" ht="15.75">
      <c r="A457" s="257">
        <v>6754</v>
      </c>
      <c r="B457" s="257">
        <v>89</v>
      </c>
      <c r="C457" s="257">
        <v>53</v>
      </c>
      <c r="D457" s="258">
        <v>3.65</v>
      </c>
      <c r="E457" s="258">
        <f>C457*D457</f>
        <v>193.45</v>
      </c>
      <c r="F457" s="257"/>
      <c r="G457" s="257"/>
      <c r="H457" s="325">
        <f t="shared" si="15"/>
        <v>193.45</v>
      </c>
      <c r="I457" s="29">
        <f t="shared" si="16"/>
        <v>0</v>
      </c>
    </row>
    <row r="458" spans="1:9" ht="15.75">
      <c r="A458" s="257">
        <v>7022</v>
      </c>
      <c r="B458" s="257">
        <v>89</v>
      </c>
      <c r="C458" s="257">
        <v>58</v>
      </c>
      <c r="D458" s="258">
        <v>3.65</v>
      </c>
      <c r="E458" s="258">
        <f>C458*D458</f>
        <v>211.7</v>
      </c>
      <c r="F458" s="257"/>
      <c r="G458" s="257"/>
      <c r="H458" s="325">
        <f t="shared" si="15"/>
        <v>211.7</v>
      </c>
      <c r="I458" s="29">
        <f t="shared" si="16"/>
        <v>0</v>
      </c>
    </row>
    <row r="459" spans="1:9" ht="18.75">
      <c r="A459" s="349">
        <v>7848</v>
      </c>
      <c r="B459" s="349">
        <v>89</v>
      </c>
      <c r="C459" s="349">
        <v>55</v>
      </c>
      <c r="D459" s="337">
        <v>3.65</v>
      </c>
      <c r="E459" s="337">
        <f>C459*D459</f>
        <v>200.75</v>
      </c>
      <c r="F459" s="337">
        <v>446.73</v>
      </c>
      <c r="G459" s="328">
        <v>37687</v>
      </c>
      <c r="H459" s="329">
        <f t="shared" si="15"/>
        <v>-245.98000000000002</v>
      </c>
      <c r="I459" s="330">
        <f t="shared" si="16"/>
        <v>2.2253051058530513</v>
      </c>
    </row>
    <row r="460" spans="1:9" ht="18.75">
      <c r="A460" s="312">
        <v>9371</v>
      </c>
      <c r="B460" s="312">
        <v>89</v>
      </c>
      <c r="C460" s="312">
        <v>38</v>
      </c>
      <c r="D460" s="313">
        <v>3.65</v>
      </c>
      <c r="E460" s="313">
        <f>C460*D460</f>
        <v>138.69999999999999</v>
      </c>
      <c r="F460" s="337">
        <v>146</v>
      </c>
      <c r="G460" s="328">
        <v>37725</v>
      </c>
      <c r="H460" s="329">
        <f t="shared" si="15"/>
        <v>-7.3000000000000114</v>
      </c>
      <c r="I460" s="330">
        <f t="shared" si="16"/>
        <v>1.0526315789473686</v>
      </c>
    </row>
    <row r="461" spans="1:9" ht="18.75">
      <c r="A461" s="257"/>
      <c r="B461" s="257"/>
      <c r="C461" s="257"/>
      <c r="D461" s="258"/>
      <c r="E461" s="258"/>
      <c r="F461" s="268"/>
      <c r="G461" s="270"/>
      <c r="H461" s="340"/>
      <c r="I461" s="341"/>
    </row>
    <row r="462" spans="1:9" ht="15.75">
      <c r="A462" s="257"/>
      <c r="B462" s="257" t="s">
        <v>672</v>
      </c>
      <c r="C462" s="257"/>
      <c r="D462" s="258"/>
      <c r="E462" s="258"/>
      <c r="F462" s="257"/>
      <c r="G462" s="257"/>
      <c r="H462" s="325"/>
      <c r="I462" s="29"/>
    </row>
    <row r="463" spans="1:9" ht="15.75">
      <c r="A463" s="257">
        <v>1744</v>
      </c>
      <c r="B463" s="257">
        <v>90</v>
      </c>
      <c r="C463" s="257">
        <v>193</v>
      </c>
      <c r="D463" s="258">
        <v>3.65</v>
      </c>
      <c r="E463" s="258">
        <f>C463*D463</f>
        <v>704.44999999999993</v>
      </c>
      <c r="F463" s="257"/>
      <c r="G463" s="257"/>
      <c r="H463" s="325">
        <f t="shared" si="15"/>
        <v>704.44999999999993</v>
      </c>
      <c r="I463" s="29">
        <f t="shared" si="16"/>
        <v>0</v>
      </c>
    </row>
    <row r="464" spans="1:9" ht="15.75">
      <c r="A464" s="257">
        <v>6560</v>
      </c>
      <c r="B464" s="257">
        <v>90</v>
      </c>
      <c r="C464" s="257">
        <v>90</v>
      </c>
      <c r="D464" s="258">
        <v>3.65</v>
      </c>
      <c r="E464" s="258">
        <f>C464*D464</f>
        <v>328.5</v>
      </c>
      <c r="F464" s="257"/>
      <c r="G464" s="257"/>
      <c r="H464" s="325">
        <f t="shared" si="15"/>
        <v>328.5</v>
      </c>
      <c r="I464" s="29">
        <f t="shared" si="16"/>
        <v>0</v>
      </c>
    </row>
    <row r="465" spans="1:9" ht="15.75">
      <c r="A465" s="257">
        <v>9608</v>
      </c>
      <c r="B465" s="257">
        <v>90</v>
      </c>
      <c r="C465" s="257">
        <v>83</v>
      </c>
      <c r="D465" s="258">
        <v>3.65</v>
      </c>
      <c r="E465" s="258">
        <f>C465*D465</f>
        <v>302.95</v>
      </c>
      <c r="F465" s="257"/>
      <c r="G465" s="257"/>
      <c r="H465" s="325">
        <f t="shared" si="15"/>
        <v>302.95</v>
      </c>
      <c r="I465" s="29">
        <f t="shared" si="16"/>
        <v>0</v>
      </c>
    </row>
    <row r="466" spans="1:9" ht="15.75">
      <c r="A466" s="257">
        <v>10675</v>
      </c>
      <c r="B466" s="257">
        <v>90</v>
      </c>
      <c r="C466" s="257">
        <v>42</v>
      </c>
      <c r="D466" s="258">
        <v>3.65</v>
      </c>
      <c r="E466" s="258">
        <f>C466*D466</f>
        <v>153.29999999999998</v>
      </c>
      <c r="F466" s="257"/>
      <c r="G466" s="257"/>
      <c r="H466" s="325">
        <f t="shared" si="15"/>
        <v>153.29999999999998</v>
      </c>
      <c r="I466" s="29">
        <f t="shared" si="16"/>
        <v>0</v>
      </c>
    </row>
    <row r="467" spans="1:9" ht="15.75">
      <c r="A467" s="257"/>
      <c r="B467" s="257" t="s">
        <v>673</v>
      </c>
      <c r="C467" s="257"/>
      <c r="D467" s="258"/>
      <c r="E467" s="258"/>
      <c r="F467" s="257"/>
      <c r="G467" s="257"/>
      <c r="H467" s="325"/>
      <c r="I467" s="29"/>
    </row>
    <row r="468" spans="1:9" ht="15.75">
      <c r="A468" s="317">
        <v>499</v>
      </c>
      <c r="B468" s="317">
        <v>91</v>
      </c>
      <c r="C468" s="317">
        <v>167</v>
      </c>
      <c r="D468" s="318">
        <v>3.65</v>
      </c>
      <c r="E468" s="318">
        <f>C468*D468</f>
        <v>609.54999999999995</v>
      </c>
      <c r="F468" s="318">
        <v>397.55</v>
      </c>
      <c r="G468" s="182">
        <v>37756</v>
      </c>
      <c r="H468" s="331">
        <f t="shared" si="15"/>
        <v>211.99999999999994</v>
      </c>
      <c r="I468" s="321">
        <f t="shared" si="16"/>
        <v>0.65220244442621611</v>
      </c>
    </row>
    <row r="469" spans="1:9" ht="15.75">
      <c r="A469" s="257">
        <v>6586</v>
      </c>
      <c r="B469" s="257">
        <v>91</v>
      </c>
      <c r="C469" s="257">
        <v>36</v>
      </c>
      <c r="D469" s="258">
        <v>3.65</v>
      </c>
      <c r="E469" s="258">
        <f>C469*D469</f>
        <v>131.4</v>
      </c>
      <c r="F469" s="257"/>
      <c r="G469" s="257"/>
      <c r="H469" s="325">
        <f t="shared" si="15"/>
        <v>131.4</v>
      </c>
      <c r="I469" s="29">
        <f t="shared" si="16"/>
        <v>0</v>
      </c>
    </row>
    <row r="470" spans="1:9" ht="15.75">
      <c r="A470" s="257">
        <v>6587</v>
      </c>
      <c r="B470" s="257">
        <v>91</v>
      </c>
      <c r="C470" s="257">
        <v>69</v>
      </c>
      <c r="D470" s="258">
        <v>3.65</v>
      </c>
      <c r="E470" s="258">
        <f>C470*D470</f>
        <v>251.85</v>
      </c>
      <c r="F470" s="258">
        <v>129.1</v>
      </c>
      <c r="G470" s="271">
        <v>37743</v>
      </c>
      <c r="H470" s="325">
        <f t="shared" si="15"/>
        <v>122.75</v>
      </c>
      <c r="I470" s="29">
        <f t="shared" si="16"/>
        <v>0.51260671034345839</v>
      </c>
    </row>
    <row r="471" spans="1:9" ht="15.75">
      <c r="A471" s="257">
        <v>7106</v>
      </c>
      <c r="B471" s="257">
        <v>91</v>
      </c>
      <c r="C471" s="257">
        <v>62</v>
      </c>
      <c r="D471" s="258">
        <v>3.65</v>
      </c>
      <c r="E471" s="258">
        <f>C471*D471</f>
        <v>226.29999999999998</v>
      </c>
      <c r="F471" s="257"/>
      <c r="G471" s="257"/>
      <c r="H471" s="325">
        <f t="shared" si="15"/>
        <v>226.29999999999998</v>
      </c>
      <c r="I471" s="29">
        <f t="shared" si="16"/>
        <v>0</v>
      </c>
    </row>
    <row r="472" spans="1:9" ht="15.75">
      <c r="A472" s="257">
        <v>12738</v>
      </c>
      <c r="B472" s="257">
        <v>91</v>
      </c>
      <c r="C472" s="257">
        <v>32</v>
      </c>
      <c r="D472" s="258">
        <v>3.65</v>
      </c>
      <c r="E472" s="258">
        <f>C472*D472</f>
        <v>116.8</v>
      </c>
      <c r="F472" s="257"/>
      <c r="G472" s="257"/>
      <c r="H472" s="325">
        <f>E472-F472</f>
        <v>116.8</v>
      </c>
      <c r="I472" s="29">
        <f>F472/E472</f>
        <v>0</v>
      </c>
    </row>
    <row r="473" spans="1:9" ht="15.75">
      <c r="A473" s="257"/>
      <c r="B473" s="257"/>
      <c r="C473" s="257"/>
      <c r="D473" s="255"/>
      <c r="E473" s="255"/>
      <c r="F473" s="257"/>
      <c r="G473" s="257"/>
      <c r="H473" s="325"/>
      <c r="I473" s="29"/>
    </row>
    <row r="474" spans="1:9" ht="18.75">
      <c r="A474" s="257"/>
      <c r="B474" s="257"/>
      <c r="C474" s="257"/>
      <c r="D474" s="292" t="s">
        <v>304</v>
      </c>
      <c r="E474" s="268">
        <f>SUM(E408:E473)</f>
        <v>17319.25</v>
      </c>
      <c r="F474" s="268">
        <f>SUM(F408:F473)</f>
        <v>5678.12</v>
      </c>
      <c r="G474" s="270">
        <v>37813</v>
      </c>
      <c r="H474" s="366"/>
      <c r="I474" s="341">
        <f>F474/E474</f>
        <v>0.32785022446122086</v>
      </c>
    </row>
  </sheetData>
  <mergeCells count="1">
    <mergeCell ref="A1:I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388A6-463D-45D5-A42F-AC5C765029EC}">
  <dimension ref="A1:J410"/>
  <sheetViews>
    <sheetView zoomScale="130" zoomScaleNormal="130" workbookViewId="0">
      <pane xSplit="5" ySplit="4" topLeftCell="F369" activePane="bottomRight" state="frozen"/>
      <selection pane="topRight" activeCell="F1" sqref="F1"/>
      <selection pane="bottomLeft" activeCell="A5" sqref="A5"/>
      <selection pane="bottomRight" activeCell="H152" sqref="H152"/>
    </sheetView>
  </sheetViews>
  <sheetFormatPr defaultRowHeight="15"/>
  <cols>
    <col min="1" max="1" width="5.85546875" bestFit="1" customWidth="1"/>
    <col min="4" max="4" width="11.42578125" customWidth="1"/>
    <col min="5" max="5" width="10.5703125" bestFit="1" customWidth="1"/>
    <col min="6" max="6" width="20" customWidth="1"/>
    <col min="7" max="7" width="9.28515625" style="444" bestFit="1" customWidth="1"/>
    <col min="8" max="8" width="12" customWidth="1"/>
    <col min="9" max="9" width="10.85546875" customWidth="1"/>
    <col min="10" max="10" width="11.85546875" bestFit="1" customWidth="1"/>
  </cols>
  <sheetData>
    <row r="1" spans="1:10" ht="18.75">
      <c r="A1" s="479" t="s">
        <v>330</v>
      </c>
      <c r="B1" s="480"/>
      <c r="C1" s="480"/>
      <c r="D1" s="480"/>
      <c r="E1" s="480"/>
      <c r="F1" s="480"/>
      <c r="G1" s="480"/>
      <c r="H1" s="480"/>
      <c r="I1" s="480"/>
      <c r="J1" s="480"/>
    </row>
    <row r="2" spans="1:10" ht="18.75">
      <c r="A2" s="9"/>
      <c r="F2" s="423">
        <v>45498</v>
      </c>
      <c r="H2" s="23"/>
    </row>
    <row r="3" spans="1:10">
      <c r="A3" s="10"/>
      <c r="B3" s="10"/>
      <c r="C3" s="443" t="s">
        <v>305</v>
      </c>
      <c r="D3" s="443" t="s">
        <v>306</v>
      </c>
      <c r="E3" s="10"/>
      <c r="F3" s="25"/>
      <c r="G3" s="445"/>
      <c r="H3" s="24"/>
      <c r="I3" s="10"/>
      <c r="J3" s="10"/>
    </row>
    <row r="4" spans="1:10">
      <c r="A4" s="433" t="s">
        <v>307</v>
      </c>
      <c r="B4" s="438" t="s">
        <v>3</v>
      </c>
      <c r="C4" s="436">
        <v>45108</v>
      </c>
      <c r="D4" s="415"/>
      <c r="E4" s="416">
        <v>1</v>
      </c>
      <c r="F4" s="427" t="s">
        <v>308</v>
      </c>
      <c r="G4" s="446" t="s">
        <v>309</v>
      </c>
      <c r="H4" s="418" t="s">
        <v>310</v>
      </c>
      <c r="I4" s="415" t="s">
        <v>311</v>
      </c>
      <c r="J4" s="415" t="s">
        <v>312</v>
      </c>
    </row>
    <row r="5" spans="1:10" ht="15.75">
      <c r="A5" s="434">
        <v>2</v>
      </c>
      <c r="B5" s="439">
        <v>719</v>
      </c>
      <c r="C5" s="437">
        <v>141</v>
      </c>
      <c r="D5" s="390">
        <v>3.65</v>
      </c>
      <c r="E5" s="390">
        <f>C5*D5</f>
        <v>514.65</v>
      </c>
      <c r="F5" s="401"/>
      <c r="G5" s="447"/>
      <c r="H5" s="403"/>
      <c r="I5" s="391">
        <f>E5-F5</f>
        <v>514.65</v>
      </c>
      <c r="J5" s="399">
        <f>F5/E5</f>
        <v>0</v>
      </c>
    </row>
    <row r="6" spans="1:10" ht="15.75">
      <c r="A6" s="434">
        <v>2</v>
      </c>
      <c r="B6" s="439">
        <v>1475</v>
      </c>
      <c r="C6" s="437">
        <v>74</v>
      </c>
      <c r="D6" s="390">
        <v>3.65</v>
      </c>
      <c r="E6" s="390">
        <f t="shared" ref="E6:E69" si="0">C6*D6</f>
        <v>270.09999999999997</v>
      </c>
      <c r="F6" s="401"/>
      <c r="G6" s="421"/>
      <c r="H6" s="403"/>
      <c r="I6" s="391">
        <f t="shared" ref="I6:I68" si="1">E6-F6</f>
        <v>270.09999999999997</v>
      </c>
      <c r="J6" s="399">
        <f t="shared" ref="J6:J68" si="2">F6/E6</f>
        <v>0</v>
      </c>
    </row>
    <row r="7" spans="1:10" ht="15.75">
      <c r="A7" s="434">
        <v>2</v>
      </c>
      <c r="B7" s="439">
        <v>4671</v>
      </c>
      <c r="C7" s="437">
        <v>56</v>
      </c>
      <c r="D7" s="390">
        <v>3.65</v>
      </c>
      <c r="E7" s="390">
        <f t="shared" si="0"/>
        <v>204.4</v>
      </c>
      <c r="F7" s="401"/>
      <c r="G7" s="447"/>
      <c r="H7" s="403"/>
      <c r="I7" s="391">
        <f t="shared" si="1"/>
        <v>204.4</v>
      </c>
      <c r="J7" s="399">
        <f t="shared" si="2"/>
        <v>0</v>
      </c>
    </row>
    <row r="8" spans="1:10" ht="15.75">
      <c r="A8" s="434">
        <v>2</v>
      </c>
      <c r="B8" s="439">
        <v>4869</v>
      </c>
      <c r="C8" s="437">
        <v>82</v>
      </c>
      <c r="D8" s="390">
        <v>3.65</v>
      </c>
      <c r="E8" s="390">
        <f t="shared" si="0"/>
        <v>299.3</v>
      </c>
      <c r="F8" s="401"/>
      <c r="G8" s="447"/>
      <c r="H8" s="403"/>
      <c r="I8" s="391">
        <f t="shared" si="1"/>
        <v>299.3</v>
      </c>
      <c r="J8" s="399">
        <f t="shared" si="2"/>
        <v>0</v>
      </c>
    </row>
    <row r="9" spans="1:10" ht="15.75">
      <c r="A9" s="434">
        <v>2</v>
      </c>
      <c r="B9" s="439">
        <v>6689</v>
      </c>
      <c r="C9" s="437">
        <v>61</v>
      </c>
      <c r="D9" s="390">
        <v>3.65</v>
      </c>
      <c r="E9" s="390">
        <f t="shared" si="0"/>
        <v>222.65</v>
      </c>
      <c r="F9" s="401"/>
      <c r="G9" s="421"/>
      <c r="H9" s="403"/>
      <c r="I9" s="391">
        <f t="shared" si="1"/>
        <v>222.65</v>
      </c>
      <c r="J9" s="399">
        <f t="shared" si="2"/>
        <v>0</v>
      </c>
    </row>
    <row r="10" spans="1:10" ht="15.75">
      <c r="A10" s="434">
        <v>2</v>
      </c>
      <c r="B10" s="439">
        <v>6926</v>
      </c>
      <c r="C10" s="437">
        <v>73</v>
      </c>
      <c r="D10" s="390">
        <v>3.65</v>
      </c>
      <c r="E10" s="390">
        <f t="shared" si="0"/>
        <v>266.45</v>
      </c>
      <c r="F10" s="401"/>
      <c r="G10" s="421"/>
      <c r="H10" s="403"/>
      <c r="I10" s="391">
        <f t="shared" si="1"/>
        <v>266.45</v>
      </c>
      <c r="J10" s="399">
        <f t="shared" si="2"/>
        <v>0</v>
      </c>
    </row>
    <row r="11" spans="1:10" ht="15.75">
      <c r="A11" s="435"/>
      <c r="B11" s="440"/>
      <c r="C11" s="437"/>
      <c r="D11" s="390"/>
      <c r="E11" s="390"/>
      <c r="F11" s="401"/>
      <c r="G11" s="421"/>
      <c r="H11" s="403"/>
      <c r="I11" s="391"/>
      <c r="J11" s="399"/>
    </row>
    <row r="12" spans="1:10" ht="15.75">
      <c r="A12" s="434">
        <v>3</v>
      </c>
      <c r="B12" s="439">
        <v>1002</v>
      </c>
      <c r="C12" s="437">
        <v>159</v>
      </c>
      <c r="D12" s="390">
        <v>3.65</v>
      </c>
      <c r="E12" s="390">
        <f t="shared" si="0"/>
        <v>580.35</v>
      </c>
      <c r="F12" s="401"/>
      <c r="G12" s="421"/>
      <c r="H12" s="403"/>
      <c r="I12" s="391">
        <f t="shared" si="1"/>
        <v>580.35</v>
      </c>
      <c r="J12" s="399">
        <f t="shared" si="2"/>
        <v>0</v>
      </c>
    </row>
    <row r="13" spans="1:10" ht="15.75">
      <c r="A13" s="434">
        <v>3</v>
      </c>
      <c r="B13" s="439">
        <v>1922</v>
      </c>
      <c r="C13" s="437">
        <v>57</v>
      </c>
      <c r="D13" s="390">
        <v>3.65</v>
      </c>
      <c r="E13" s="390">
        <f t="shared" si="0"/>
        <v>208.04999999999998</v>
      </c>
      <c r="F13" s="401"/>
      <c r="G13" s="421"/>
      <c r="H13" s="403"/>
      <c r="I13" s="391">
        <f t="shared" si="1"/>
        <v>208.04999999999998</v>
      </c>
      <c r="J13" s="399">
        <f t="shared" si="2"/>
        <v>0</v>
      </c>
    </row>
    <row r="14" spans="1:10" ht="15.75">
      <c r="A14" s="434">
        <v>3</v>
      </c>
      <c r="B14" s="439">
        <v>2836</v>
      </c>
      <c r="C14" s="437">
        <v>94</v>
      </c>
      <c r="D14" s="390">
        <v>3.65</v>
      </c>
      <c r="E14" s="390">
        <f t="shared" si="0"/>
        <v>343.09999999999997</v>
      </c>
      <c r="F14" s="401"/>
      <c r="G14" s="421"/>
      <c r="H14" s="403"/>
      <c r="I14" s="391">
        <f t="shared" si="1"/>
        <v>343.09999999999997</v>
      </c>
      <c r="J14" s="399">
        <f t="shared" si="2"/>
        <v>0</v>
      </c>
    </row>
    <row r="15" spans="1:10" ht="15.75">
      <c r="A15" s="434">
        <v>3</v>
      </c>
      <c r="B15" s="439">
        <v>2847</v>
      </c>
      <c r="C15" s="437">
        <v>71</v>
      </c>
      <c r="D15" s="390">
        <v>3.65</v>
      </c>
      <c r="E15" s="390">
        <f t="shared" si="0"/>
        <v>259.14999999999998</v>
      </c>
      <c r="F15" s="401"/>
      <c r="G15" s="421"/>
      <c r="H15" s="403"/>
      <c r="I15" s="391">
        <f t="shared" si="1"/>
        <v>259.14999999999998</v>
      </c>
      <c r="J15" s="399">
        <f t="shared" si="2"/>
        <v>0</v>
      </c>
    </row>
    <row r="16" spans="1:10" ht="15.75">
      <c r="A16" s="434">
        <v>3</v>
      </c>
      <c r="B16" s="439">
        <v>4932</v>
      </c>
      <c r="C16" s="437">
        <v>30</v>
      </c>
      <c r="D16" s="390">
        <v>3.65</v>
      </c>
      <c r="E16" s="390">
        <f t="shared" si="0"/>
        <v>109.5</v>
      </c>
      <c r="F16" s="401"/>
      <c r="G16" s="421"/>
      <c r="H16" s="403"/>
      <c r="I16" s="391">
        <f t="shared" si="1"/>
        <v>109.5</v>
      </c>
      <c r="J16" s="399">
        <f t="shared" si="2"/>
        <v>0</v>
      </c>
    </row>
    <row r="17" spans="1:10" ht="15.75">
      <c r="A17" s="434">
        <v>3</v>
      </c>
      <c r="B17" s="439">
        <v>5008</v>
      </c>
      <c r="C17" s="437">
        <v>86</v>
      </c>
      <c r="D17" s="390">
        <v>3.65</v>
      </c>
      <c r="E17" s="390">
        <f t="shared" si="0"/>
        <v>313.89999999999998</v>
      </c>
      <c r="F17" s="401">
        <v>325</v>
      </c>
      <c r="G17" s="421">
        <v>1199</v>
      </c>
      <c r="H17" s="403">
        <v>45394</v>
      </c>
      <c r="I17" s="391">
        <f t="shared" si="1"/>
        <v>-11.100000000000023</v>
      </c>
      <c r="J17" s="399">
        <f t="shared" si="2"/>
        <v>1.0353615801210578</v>
      </c>
    </row>
    <row r="18" spans="1:10" ht="15.75">
      <c r="A18" s="434">
        <v>3</v>
      </c>
      <c r="B18" s="439">
        <v>12185</v>
      </c>
      <c r="C18" s="437">
        <v>16</v>
      </c>
      <c r="D18" s="390">
        <v>3.65</v>
      </c>
      <c r="E18" s="390">
        <f t="shared" si="0"/>
        <v>58.4</v>
      </c>
      <c r="F18" s="401"/>
      <c r="G18" s="421"/>
      <c r="H18" s="403"/>
      <c r="I18" s="391">
        <f t="shared" si="1"/>
        <v>58.4</v>
      </c>
      <c r="J18" s="399">
        <f t="shared" si="2"/>
        <v>0</v>
      </c>
    </row>
    <row r="19" spans="1:10" ht="15.75">
      <c r="A19" s="435"/>
      <c r="B19" s="440"/>
      <c r="C19" s="437"/>
      <c r="D19" s="390"/>
      <c r="E19" s="390"/>
      <c r="F19" s="401"/>
      <c r="G19" s="421"/>
      <c r="H19" s="403"/>
      <c r="I19" s="391"/>
      <c r="J19" s="399"/>
    </row>
    <row r="20" spans="1:10" ht="15.75">
      <c r="A20" s="434">
        <v>4</v>
      </c>
      <c r="B20" s="439">
        <v>2210</v>
      </c>
      <c r="C20" s="437">
        <v>92</v>
      </c>
      <c r="D20" s="390">
        <v>3.65</v>
      </c>
      <c r="E20" s="390">
        <f t="shared" si="0"/>
        <v>335.8</v>
      </c>
      <c r="F20" s="401"/>
      <c r="G20" s="421"/>
      <c r="H20" s="403"/>
      <c r="I20" s="391">
        <f t="shared" si="1"/>
        <v>335.8</v>
      </c>
      <c r="J20" s="399">
        <f t="shared" si="2"/>
        <v>0</v>
      </c>
    </row>
    <row r="21" spans="1:10" ht="15.75">
      <c r="A21" s="434">
        <v>4</v>
      </c>
      <c r="B21" s="439">
        <v>2478</v>
      </c>
      <c r="C21" s="437">
        <v>111</v>
      </c>
      <c r="D21" s="390">
        <v>3.65</v>
      </c>
      <c r="E21" s="390">
        <f t="shared" si="0"/>
        <v>405.15</v>
      </c>
      <c r="F21" s="401">
        <v>320.89999999999998</v>
      </c>
      <c r="G21" s="421">
        <v>4862</v>
      </c>
      <c r="H21" s="403">
        <v>45449</v>
      </c>
      <c r="I21" s="391">
        <f t="shared" si="1"/>
        <v>84.25</v>
      </c>
      <c r="J21" s="399">
        <f t="shared" si="2"/>
        <v>0.79205232629890165</v>
      </c>
    </row>
    <row r="22" spans="1:10" ht="15.75">
      <c r="A22" s="434">
        <v>4</v>
      </c>
      <c r="B22" s="439">
        <v>2984</v>
      </c>
      <c r="C22" s="437">
        <v>75</v>
      </c>
      <c r="D22" s="390">
        <v>3.65</v>
      </c>
      <c r="E22" s="390">
        <f t="shared" si="0"/>
        <v>273.75</v>
      </c>
      <c r="F22" s="401"/>
      <c r="G22" s="421"/>
      <c r="H22" s="403"/>
      <c r="I22" s="391">
        <f t="shared" si="1"/>
        <v>273.75</v>
      </c>
      <c r="J22" s="399">
        <f t="shared" si="2"/>
        <v>0</v>
      </c>
    </row>
    <row r="23" spans="1:10" ht="15.75">
      <c r="A23" s="434">
        <v>4</v>
      </c>
      <c r="B23" s="439">
        <v>4896</v>
      </c>
      <c r="C23" s="437">
        <v>56</v>
      </c>
      <c r="D23" s="390">
        <v>3.65</v>
      </c>
      <c r="E23" s="390">
        <f t="shared" si="0"/>
        <v>204.4</v>
      </c>
      <c r="F23" s="401">
        <v>153.30000000000001</v>
      </c>
      <c r="G23" s="421">
        <v>3173</v>
      </c>
      <c r="H23" s="403">
        <v>45391</v>
      </c>
      <c r="I23" s="391">
        <f t="shared" si="1"/>
        <v>51.099999999999994</v>
      </c>
      <c r="J23" s="399">
        <f t="shared" si="2"/>
        <v>0.75</v>
      </c>
    </row>
    <row r="24" spans="1:10" ht="15.75">
      <c r="A24" s="434">
        <v>4</v>
      </c>
      <c r="B24" s="439">
        <v>6444</v>
      </c>
      <c r="C24" s="437">
        <v>41</v>
      </c>
      <c r="D24" s="390">
        <v>3.65</v>
      </c>
      <c r="E24" s="390">
        <f t="shared" si="0"/>
        <v>149.65</v>
      </c>
      <c r="F24" s="401"/>
      <c r="G24" s="421"/>
      <c r="H24" s="403"/>
      <c r="I24" s="391">
        <f t="shared" si="1"/>
        <v>149.65</v>
      </c>
      <c r="J24" s="399">
        <f t="shared" si="2"/>
        <v>0</v>
      </c>
    </row>
    <row r="25" spans="1:10" ht="15.75">
      <c r="A25" s="434">
        <v>4</v>
      </c>
      <c r="B25" s="439">
        <v>17149</v>
      </c>
      <c r="C25" s="437">
        <v>26</v>
      </c>
      <c r="D25" s="390">
        <v>3.65</v>
      </c>
      <c r="E25" s="390">
        <f t="shared" si="0"/>
        <v>94.899999999999991</v>
      </c>
      <c r="F25" s="401"/>
      <c r="G25" s="421"/>
      <c r="H25" s="403"/>
      <c r="I25" s="391">
        <f t="shared" si="1"/>
        <v>94.899999999999991</v>
      </c>
      <c r="J25" s="399">
        <f t="shared" si="2"/>
        <v>0</v>
      </c>
    </row>
    <row r="26" spans="1:10" ht="15.75">
      <c r="A26" s="435"/>
      <c r="B26" s="440"/>
      <c r="C26" s="437"/>
      <c r="D26" s="390"/>
      <c r="E26" s="390"/>
      <c r="F26" s="401"/>
      <c r="G26" s="421"/>
      <c r="H26" s="403"/>
      <c r="I26" s="391"/>
      <c r="J26" s="399"/>
    </row>
    <row r="27" spans="1:10" ht="15.75">
      <c r="A27" s="434">
        <v>5</v>
      </c>
      <c r="B27" s="439">
        <v>1797</v>
      </c>
      <c r="C27" s="437">
        <v>98</v>
      </c>
      <c r="D27" s="390">
        <v>3.65</v>
      </c>
      <c r="E27" s="390">
        <f t="shared" si="0"/>
        <v>357.7</v>
      </c>
      <c r="F27" s="401"/>
      <c r="G27" s="421"/>
      <c r="H27" s="403"/>
      <c r="I27" s="391">
        <f t="shared" si="1"/>
        <v>357.7</v>
      </c>
      <c r="J27" s="399">
        <f t="shared" si="2"/>
        <v>0</v>
      </c>
    </row>
    <row r="28" spans="1:10" ht="15.75">
      <c r="A28" s="434">
        <v>5</v>
      </c>
      <c r="B28" s="439">
        <v>2990</v>
      </c>
      <c r="C28" s="437">
        <v>74</v>
      </c>
      <c r="D28" s="390">
        <v>3.65</v>
      </c>
      <c r="E28" s="390">
        <f t="shared" si="0"/>
        <v>270.09999999999997</v>
      </c>
      <c r="F28" s="401"/>
      <c r="G28" s="421"/>
      <c r="H28" s="403"/>
      <c r="I28" s="391">
        <f t="shared" si="1"/>
        <v>270.09999999999997</v>
      </c>
      <c r="J28" s="399">
        <f t="shared" si="2"/>
        <v>0</v>
      </c>
    </row>
    <row r="29" spans="1:10" ht="15.75">
      <c r="A29" s="434">
        <v>5</v>
      </c>
      <c r="B29" s="439">
        <v>7895</v>
      </c>
      <c r="C29" s="437">
        <v>125</v>
      </c>
      <c r="D29" s="390">
        <v>3.65</v>
      </c>
      <c r="E29" s="390">
        <f t="shared" si="0"/>
        <v>456.25</v>
      </c>
      <c r="F29" s="401"/>
      <c r="G29" s="421"/>
      <c r="H29" s="403"/>
      <c r="I29" s="391">
        <f t="shared" si="1"/>
        <v>456.25</v>
      </c>
      <c r="J29" s="399">
        <f t="shared" si="2"/>
        <v>0</v>
      </c>
    </row>
    <row r="30" spans="1:10" ht="15.75">
      <c r="A30" s="434">
        <v>5</v>
      </c>
      <c r="B30" s="439">
        <v>12596</v>
      </c>
      <c r="C30" s="437">
        <v>50</v>
      </c>
      <c r="D30" s="390">
        <v>3.65</v>
      </c>
      <c r="E30" s="390">
        <f t="shared" si="0"/>
        <v>182.5</v>
      </c>
      <c r="F30" s="401"/>
      <c r="G30" s="421"/>
      <c r="H30" s="403"/>
      <c r="I30" s="391">
        <f t="shared" si="1"/>
        <v>182.5</v>
      </c>
      <c r="J30" s="399">
        <f t="shared" si="2"/>
        <v>0</v>
      </c>
    </row>
    <row r="31" spans="1:10" ht="15.75">
      <c r="A31" s="434">
        <v>5</v>
      </c>
      <c r="B31" s="439">
        <v>16244</v>
      </c>
      <c r="C31" s="437">
        <v>106</v>
      </c>
      <c r="D31" s="390">
        <v>3.65</v>
      </c>
      <c r="E31" s="390">
        <f t="shared" si="0"/>
        <v>386.9</v>
      </c>
      <c r="F31" s="401"/>
      <c r="G31" s="421"/>
      <c r="H31" s="403"/>
      <c r="I31" s="391">
        <f t="shared" si="1"/>
        <v>386.9</v>
      </c>
      <c r="J31" s="399">
        <f t="shared" si="2"/>
        <v>0</v>
      </c>
    </row>
    <row r="32" spans="1:10" ht="15.75">
      <c r="A32" s="434">
        <v>5</v>
      </c>
      <c r="B32" s="439">
        <v>16582</v>
      </c>
      <c r="C32" s="437">
        <v>48</v>
      </c>
      <c r="D32" s="390">
        <v>3.65</v>
      </c>
      <c r="E32" s="390">
        <f t="shared" si="0"/>
        <v>175.2</v>
      </c>
      <c r="F32" s="401"/>
      <c r="G32" s="421"/>
      <c r="H32" s="403"/>
      <c r="I32" s="391">
        <f t="shared" si="1"/>
        <v>175.2</v>
      </c>
      <c r="J32" s="399">
        <f t="shared" si="2"/>
        <v>0</v>
      </c>
    </row>
    <row r="33" spans="1:10" ht="15.75">
      <c r="A33" s="435"/>
      <c r="B33" s="440"/>
      <c r="C33" s="437"/>
      <c r="D33" s="390"/>
      <c r="E33" s="390"/>
      <c r="F33" s="401"/>
      <c r="G33" s="421"/>
      <c r="H33" s="403"/>
      <c r="I33" s="391"/>
      <c r="J33" s="399"/>
    </row>
    <row r="34" spans="1:10" ht="15.75">
      <c r="A34" s="434">
        <v>6</v>
      </c>
      <c r="B34" s="439">
        <v>4439</v>
      </c>
      <c r="C34" s="437">
        <v>212</v>
      </c>
      <c r="D34" s="390">
        <v>3.65</v>
      </c>
      <c r="E34" s="390">
        <f t="shared" si="0"/>
        <v>773.8</v>
      </c>
      <c r="F34" s="401">
        <v>476.62</v>
      </c>
      <c r="G34" s="421">
        <v>3862</v>
      </c>
      <c r="H34" s="403">
        <v>45461</v>
      </c>
      <c r="I34" s="391">
        <f t="shared" si="1"/>
        <v>297.17999999999995</v>
      </c>
      <c r="J34" s="399">
        <f t="shared" si="2"/>
        <v>0.61594727319720866</v>
      </c>
    </row>
    <row r="35" spans="1:10" ht="15.75">
      <c r="A35" s="434">
        <v>6</v>
      </c>
      <c r="B35" s="439">
        <v>6279</v>
      </c>
      <c r="C35" s="437">
        <v>153</v>
      </c>
      <c r="D35" s="390">
        <v>3.65</v>
      </c>
      <c r="E35" s="390">
        <f t="shared" si="0"/>
        <v>558.44999999999993</v>
      </c>
      <c r="F35" s="401"/>
      <c r="G35" s="421"/>
      <c r="H35" s="403"/>
      <c r="I35" s="391">
        <f t="shared" si="1"/>
        <v>558.44999999999993</v>
      </c>
      <c r="J35" s="399">
        <f t="shared" si="2"/>
        <v>0</v>
      </c>
    </row>
    <row r="36" spans="1:10" ht="15.75">
      <c r="A36" s="434">
        <v>6</v>
      </c>
      <c r="B36" s="439">
        <v>6764</v>
      </c>
      <c r="C36" s="437">
        <v>65</v>
      </c>
      <c r="D36" s="390">
        <v>3.65</v>
      </c>
      <c r="E36" s="390">
        <f t="shared" si="0"/>
        <v>237.25</v>
      </c>
      <c r="F36" s="401"/>
      <c r="G36" s="421"/>
      <c r="H36" s="403"/>
      <c r="I36" s="391">
        <f t="shared" si="1"/>
        <v>237.25</v>
      </c>
      <c r="J36" s="399">
        <f t="shared" si="2"/>
        <v>0</v>
      </c>
    </row>
    <row r="37" spans="1:10" ht="15.75">
      <c r="A37" s="434">
        <v>6</v>
      </c>
      <c r="B37" s="439">
        <v>10260</v>
      </c>
      <c r="C37" s="437">
        <v>88</v>
      </c>
      <c r="D37" s="390">
        <v>3.65</v>
      </c>
      <c r="E37" s="390">
        <f t="shared" si="0"/>
        <v>321.2</v>
      </c>
      <c r="F37" s="401"/>
      <c r="G37" s="421"/>
      <c r="H37" s="403"/>
      <c r="I37" s="391">
        <f t="shared" si="1"/>
        <v>321.2</v>
      </c>
      <c r="J37" s="399">
        <f t="shared" si="2"/>
        <v>0</v>
      </c>
    </row>
    <row r="38" spans="1:10" ht="15.75">
      <c r="A38" s="434">
        <v>6</v>
      </c>
      <c r="B38" s="439">
        <v>10714</v>
      </c>
      <c r="C38" s="437">
        <v>118</v>
      </c>
      <c r="D38" s="390">
        <v>3.65</v>
      </c>
      <c r="E38" s="390">
        <f t="shared" si="0"/>
        <v>430.7</v>
      </c>
      <c r="F38" s="401"/>
      <c r="G38" s="421"/>
      <c r="H38" s="403"/>
      <c r="I38" s="391">
        <f t="shared" si="1"/>
        <v>430.7</v>
      </c>
      <c r="J38" s="399">
        <f t="shared" si="2"/>
        <v>0</v>
      </c>
    </row>
    <row r="39" spans="1:10" ht="15.75">
      <c r="A39" s="435"/>
      <c r="B39" s="440"/>
      <c r="C39" s="437"/>
      <c r="D39" s="390"/>
      <c r="E39" s="390"/>
      <c r="F39" s="401"/>
      <c r="G39" s="421"/>
      <c r="H39" s="403"/>
      <c r="I39" s="391"/>
      <c r="J39" s="399"/>
    </row>
    <row r="40" spans="1:10" ht="15.75">
      <c r="A40" s="434">
        <v>8</v>
      </c>
      <c r="B40" s="439">
        <v>617</v>
      </c>
      <c r="C40" s="437">
        <v>90</v>
      </c>
      <c r="D40" s="390">
        <v>3.65</v>
      </c>
      <c r="E40" s="390">
        <f t="shared" si="0"/>
        <v>328.5</v>
      </c>
      <c r="F40" s="401"/>
      <c r="G40" s="450"/>
      <c r="H40" s="403"/>
      <c r="I40" s="391">
        <f t="shared" si="1"/>
        <v>328.5</v>
      </c>
      <c r="J40" s="399">
        <f t="shared" si="2"/>
        <v>0</v>
      </c>
    </row>
    <row r="41" spans="1:10" ht="15.75">
      <c r="A41" s="434">
        <v>8</v>
      </c>
      <c r="B41" s="439">
        <v>3955</v>
      </c>
      <c r="C41" s="437">
        <v>418</v>
      </c>
      <c r="D41" s="390">
        <v>3.65</v>
      </c>
      <c r="E41" s="390">
        <f t="shared" si="0"/>
        <v>1525.7</v>
      </c>
      <c r="F41" s="401">
        <v>1168</v>
      </c>
      <c r="G41" s="450">
        <v>2465</v>
      </c>
      <c r="H41" s="403">
        <v>45525</v>
      </c>
      <c r="I41" s="391">
        <f t="shared" si="1"/>
        <v>357.70000000000005</v>
      </c>
      <c r="J41" s="399">
        <f t="shared" si="2"/>
        <v>0.76555023923444976</v>
      </c>
    </row>
    <row r="42" spans="1:10" ht="15.75">
      <c r="A42" s="434">
        <v>8</v>
      </c>
      <c r="B42" s="439">
        <v>4505</v>
      </c>
      <c r="C42" s="437">
        <v>72</v>
      </c>
      <c r="D42" s="390">
        <v>3.65</v>
      </c>
      <c r="E42" s="390">
        <f t="shared" si="0"/>
        <v>262.8</v>
      </c>
      <c r="F42" s="401">
        <v>262</v>
      </c>
      <c r="G42" s="450">
        <v>1875</v>
      </c>
      <c r="H42" s="403">
        <v>45449</v>
      </c>
      <c r="I42" s="391">
        <f t="shared" si="1"/>
        <v>0.80000000000001137</v>
      </c>
      <c r="J42" s="399">
        <f t="shared" si="2"/>
        <v>0.9969558599695586</v>
      </c>
    </row>
    <row r="43" spans="1:10" ht="15.75">
      <c r="A43" s="434">
        <v>8</v>
      </c>
      <c r="B43" s="439">
        <v>6464</v>
      </c>
      <c r="C43" s="437">
        <v>111</v>
      </c>
      <c r="D43" s="390">
        <v>3.65</v>
      </c>
      <c r="E43" s="390">
        <f t="shared" si="0"/>
        <v>405.15</v>
      </c>
      <c r="F43" s="401"/>
      <c r="G43" s="450"/>
      <c r="H43" s="403"/>
      <c r="I43" s="391">
        <f t="shared" si="1"/>
        <v>405.15</v>
      </c>
      <c r="J43" s="399">
        <f t="shared" si="2"/>
        <v>0</v>
      </c>
    </row>
    <row r="44" spans="1:10" ht="15.75">
      <c r="A44" s="434">
        <v>8</v>
      </c>
      <c r="B44" s="439">
        <v>7498</v>
      </c>
      <c r="C44" s="437">
        <v>124</v>
      </c>
      <c r="D44" s="390">
        <v>3.65</v>
      </c>
      <c r="E44" s="390">
        <f t="shared" si="0"/>
        <v>452.59999999999997</v>
      </c>
      <c r="F44" s="401"/>
      <c r="G44" s="450"/>
      <c r="H44" s="403"/>
      <c r="I44" s="391">
        <f t="shared" si="1"/>
        <v>452.59999999999997</v>
      </c>
      <c r="J44" s="399">
        <f t="shared" si="2"/>
        <v>0</v>
      </c>
    </row>
    <row r="45" spans="1:10" ht="15.75">
      <c r="A45" s="434">
        <v>8</v>
      </c>
      <c r="B45" s="439">
        <v>17348</v>
      </c>
      <c r="C45" s="437">
        <v>22</v>
      </c>
      <c r="D45" s="390">
        <v>3.65</v>
      </c>
      <c r="E45" s="390">
        <f t="shared" si="0"/>
        <v>80.3</v>
      </c>
      <c r="F45" s="401"/>
      <c r="G45" s="450"/>
      <c r="H45" s="403"/>
      <c r="I45" s="391">
        <f t="shared" si="1"/>
        <v>80.3</v>
      </c>
      <c r="J45" s="399">
        <f t="shared" si="2"/>
        <v>0</v>
      </c>
    </row>
    <row r="46" spans="1:10" ht="15.75">
      <c r="A46" s="435"/>
      <c r="B46" s="440"/>
      <c r="C46" s="437"/>
      <c r="D46" s="390"/>
      <c r="E46" s="390"/>
      <c r="F46" s="401"/>
      <c r="G46" s="450"/>
      <c r="H46" s="403"/>
      <c r="I46" s="391"/>
      <c r="J46" s="399"/>
    </row>
    <row r="47" spans="1:10" ht="15.75">
      <c r="A47" s="434">
        <v>9</v>
      </c>
      <c r="B47" s="439">
        <v>1033</v>
      </c>
      <c r="C47" s="437">
        <v>133</v>
      </c>
      <c r="D47" s="390">
        <v>3.65</v>
      </c>
      <c r="E47" s="390">
        <f t="shared" si="0"/>
        <v>485.45</v>
      </c>
      <c r="F47" s="401"/>
      <c r="G47" s="450"/>
      <c r="H47" s="403"/>
      <c r="I47" s="391">
        <f t="shared" si="1"/>
        <v>485.45</v>
      </c>
      <c r="J47" s="399">
        <f t="shared" si="2"/>
        <v>0</v>
      </c>
    </row>
    <row r="48" spans="1:10" ht="15.75">
      <c r="A48" s="434">
        <v>9</v>
      </c>
      <c r="B48" s="439">
        <v>4489</v>
      </c>
      <c r="C48" s="437">
        <v>84</v>
      </c>
      <c r="D48" s="390">
        <v>3.65</v>
      </c>
      <c r="E48" s="390">
        <f t="shared" si="0"/>
        <v>306.59999999999997</v>
      </c>
      <c r="F48" s="401"/>
      <c r="G48" s="450"/>
      <c r="H48" s="403"/>
      <c r="I48" s="391">
        <f t="shared" si="1"/>
        <v>306.59999999999997</v>
      </c>
      <c r="J48" s="399">
        <f t="shared" si="2"/>
        <v>0</v>
      </c>
    </row>
    <row r="49" spans="1:10" ht="15.75">
      <c r="A49" s="434">
        <v>9</v>
      </c>
      <c r="B49" s="439">
        <v>10919</v>
      </c>
      <c r="C49" s="437">
        <v>103</v>
      </c>
      <c r="D49" s="390">
        <v>3.65</v>
      </c>
      <c r="E49" s="390">
        <f t="shared" si="0"/>
        <v>375.95</v>
      </c>
      <c r="F49" s="401"/>
      <c r="G49" s="450"/>
      <c r="H49" s="403"/>
      <c r="I49" s="391">
        <f t="shared" si="1"/>
        <v>375.95</v>
      </c>
      <c r="J49" s="399">
        <f t="shared" si="2"/>
        <v>0</v>
      </c>
    </row>
    <row r="50" spans="1:10" ht="15.75">
      <c r="A50" s="434">
        <v>9</v>
      </c>
      <c r="B50" s="439">
        <v>16217</v>
      </c>
      <c r="C50" s="437">
        <v>44</v>
      </c>
      <c r="D50" s="390">
        <v>3.65</v>
      </c>
      <c r="E50" s="390">
        <f t="shared" si="0"/>
        <v>160.6</v>
      </c>
      <c r="F50" s="401"/>
      <c r="G50" s="450"/>
      <c r="H50" s="403"/>
      <c r="I50" s="391">
        <f t="shared" si="1"/>
        <v>160.6</v>
      </c>
      <c r="J50" s="399">
        <f t="shared" si="2"/>
        <v>0</v>
      </c>
    </row>
    <row r="51" spans="1:10" ht="15.75">
      <c r="A51" s="434">
        <v>9</v>
      </c>
      <c r="B51" s="439">
        <v>16900</v>
      </c>
      <c r="C51" s="437">
        <v>29</v>
      </c>
      <c r="D51" s="390">
        <v>3.65</v>
      </c>
      <c r="E51" s="390">
        <f t="shared" si="0"/>
        <v>105.85</v>
      </c>
      <c r="F51" s="401"/>
      <c r="G51" s="450"/>
      <c r="H51" s="403"/>
      <c r="I51" s="391">
        <f t="shared" si="1"/>
        <v>105.85</v>
      </c>
      <c r="J51" s="399">
        <f t="shared" si="2"/>
        <v>0</v>
      </c>
    </row>
    <row r="52" spans="1:10" ht="15.75">
      <c r="A52" s="435"/>
      <c r="B52" s="440"/>
      <c r="C52" s="437"/>
      <c r="D52" s="390"/>
      <c r="E52" s="390"/>
      <c r="F52" s="401"/>
      <c r="G52" s="450"/>
      <c r="H52" s="403"/>
      <c r="I52" s="391"/>
      <c r="J52" s="399"/>
    </row>
    <row r="53" spans="1:10" ht="15.75">
      <c r="A53" s="434">
        <v>10</v>
      </c>
      <c r="B53" s="439">
        <v>607</v>
      </c>
      <c r="C53" s="437">
        <v>141</v>
      </c>
      <c r="D53" s="390">
        <v>3.65</v>
      </c>
      <c r="E53" s="390">
        <f t="shared" si="0"/>
        <v>514.65</v>
      </c>
      <c r="F53" s="401">
        <v>163.69999999999999</v>
      </c>
      <c r="G53" s="450">
        <v>3198</v>
      </c>
      <c r="H53" s="403">
        <v>45133</v>
      </c>
      <c r="I53" s="391">
        <f t="shared" si="1"/>
        <v>350.95</v>
      </c>
      <c r="J53" s="399">
        <f t="shared" si="2"/>
        <v>0.31808024871271739</v>
      </c>
    </row>
    <row r="54" spans="1:10" ht="15.75">
      <c r="A54" s="434">
        <v>10</v>
      </c>
      <c r="B54" s="439">
        <v>614</v>
      </c>
      <c r="C54" s="437">
        <v>144</v>
      </c>
      <c r="D54" s="390">
        <v>3.65</v>
      </c>
      <c r="E54" s="390">
        <f t="shared" si="0"/>
        <v>525.6</v>
      </c>
      <c r="F54" s="401"/>
      <c r="G54" s="450"/>
      <c r="H54" s="403"/>
      <c r="I54" s="391">
        <f t="shared" si="1"/>
        <v>525.6</v>
      </c>
      <c r="J54" s="399">
        <f t="shared" si="2"/>
        <v>0</v>
      </c>
    </row>
    <row r="55" spans="1:10" ht="15.75">
      <c r="A55" s="434">
        <v>10</v>
      </c>
      <c r="B55" s="439">
        <v>1838</v>
      </c>
      <c r="C55" s="437">
        <v>148</v>
      </c>
      <c r="D55" s="390">
        <v>3.65</v>
      </c>
      <c r="E55" s="390">
        <f t="shared" si="0"/>
        <v>540.19999999999993</v>
      </c>
      <c r="F55" s="401">
        <f>463.35 + 378.95</f>
        <v>842.3</v>
      </c>
      <c r="G55" s="450">
        <v>5660</v>
      </c>
      <c r="H55" s="419" t="s">
        <v>331</v>
      </c>
      <c r="I55" s="391">
        <v>842.3</v>
      </c>
      <c r="J55" s="399">
        <v>1.5691999999999999</v>
      </c>
    </row>
    <row r="56" spans="1:10" ht="15.75">
      <c r="A56" s="434">
        <v>10</v>
      </c>
      <c r="B56" s="439">
        <v>5514</v>
      </c>
      <c r="C56" s="437">
        <v>164</v>
      </c>
      <c r="D56" s="390">
        <v>3.65</v>
      </c>
      <c r="E56" s="390">
        <f t="shared" si="0"/>
        <v>598.6</v>
      </c>
      <c r="F56" s="401"/>
      <c r="G56" s="450"/>
      <c r="H56" s="403"/>
      <c r="I56" s="391">
        <f t="shared" si="1"/>
        <v>598.6</v>
      </c>
      <c r="J56" s="399">
        <f t="shared" si="2"/>
        <v>0</v>
      </c>
    </row>
    <row r="57" spans="1:10" ht="15.75">
      <c r="A57" s="434">
        <v>10</v>
      </c>
      <c r="B57" s="439">
        <v>8810</v>
      </c>
      <c r="C57" s="437">
        <v>88</v>
      </c>
      <c r="D57" s="390">
        <v>3.65</v>
      </c>
      <c r="E57" s="390">
        <f t="shared" si="0"/>
        <v>321.2</v>
      </c>
      <c r="F57" s="401">
        <v>328.5</v>
      </c>
      <c r="G57" s="450">
        <v>3107</v>
      </c>
      <c r="H57" s="403">
        <v>45391</v>
      </c>
      <c r="I57" s="391">
        <f t="shared" si="1"/>
        <v>-7.3000000000000114</v>
      </c>
      <c r="J57" s="399">
        <f t="shared" si="2"/>
        <v>1.0227272727272727</v>
      </c>
    </row>
    <row r="58" spans="1:10" ht="15.75">
      <c r="A58" s="434">
        <v>10</v>
      </c>
      <c r="B58" s="439">
        <v>11305</v>
      </c>
      <c r="C58" s="437">
        <v>94</v>
      </c>
      <c r="D58" s="390">
        <v>3.65</v>
      </c>
      <c r="E58" s="390">
        <f t="shared" si="0"/>
        <v>343.09999999999997</v>
      </c>
      <c r="F58" s="401">
        <v>165</v>
      </c>
      <c r="G58" s="450">
        <v>1283</v>
      </c>
      <c r="H58" s="403">
        <v>45225</v>
      </c>
      <c r="I58" s="391">
        <f t="shared" si="1"/>
        <v>178.09999999999997</v>
      </c>
      <c r="J58" s="399">
        <f t="shared" si="2"/>
        <v>0.48090935587292338</v>
      </c>
    </row>
    <row r="59" spans="1:10" ht="15.75">
      <c r="A59" s="434">
        <v>10</v>
      </c>
      <c r="B59" s="439">
        <v>12269</v>
      </c>
      <c r="C59" s="437">
        <v>111</v>
      </c>
      <c r="D59" s="390">
        <v>3.65</v>
      </c>
      <c r="E59" s="390">
        <f t="shared" si="0"/>
        <v>405.15</v>
      </c>
      <c r="F59" s="401">
        <v>502.3</v>
      </c>
      <c r="G59" s="450">
        <v>953</v>
      </c>
      <c r="H59" s="403">
        <v>45376</v>
      </c>
      <c r="I59" s="391">
        <f t="shared" si="1"/>
        <v>-97.150000000000034</v>
      </c>
      <c r="J59" s="399">
        <f t="shared" si="2"/>
        <v>1.2397877329384179</v>
      </c>
    </row>
    <row r="60" spans="1:10" ht="15.75">
      <c r="A60" s="435"/>
      <c r="B60" s="440"/>
      <c r="C60" s="437"/>
      <c r="D60" s="390"/>
      <c r="E60" s="390"/>
      <c r="F60" s="401"/>
      <c r="G60" s="450"/>
      <c r="H60" s="403"/>
      <c r="I60" s="391"/>
      <c r="J60" s="399"/>
    </row>
    <row r="61" spans="1:10" ht="15.75">
      <c r="A61" s="434">
        <v>11</v>
      </c>
      <c r="B61" s="439">
        <v>2556</v>
      </c>
      <c r="C61" s="437">
        <v>126</v>
      </c>
      <c r="D61" s="390">
        <v>3.65</v>
      </c>
      <c r="E61" s="390">
        <f t="shared" si="0"/>
        <v>459.9</v>
      </c>
      <c r="F61" s="401">
        <v>445.3</v>
      </c>
      <c r="G61" s="450">
        <v>8891</v>
      </c>
      <c r="H61" s="403">
        <v>45397</v>
      </c>
      <c r="I61" s="391">
        <f t="shared" si="1"/>
        <v>14.599999999999966</v>
      </c>
      <c r="J61" s="399">
        <f t="shared" si="2"/>
        <v>0.96825396825396837</v>
      </c>
    </row>
    <row r="62" spans="1:10" ht="15.75">
      <c r="A62" s="434">
        <v>11</v>
      </c>
      <c r="B62" s="439">
        <v>5539</v>
      </c>
      <c r="C62" s="437">
        <v>44</v>
      </c>
      <c r="D62" s="390">
        <v>3.65</v>
      </c>
      <c r="E62" s="390">
        <f t="shared" si="0"/>
        <v>160.6</v>
      </c>
      <c r="F62" s="401"/>
      <c r="G62" s="450"/>
      <c r="H62" s="419"/>
      <c r="I62" s="391">
        <f t="shared" si="1"/>
        <v>160.6</v>
      </c>
      <c r="J62" s="399">
        <f t="shared" si="2"/>
        <v>0</v>
      </c>
    </row>
    <row r="63" spans="1:10" ht="15.75">
      <c r="A63" s="434">
        <v>11</v>
      </c>
      <c r="B63" s="439">
        <v>7732</v>
      </c>
      <c r="C63" s="437">
        <v>80</v>
      </c>
      <c r="D63" s="390">
        <v>3.65</v>
      </c>
      <c r="E63" s="390">
        <f t="shared" si="0"/>
        <v>292</v>
      </c>
      <c r="F63" s="401">
        <f>205.05+197.1</f>
        <v>402.15</v>
      </c>
      <c r="G63" s="450" t="s">
        <v>332</v>
      </c>
      <c r="H63" s="403" t="s">
        <v>333</v>
      </c>
      <c r="I63" s="391">
        <f t="shared" si="1"/>
        <v>-110.14999999999998</v>
      </c>
      <c r="J63" s="399">
        <f t="shared" si="2"/>
        <v>1.3772260273972603</v>
      </c>
    </row>
    <row r="64" spans="1:10" ht="15.75">
      <c r="A64" s="434">
        <v>11</v>
      </c>
      <c r="B64" s="439">
        <v>12393</v>
      </c>
      <c r="C64" s="437">
        <v>55</v>
      </c>
      <c r="D64" s="390">
        <v>3.65</v>
      </c>
      <c r="E64" s="390">
        <f t="shared" si="0"/>
        <v>200.75</v>
      </c>
      <c r="F64" s="401"/>
      <c r="G64" s="450"/>
      <c r="H64" s="403"/>
      <c r="I64" s="391">
        <f t="shared" si="1"/>
        <v>200.75</v>
      </c>
      <c r="J64" s="399">
        <f t="shared" si="2"/>
        <v>0</v>
      </c>
    </row>
    <row r="65" spans="1:10" ht="15.75">
      <c r="A65" s="435"/>
      <c r="B65" s="440"/>
      <c r="C65" s="437"/>
      <c r="D65" s="390"/>
      <c r="E65" s="390"/>
      <c r="F65" s="401"/>
      <c r="G65" s="450"/>
      <c r="H65" s="403"/>
      <c r="I65" s="391"/>
      <c r="J65" s="399"/>
    </row>
    <row r="66" spans="1:10" ht="15.75">
      <c r="A66" s="434">
        <v>12</v>
      </c>
      <c r="B66" s="439">
        <v>710</v>
      </c>
      <c r="C66" s="437">
        <v>156</v>
      </c>
      <c r="D66" s="390">
        <v>3.65</v>
      </c>
      <c r="E66" s="390">
        <f t="shared" si="0"/>
        <v>569.4</v>
      </c>
      <c r="F66" s="401">
        <v>433.1</v>
      </c>
      <c r="G66" s="450">
        <v>170</v>
      </c>
      <c r="H66" s="403">
        <v>45419</v>
      </c>
      <c r="I66" s="391">
        <f t="shared" si="1"/>
        <v>136.29999999999995</v>
      </c>
      <c r="J66" s="399">
        <f t="shared" si="2"/>
        <v>0.76062521952932916</v>
      </c>
    </row>
    <row r="67" spans="1:10" ht="15.75">
      <c r="A67" s="434">
        <v>12</v>
      </c>
      <c r="B67" s="439">
        <v>1957</v>
      </c>
      <c r="C67" s="437">
        <v>139</v>
      </c>
      <c r="D67" s="390">
        <v>3.65</v>
      </c>
      <c r="E67" s="390">
        <f t="shared" si="0"/>
        <v>507.34999999999997</v>
      </c>
      <c r="F67" s="401">
        <v>341.9</v>
      </c>
      <c r="G67" s="450"/>
      <c r="H67" s="403">
        <v>45498</v>
      </c>
      <c r="I67" s="391">
        <f t="shared" si="1"/>
        <v>165.45</v>
      </c>
      <c r="J67" s="399">
        <f t="shared" si="2"/>
        <v>0.67389376170296644</v>
      </c>
    </row>
    <row r="68" spans="1:10" ht="15.75">
      <c r="A68" s="434">
        <v>12</v>
      </c>
      <c r="B68" s="439">
        <v>4807</v>
      </c>
      <c r="C68" s="437">
        <v>76</v>
      </c>
      <c r="D68" s="390">
        <v>3.65</v>
      </c>
      <c r="E68" s="390">
        <f t="shared" si="0"/>
        <v>277.39999999999998</v>
      </c>
      <c r="F68" s="401">
        <v>76.650000000000006</v>
      </c>
      <c r="G68" s="450">
        <v>1028</v>
      </c>
      <c r="H68" s="403">
        <v>45440</v>
      </c>
      <c r="I68" s="391">
        <f t="shared" si="1"/>
        <v>200.74999999999997</v>
      </c>
      <c r="J68" s="399">
        <f t="shared" si="2"/>
        <v>0.27631578947368424</v>
      </c>
    </row>
    <row r="69" spans="1:10" ht="15.75">
      <c r="A69" s="434">
        <v>12</v>
      </c>
      <c r="B69" s="439">
        <v>5798</v>
      </c>
      <c r="C69" s="437">
        <v>134</v>
      </c>
      <c r="D69" s="390">
        <v>3.65</v>
      </c>
      <c r="E69" s="390">
        <f t="shared" si="0"/>
        <v>489.09999999999997</v>
      </c>
      <c r="F69" s="451">
        <f>277.28 + 285.7</f>
        <v>562.98</v>
      </c>
      <c r="G69" s="450" t="s">
        <v>334</v>
      </c>
      <c r="H69" s="419" t="s">
        <v>335</v>
      </c>
      <c r="I69" s="391">
        <v>-73.88</v>
      </c>
      <c r="J69" s="399">
        <v>1.1511</v>
      </c>
    </row>
    <row r="70" spans="1:10" ht="15.75">
      <c r="A70" s="434">
        <v>12</v>
      </c>
      <c r="B70" s="439">
        <v>16729</v>
      </c>
      <c r="C70" s="437">
        <v>30</v>
      </c>
      <c r="D70" s="390">
        <v>3.65</v>
      </c>
      <c r="E70" s="390">
        <f t="shared" ref="E70:E77" si="3">C70*D70</f>
        <v>109.5</v>
      </c>
      <c r="F70" s="401"/>
      <c r="G70" s="450"/>
      <c r="H70" s="403"/>
      <c r="I70" s="391">
        <f t="shared" ref="I70:I84" si="4">E70-F70</f>
        <v>109.5</v>
      </c>
      <c r="J70" s="399">
        <f t="shared" ref="J70:J84" si="5">F70/E70</f>
        <v>0</v>
      </c>
    </row>
    <row r="71" spans="1:10" ht="15.75">
      <c r="A71" s="435"/>
      <c r="B71" s="440"/>
      <c r="C71" s="437"/>
      <c r="D71" s="390"/>
      <c r="E71" s="390"/>
      <c r="F71" s="401"/>
      <c r="G71" s="450"/>
      <c r="H71" s="403"/>
      <c r="I71" s="391"/>
      <c r="J71" s="399"/>
    </row>
    <row r="72" spans="1:10" ht="15.75">
      <c r="A72" s="434">
        <v>13</v>
      </c>
      <c r="B72" s="439">
        <v>4735</v>
      </c>
      <c r="C72" s="437">
        <v>166</v>
      </c>
      <c r="D72" s="390">
        <v>3.65</v>
      </c>
      <c r="E72" s="390">
        <f t="shared" si="3"/>
        <v>605.9</v>
      </c>
      <c r="F72" s="401">
        <v>605.9</v>
      </c>
      <c r="G72" s="450">
        <v>3600</v>
      </c>
      <c r="H72" s="403">
        <v>45316</v>
      </c>
      <c r="I72" s="391">
        <f t="shared" si="4"/>
        <v>0</v>
      </c>
      <c r="J72" s="399">
        <f t="shared" si="5"/>
        <v>1</v>
      </c>
    </row>
    <row r="73" spans="1:10" ht="15.75">
      <c r="A73" s="434">
        <v>13</v>
      </c>
      <c r="B73" s="439">
        <v>5382</v>
      </c>
      <c r="C73" s="437">
        <v>63</v>
      </c>
      <c r="D73" s="390">
        <v>3.65</v>
      </c>
      <c r="E73" s="390">
        <f t="shared" si="3"/>
        <v>229.95</v>
      </c>
      <c r="F73" s="401"/>
      <c r="G73" s="452"/>
      <c r="H73" s="403"/>
      <c r="I73" s="391">
        <f t="shared" si="4"/>
        <v>229.95</v>
      </c>
      <c r="J73" s="399">
        <f t="shared" si="5"/>
        <v>0</v>
      </c>
    </row>
    <row r="74" spans="1:10" ht="15.75">
      <c r="A74" s="434">
        <v>13</v>
      </c>
      <c r="B74" s="439">
        <v>5844</v>
      </c>
      <c r="C74" s="437">
        <v>83</v>
      </c>
      <c r="D74" s="390">
        <v>3.65</v>
      </c>
      <c r="E74" s="390">
        <f t="shared" si="3"/>
        <v>302.95</v>
      </c>
      <c r="F74" s="401"/>
      <c r="G74" s="450"/>
      <c r="H74" s="403"/>
      <c r="I74" s="391">
        <f t="shared" si="4"/>
        <v>302.95</v>
      </c>
      <c r="J74" s="399">
        <f t="shared" si="5"/>
        <v>0</v>
      </c>
    </row>
    <row r="75" spans="1:10" ht="15.75">
      <c r="A75" s="434">
        <v>13</v>
      </c>
      <c r="B75" s="439">
        <v>10243</v>
      </c>
      <c r="C75" s="437">
        <v>131</v>
      </c>
      <c r="D75" s="390">
        <v>3.65</v>
      </c>
      <c r="E75" s="390">
        <f t="shared" si="3"/>
        <v>478.15</v>
      </c>
      <c r="F75" s="401">
        <v>474.5</v>
      </c>
      <c r="G75" s="450">
        <v>1888</v>
      </c>
      <c r="H75" s="403">
        <v>45306</v>
      </c>
      <c r="I75" s="391">
        <f t="shared" si="4"/>
        <v>3.6499999999999773</v>
      </c>
      <c r="J75" s="399">
        <f t="shared" si="5"/>
        <v>0.99236641221374056</v>
      </c>
    </row>
    <row r="76" spans="1:10" ht="15.75">
      <c r="A76" s="434">
        <v>13</v>
      </c>
      <c r="B76" s="439">
        <v>10552</v>
      </c>
      <c r="C76" s="437">
        <v>83</v>
      </c>
      <c r="D76" s="390">
        <v>3.65</v>
      </c>
      <c r="E76" s="390">
        <f t="shared" si="3"/>
        <v>302.95</v>
      </c>
      <c r="F76" s="401"/>
      <c r="G76" s="450"/>
      <c r="H76" s="403"/>
      <c r="I76" s="391">
        <f t="shared" si="4"/>
        <v>302.95</v>
      </c>
      <c r="J76" s="399">
        <f t="shared" si="5"/>
        <v>0</v>
      </c>
    </row>
    <row r="77" spans="1:10" ht="15.75">
      <c r="A77" s="434">
        <v>13</v>
      </c>
      <c r="B77" s="439">
        <v>11834</v>
      </c>
      <c r="C77" s="437">
        <v>65</v>
      </c>
      <c r="D77" s="390">
        <v>3.65</v>
      </c>
      <c r="E77" s="390">
        <f t="shared" si="3"/>
        <v>237.25</v>
      </c>
      <c r="F77" s="401">
        <v>200</v>
      </c>
      <c r="G77" s="450">
        <v>3119</v>
      </c>
      <c r="H77" s="403">
        <v>45306</v>
      </c>
      <c r="I77" s="391">
        <f t="shared" si="4"/>
        <v>37.25</v>
      </c>
      <c r="J77" s="399">
        <f t="shared" si="5"/>
        <v>0.84299262381454165</v>
      </c>
    </row>
    <row r="78" spans="1:10" ht="15.75">
      <c r="A78" s="434">
        <v>13</v>
      </c>
      <c r="B78" s="439">
        <v>16333</v>
      </c>
      <c r="C78" s="437">
        <v>52</v>
      </c>
      <c r="D78" s="390">
        <v>3.65</v>
      </c>
      <c r="E78" s="390">
        <f t="shared" ref="E78:E84" si="6">C78*D78</f>
        <v>189.79999999999998</v>
      </c>
      <c r="F78" s="401">
        <v>138.85</v>
      </c>
      <c r="G78" s="450">
        <v>2074</v>
      </c>
      <c r="H78" s="403">
        <v>45461</v>
      </c>
      <c r="I78" s="391">
        <f t="shared" si="4"/>
        <v>50.949999999999989</v>
      </c>
      <c r="J78" s="399">
        <f t="shared" si="5"/>
        <v>0.73155953635405691</v>
      </c>
    </row>
    <row r="79" spans="1:10" ht="15.75">
      <c r="A79" s="435"/>
      <c r="B79" s="440"/>
      <c r="C79" s="437"/>
      <c r="D79" s="390"/>
      <c r="E79" s="390"/>
      <c r="F79" s="401"/>
      <c r="G79" s="450"/>
      <c r="H79" s="403"/>
      <c r="I79" s="391"/>
      <c r="J79" s="399"/>
    </row>
    <row r="80" spans="1:10" ht="15.75">
      <c r="A80" s="434">
        <v>14</v>
      </c>
      <c r="B80" s="439">
        <v>3432</v>
      </c>
      <c r="C80" s="437">
        <v>89</v>
      </c>
      <c r="D80" s="390">
        <v>3.65</v>
      </c>
      <c r="E80" s="390">
        <f t="shared" si="6"/>
        <v>324.84999999999997</v>
      </c>
      <c r="F80" s="401">
        <v>214.2</v>
      </c>
      <c r="G80" s="453">
        <v>5309</v>
      </c>
      <c r="H80" s="403">
        <v>45299</v>
      </c>
      <c r="I80" s="391">
        <f t="shared" si="4"/>
        <v>110.64999999999998</v>
      </c>
      <c r="J80" s="399">
        <f t="shared" si="5"/>
        <v>0.6593812528859474</v>
      </c>
    </row>
    <row r="81" spans="1:10" ht="15.75">
      <c r="A81" s="434">
        <v>14</v>
      </c>
      <c r="B81" s="439">
        <v>6228</v>
      </c>
      <c r="C81" s="437">
        <v>70</v>
      </c>
      <c r="D81" s="390">
        <v>3.65</v>
      </c>
      <c r="E81" s="390">
        <f t="shared" si="6"/>
        <v>255.5</v>
      </c>
      <c r="F81" s="401"/>
      <c r="G81" s="450"/>
      <c r="H81" s="403"/>
      <c r="I81" s="391">
        <f t="shared" si="4"/>
        <v>255.5</v>
      </c>
      <c r="J81" s="399">
        <f t="shared" si="5"/>
        <v>0</v>
      </c>
    </row>
    <row r="82" spans="1:10" ht="15.75">
      <c r="A82" s="434">
        <v>14</v>
      </c>
      <c r="B82" s="439">
        <v>12793</v>
      </c>
      <c r="C82" s="437">
        <v>36</v>
      </c>
      <c r="D82" s="390">
        <v>3.65</v>
      </c>
      <c r="E82" s="390">
        <f t="shared" si="6"/>
        <v>131.4</v>
      </c>
      <c r="F82" s="401"/>
      <c r="G82" s="450"/>
      <c r="H82" s="403"/>
      <c r="I82" s="391">
        <f t="shared" si="4"/>
        <v>131.4</v>
      </c>
      <c r="J82" s="399">
        <f t="shared" si="5"/>
        <v>0</v>
      </c>
    </row>
    <row r="83" spans="1:10" ht="15.75">
      <c r="A83" s="434">
        <v>14</v>
      </c>
      <c r="B83" s="439">
        <v>13083</v>
      </c>
      <c r="C83" s="437">
        <v>48</v>
      </c>
      <c r="D83" s="390">
        <v>3.65</v>
      </c>
      <c r="E83" s="390">
        <f t="shared" si="6"/>
        <v>175.2</v>
      </c>
      <c r="F83" s="401"/>
      <c r="G83" s="450"/>
      <c r="H83" s="403"/>
      <c r="I83" s="391">
        <f t="shared" si="4"/>
        <v>175.2</v>
      </c>
      <c r="J83" s="399">
        <f t="shared" si="5"/>
        <v>0</v>
      </c>
    </row>
    <row r="84" spans="1:10" ht="15.75">
      <c r="A84" s="434">
        <v>14</v>
      </c>
      <c r="B84" s="439">
        <v>13702</v>
      </c>
      <c r="C84" s="437">
        <v>30</v>
      </c>
      <c r="D84" s="390">
        <v>3.65</v>
      </c>
      <c r="E84" s="390">
        <f t="shared" si="6"/>
        <v>109.5</v>
      </c>
      <c r="F84" s="401"/>
      <c r="G84" s="450"/>
      <c r="H84" s="403"/>
      <c r="I84" s="391">
        <f t="shared" si="4"/>
        <v>109.5</v>
      </c>
      <c r="J84" s="399">
        <f t="shared" si="5"/>
        <v>0</v>
      </c>
    </row>
    <row r="85" spans="1:10" s="431" customFormat="1" ht="15.75">
      <c r="A85" s="12"/>
      <c r="B85" s="285"/>
      <c r="C85" s="12" t="s">
        <v>313</v>
      </c>
      <c r="D85" s="258"/>
      <c r="E85" s="258"/>
      <c r="F85" s="454">
        <f>SUM(F5:F84)</f>
        <v>8603.15</v>
      </c>
      <c r="G85" s="455"/>
      <c r="H85" s="456"/>
      <c r="I85" s="183"/>
      <c r="J85" s="432"/>
    </row>
    <row r="86" spans="1:10" ht="15.75">
      <c r="A86" s="15"/>
      <c r="B86" s="1"/>
      <c r="C86" s="15"/>
      <c r="D86" s="3"/>
      <c r="E86" s="3"/>
      <c r="F86" s="378"/>
      <c r="G86" s="457"/>
      <c r="H86" s="379"/>
      <c r="I86" s="16"/>
      <c r="J86" s="18"/>
    </row>
    <row r="87" spans="1:10">
      <c r="A87" s="433" t="s">
        <v>307</v>
      </c>
      <c r="B87" s="438" t="s">
        <v>3</v>
      </c>
      <c r="C87" s="436">
        <v>45108</v>
      </c>
      <c r="D87" s="415"/>
      <c r="E87" s="416">
        <v>1</v>
      </c>
      <c r="F87" s="427" t="s">
        <v>308</v>
      </c>
      <c r="G87" s="458" t="s">
        <v>309</v>
      </c>
      <c r="H87" s="418" t="s">
        <v>310</v>
      </c>
      <c r="I87" s="415" t="s">
        <v>311</v>
      </c>
      <c r="J87" s="415" t="s">
        <v>312</v>
      </c>
    </row>
    <row r="88" spans="1:10" ht="15.75">
      <c r="A88" s="434">
        <v>20</v>
      </c>
      <c r="B88" s="439">
        <v>2770</v>
      </c>
      <c r="C88" s="437">
        <v>88</v>
      </c>
      <c r="D88" s="390">
        <v>3.65</v>
      </c>
      <c r="E88" s="390">
        <f>C88*D88</f>
        <v>321.2</v>
      </c>
      <c r="F88" s="401"/>
      <c r="G88" s="450"/>
      <c r="H88" s="403"/>
      <c r="I88" s="391">
        <f t="shared" ref="I88:I151" si="7">E88-F88</f>
        <v>321.2</v>
      </c>
      <c r="J88" s="399">
        <f t="shared" ref="J88:J151" si="8">F88/E88</f>
        <v>0</v>
      </c>
    </row>
    <row r="89" spans="1:10" ht="15.75">
      <c r="A89" s="434">
        <v>20</v>
      </c>
      <c r="B89" s="439">
        <v>4295</v>
      </c>
      <c r="C89" s="437">
        <v>88</v>
      </c>
      <c r="D89" s="390">
        <v>3.65</v>
      </c>
      <c r="E89" s="390">
        <f>C89*D89</f>
        <v>321.2</v>
      </c>
      <c r="F89" s="401"/>
      <c r="G89" s="450"/>
      <c r="H89" s="403"/>
      <c r="I89" s="391">
        <f t="shared" si="7"/>
        <v>321.2</v>
      </c>
      <c r="J89" s="399">
        <f t="shared" si="8"/>
        <v>0</v>
      </c>
    </row>
    <row r="90" spans="1:10" ht="15.75">
      <c r="A90" s="434">
        <v>20</v>
      </c>
      <c r="B90" s="439">
        <v>7096</v>
      </c>
      <c r="C90" s="437">
        <v>50</v>
      </c>
      <c r="D90" s="390">
        <v>3.65</v>
      </c>
      <c r="E90" s="390">
        <f>C90*D90</f>
        <v>182.5</v>
      </c>
      <c r="F90" s="401">
        <v>120.15</v>
      </c>
      <c r="G90" s="450">
        <v>2352</v>
      </c>
      <c r="H90" s="403">
        <v>45435</v>
      </c>
      <c r="I90" s="391">
        <f t="shared" si="7"/>
        <v>62.349999999999994</v>
      </c>
      <c r="J90" s="399">
        <f t="shared" si="8"/>
        <v>0.6583561643835617</v>
      </c>
    </row>
    <row r="91" spans="1:10" ht="15.75">
      <c r="A91" s="434">
        <v>20</v>
      </c>
      <c r="B91" s="439">
        <v>9070</v>
      </c>
      <c r="C91" s="437">
        <v>53</v>
      </c>
      <c r="D91" s="390">
        <v>3.65</v>
      </c>
      <c r="E91" s="390">
        <f>C91*D91</f>
        <v>193.45</v>
      </c>
      <c r="F91" s="401"/>
      <c r="G91" s="450"/>
      <c r="H91" s="403"/>
      <c r="I91" s="391">
        <f t="shared" si="7"/>
        <v>193.45</v>
      </c>
      <c r="J91" s="399">
        <f t="shared" si="8"/>
        <v>0</v>
      </c>
    </row>
    <row r="92" spans="1:10" ht="15.75">
      <c r="A92" s="435"/>
      <c r="B92" s="440"/>
      <c r="C92" s="437"/>
      <c r="D92" s="390"/>
      <c r="E92" s="390"/>
      <c r="F92" s="401"/>
      <c r="G92" s="450"/>
      <c r="H92" s="403"/>
      <c r="I92" s="391"/>
      <c r="J92" s="399"/>
    </row>
    <row r="93" spans="1:10" ht="15.75">
      <c r="A93" s="434">
        <v>21</v>
      </c>
      <c r="B93" s="439">
        <v>2055</v>
      </c>
      <c r="C93" s="437">
        <v>136</v>
      </c>
      <c r="D93" s="390">
        <v>3.65</v>
      </c>
      <c r="E93" s="390">
        <f>C93*D93</f>
        <v>496.4</v>
      </c>
      <c r="F93" s="401">
        <v>350.6</v>
      </c>
      <c r="G93" s="450">
        <v>8381</v>
      </c>
      <c r="H93" s="403">
        <v>45414</v>
      </c>
      <c r="I93" s="391">
        <f t="shared" si="7"/>
        <v>145.79999999999995</v>
      </c>
      <c r="J93" s="399">
        <f t="shared" si="8"/>
        <v>0.70628525382755847</v>
      </c>
    </row>
    <row r="94" spans="1:10" ht="15.75">
      <c r="A94" s="434">
        <v>21</v>
      </c>
      <c r="B94" s="439">
        <v>6599</v>
      </c>
      <c r="C94" s="437">
        <v>45</v>
      </c>
      <c r="D94" s="390">
        <v>3.65</v>
      </c>
      <c r="E94" s="390">
        <f>C94*D94</f>
        <v>164.25</v>
      </c>
      <c r="F94" s="401"/>
      <c r="G94" s="450"/>
      <c r="H94" s="403"/>
      <c r="I94" s="391">
        <f t="shared" si="7"/>
        <v>164.25</v>
      </c>
      <c r="J94" s="399">
        <f t="shared" si="8"/>
        <v>0</v>
      </c>
    </row>
    <row r="95" spans="1:10" ht="15.75">
      <c r="A95" s="434">
        <v>21</v>
      </c>
      <c r="B95" s="439">
        <v>17021</v>
      </c>
      <c r="C95" s="437">
        <v>22</v>
      </c>
      <c r="D95" s="390">
        <v>3.65</v>
      </c>
      <c r="E95" s="390">
        <f>C95*D95</f>
        <v>80.3</v>
      </c>
      <c r="F95" s="401"/>
      <c r="G95" s="450"/>
      <c r="H95" s="403"/>
      <c r="I95" s="391">
        <f t="shared" si="7"/>
        <v>80.3</v>
      </c>
      <c r="J95" s="399">
        <f t="shared" si="8"/>
        <v>0</v>
      </c>
    </row>
    <row r="96" spans="1:10" ht="15.75">
      <c r="A96" s="434">
        <v>21</v>
      </c>
      <c r="B96" s="439">
        <v>17459</v>
      </c>
      <c r="C96" s="437">
        <v>32</v>
      </c>
      <c r="D96" s="390">
        <v>3.65</v>
      </c>
      <c r="E96" s="390">
        <f>C96*D96</f>
        <v>116.8</v>
      </c>
      <c r="F96" s="401"/>
      <c r="G96" s="450"/>
      <c r="H96" s="403"/>
      <c r="I96" s="391">
        <f t="shared" si="7"/>
        <v>116.8</v>
      </c>
      <c r="J96" s="399">
        <f t="shared" si="8"/>
        <v>0</v>
      </c>
    </row>
    <row r="97" spans="1:10" ht="15.75">
      <c r="A97" s="434">
        <v>21</v>
      </c>
      <c r="B97" s="439">
        <v>18057</v>
      </c>
      <c r="C97" s="437">
        <v>21</v>
      </c>
      <c r="D97" s="390">
        <v>3.65</v>
      </c>
      <c r="E97" s="390">
        <f>C97*D97</f>
        <v>76.649999999999991</v>
      </c>
      <c r="F97" s="401"/>
      <c r="G97" s="450"/>
      <c r="H97" s="403"/>
      <c r="I97" s="391">
        <f t="shared" si="7"/>
        <v>76.649999999999991</v>
      </c>
      <c r="J97" s="399">
        <f t="shared" si="8"/>
        <v>0</v>
      </c>
    </row>
    <row r="98" spans="1:10" ht="15.75">
      <c r="A98" s="435"/>
      <c r="B98" s="440"/>
      <c r="C98" s="437"/>
      <c r="D98" s="390"/>
      <c r="E98" s="390"/>
      <c r="F98" s="401"/>
      <c r="G98" s="450"/>
      <c r="H98" s="403"/>
      <c r="I98" s="391"/>
      <c r="J98" s="399"/>
    </row>
    <row r="99" spans="1:10" ht="15.75">
      <c r="A99" s="434">
        <v>22</v>
      </c>
      <c r="B99" s="439">
        <v>1257</v>
      </c>
      <c r="C99" s="437">
        <v>277</v>
      </c>
      <c r="D99" s="390">
        <v>3.65</v>
      </c>
      <c r="E99" s="390">
        <f>C99*D99</f>
        <v>1011.05</v>
      </c>
      <c r="F99" s="401">
        <v>766.5</v>
      </c>
      <c r="G99" s="450">
        <v>10102</v>
      </c>
      <c r="H99" s="403">
        <v>45391</v>
      </c>
      <c r="I99" s="391">
        <f t="shared" si="7"/>
        <v>244.54999999999995</v>
      </c>
      <c r="J99" s="399">
        <f t="shared" si="8"/>
        <v>0.75812274368231047</v>
      </c>
    </row>
    <row r="100" spans="1:10" ht="15.75">
      <c r="A100" s="434">
        <v>22</v>
      </c>
      <c r="B100" s="439">
        <v>2422</v>
      </c>
      <c r="C100" s="437">
        <v>143</v>
      </c>
      <c r="D100" s="390">
        <v>3.65</v>
      </c>
      <c r="E100" s="390">
        <f>C100*D100</f>
        <v>521.94999999999993</v>
      </c>
      <c r="F100" s="401"/>
      <c r="G100" s="450"/>
      <c r="H100" s="403"/>
      <c r="I100" s="391">
        <f t="shared" si="7"/>
        <v>521.94999999999993</v>
      </c>
      <c r="J100" s="399">
        <f t="shared" si="8"/>
        <v>0</v>
      </c>
    </row>
    <row r="101" spans="1:10" ht="15.75">
      <c r="A101" s="434">
        <v>22</v>
      </c>
      <c r="B101" s="439">
        <v>5193</v>
      </c>
      <c r="C101" s="437">
        <v>61</v>
      </c>
      <c r="D101" s="390">
        <v>3.65</v>
      </c>
      <c r="E101" s="390">
        <f>C101*D101</f>
        <v>222.65</v>
      </c>
      <c r="F101" s="401">
        <v>201.6</v>
      </c>
      <c r="G101" s="453"/>
      <c r="H101" s="403">
        <v>45471</v>
      </c>
      <c r="I101" s="391">
        <f t="shared" si="7"/>
        <v>21.050000000000011</v>
      </c>
      <c r="J101" s="399">
        <f t="shared" si="8"/>
        <v>0.90545699528407808</v>
      </c>
    </row>
    <row r="102" spans="1:10" ht="15.75">
      <c r="A102" s="434">
        <v>22</v>
      </c>
      <c r="B102" s="439">
        <v>10774</v>
      </c>
      <c r="C102" s="437">
        <v>89</v>
      </c>
      <c r="D102" s="390">
        <v>3.65</v>
      </c>
      <c r="E102" s="390">
        <f>C102*D102</f>
        <v>324.84999999999997</v>
      </c>
      <c r="F102" s="401">
        <v>365</v>
      </c>
      <c r="G102" s="450">
        <v>3863</v>
      </c>
      <c r="H102" s="403">
        <v>45425</v>
      </c>
      <c r="I102" s="391">
        <f t="shared" si="7"/>
        <v>-40.150000000000034</v>
      </c>
      <c r="J102" s="399">
        <f t="shared" si="8"/>
        <v>1.1235955056179776</v>
      </c>
    </row>
    <row r="103" spans="1:10" ht="15.75">
      <c r="A103" s="434">
        <v>22</v>
      </c>
      <c r="B103" s="439">
        <v>12468</v>
      </c>
      <c r="C103" s="437">
        <v>75</v>
      </c>
      <c r="D103" s="390">
        <v>3.65</v>
      </c>
      <c r="E103" s="390">
        <f>C103*D103</f>
        <v>273.75</v>
      </c>
      <c r="F103" s="401"/>
      <c r="G103" s="450"/>
      <c r="H103" s="403"/>
      <c r="I103" s="391">
        <f t="shared" si="7"/>
        <v>273.75</v>
      </c>
      <c r="J103" s="399">
        <f t="shared" si="8"/>
        <v>0</v>
      </c>
    </row>
    <row r="104" spans="1:10" ht="15.75">
      <c r="A104" s="435"/>
      <c r="B104" s="440"/>
      <c r="C104" s="437"/>
      <c r="D104" s="390"/>
      <c r="E104" s="390"/>
      <c r="F104" s="401"/>
      <c r="G104" s="450"/>
      <c r="H104" s="403"/>
      <c r="I104" s="391"/>
      <c r="J104" s="399"/>
    </row>
    <row r="105" spans="1:10" ht="15.75">
      <c r="A105" s="434">
        <v>23</v>
      </c>
      <c r="B105" s="439">
        <v>4125</v>
      </c>
      <c r="C105" s="437">
        <v>227</v>
      </c>
      <c r="D105" s="390">
        <v>3.65</v>
      </c>
      <c r="E105" s="390">
        <f t="shared" ref="E105:E112" si="9">C105*D105</f>
        <v>828.55</v>
      </c>
      <c r="F105" s="401">
        <v>504.4</v>
      </c>
      <c r="G105" s="450">
        <v>2865</v>
      </c>
      <c r="H105" s="403">
        <v>45446</v>
      </c>
      <c r="I105" s="391">
        <f t="shared" si="7"/>
        <v>324.14999999999998</v>
      </c>
      <c r="J105" s="399">
        <f t="shared" si="8"/>
        <v>0.60877436485426351</v>
      </c>
    </row>
    <row r="106" spans="1:10" ht="15.75">
      <c r="A106" s="434">
        <v>23</v>
      </c>
      <c r="B106" s="439">
        <v>4592</v>
      </c>
      <c r="C106" s="437">
        <v>132</v>
      </c>
      <c r="D106" s="390">
        <v>3.65</v>
      </c>
      <c r="E106" s="390">
        <f t="shared" si="9"/>
        <v>481.8</v>
      </c>
      <c r="F106" s="401">
        <v>183.45</v>
      </c>
      <c r="G106" s="450">
        <v>2591</v>
      </c>
      <c r="H106" s="403">
        <v>45455</v>
      </c>
      <c r="I106" s="391">
        <f t="shared" si="7"/>
        <v>298.35000000000002</v>
      </c>
      <c r="J106" s="399">
        <f t="shared" si="8"/>
        <v>0.38075965130759648</v>
      </c>
    </row>
    <row r="107" spans="1:10" ht="15.75">
      <c r="A107" s="434">
        <v>23</v>
      </c>
      <c r="B107" s="439">
        <v>4697</v>
      </c>
      <c r="C107" s="437">
        <v>74</v>
      </c>
      <c r="D107" s="390">
        <v>3.65</v>
      </c>
      <c r="E107" s="390">
        <f t="shared" si="9"/>
        <v>270.09999999999997</v>
      </c>
      <c r="F107" s="401"/>
      <c r="G107" s="450"/>
      <c r="H107" s="403"/>
      <c r="I107" s="391">
        <f t="shared" si="7"/>
        <v>270.09999999999997</v>
      </c>
      <c r="J107" s="399">
        <f t="shared" si="8"/>
        <v>0</v>
      </c>
    </row>
    <row r="108" spans="1:10" ht="15.75">
      <c r="A108" s="434">
        <v>23</v>
      </c>
      <c r="B108" s="439">
        <v>6718</v>
      </c>
      <c r="C108" s="437">
        <v>74</v>
      </c>
      <c r="D108" s="390">
        <v>3.65</v>
      </c>
      <c r="E108" s="390">
        <f t="shared" si="9"/>
        <v>270.09999999999997</v>
      </c>
      <c r="F108" s="401"/>
      <c r="G108" s="450"/>
      <c r="H108" s="403"/>
      <c r="I108" s="391">
        <f t="shared" si="7"/>
        <v>270.09999999999997</v>
      </c>
      <c r="J108" s="399">
        <f t="shared" si="8"/>
        <v>0</v>
      </c>
    </row>
    <row r="109" spans="1:10" ht="15.75">
      <c r="A109" s="434">
        <v>23</v>
      </c>
      <c r="B109" s="439">
        <v>10158</v>
      </c>
      <c r="C109" s="437">
        <v>29</v>
      </c>
      <c r="D109" s="390">
        <v>3.65</v>
      </c>
      <c r="E109" s="390">
        <f t="shared" si="9"/>
        <v>105.85</v>
      </c>
      <c r="F109" s="401"/>
      <c r="G109" s="450"/>
      <c r="H109" s="403"/>
      <c r="I109" s="391">
        <f t="shared" si="7"/>
        <v>105.85</v>
      </c>
      <c r="J109" s="399">
        <f t="shared" si="8"/>
        <v>0</v>
      </c>
    </row>
    <row r="110" spans="1:10" ht="15.75">
      <c r="A110" s="434">
        <v>23</v>
      </c>
      <c r="B110" s="439">
        <v>12673</v>
      </c>
      <c r="C110" s="437">
        <v>36</v>
      </c>
      <c r="D110" s="390">
        <v>3.65</v>
      </c>
      <c r="E110" s="390">
        <f t="shared" si="9"/>
        <v>131.4</v>
      </c>
      <c r="F110" s="401"/>
      <c r="G110" s="450"/>
      <c r="H110" s="403"/>
      <c r="I110" s="391">
        <f t="shared" si="7"/>
        <v>131.4</v>
      </c>
      <c r="J110" s="399">
        <f t="shared" si="8"/>
        <v>0</v>
      </c>
    </row>
    <row r="111" spans="1:10" ht="15.75">
      <c r="A111" s="435"/>
      <c r="B111" s="440"/>
      <c r="C111" s="437"/>
      <c r="D111" s="390"/>
      <c r="E111" s="390"/>
      <c r="F111" s="401"/>
      <c r="G111" s="450"/>
      <c r="H111" s="403"/>
      <c r="I111" s="391"/>
      <c r="J111" s="399"/>
    </row>
    <row r="112" spans="1:10" ht="15.75">
      <c r="A112" s="434">
        <v>24</v>
      </c>
      <c r="B112" s="439">
        <v>974</v>
      </c>
      <c r="C112" s="437">
        <v>374</v>
      </c>
      <c r="D112" s="390">
        <v>3.65</v>
      </c>
      <c r="E112" s="390">
        <f t="shared" si="9"/>
        <v>1365.1</v>
      </c>
      <c r="F112" s="401">
        <v>1911.92</v>
      </c>
      <c r="G112" s="450">
        <v>3805</v>
      </c>
      <c r="H112" s="403">
        <v>45461</v>
      </c>
      <c r="I112" s="391">
        <f t="shared" si="7"/>
        <v>-546.82000000000016</v>
      </c>
      <c r="J112" s="399">
        <f t="shared" si="8"/>
        <v>1.4005713867115963</v>
      </c>
    </row>
    <row r="113" spans="1:10" ht="15.75">
      <c r="A113" s="434">
        <v>24</v>
      </c>
      <c r="B113" s="439">
        <v>3249</v>
      </c>
      <c r="C113" s="437">
        <v>108</v>
      </c>
      <c r="D113" s="390">
        <v>3.65</v>
      </c>
      <c r="E113" s="390">
        <f>C113*D113</f>
        <v>394.2</v>
      </c>
      <c r="F113" s="401">
        <v>404.02</v>
      </c>
      <c r="G113" s="459">
        <v>1644</v>
      </c>
      <c r="H113" s="403">
        <v>45406</v>
      </c>
      <c r="I113" s="391">
        <f t="shared" si="7"/>
        <v>-9.8199999999999932</v>
      </c>
      <c r="J113" s="399">
        <f t="shared" si="8"/>
        <v>1.0249112125824456</v>
      </c>
    </row>
    <row r="114" spans="1:10" ht="15.75">
      <c r="A114" s="434">
        <v>24</v>
      </c>
      <c r="B114" s="439">
        <v>4634</v>
      </c>
      <c r="C114" s="437">
        <v>76</v>
      </c>
      <c r="D114" s="390">
        <v>3.65</v>
      </c>
      <c r="E114" s="390">
        <f>C114*D114</f>
        <v>277.39999999999998</v>
      </c>
      <c r="F114" s="401"/>
      <c r="G114" s="450"/>
      <c r="H114" s="403"/>
      <c r="I114" s="391">
        <f t="shared" si="7"/>
        <v>277.39999999999998</v>
      </c>
      <c r="J114" s="399">
        <f t="shared" si="8"/>
        <v>0</v>
      </c>
    </row>
    <row r="115" spans="1:10" ht="15.75">
      <c r="A115" s="434">
        <v>24</v>
      </c>
      <c r="B115" s="439">
        <v>4948</v>
      </c>
      <c r="C115" s="437">
        <v>68</v>
      </c>
      <c r="D115" s="390">
        <v>3.65</v>
      </c>
      <c r="E115" s="390">
        <f>C115*D115</f>
        <v>248.2</v>
      </c>
      <c r="F115" s="401"/>
      <c r="G115" s="450"/>
      <c r="H115" s="403"/>
      <c r="I115" s="391">
        <f t="shared" si="7"/>
        <v>248.2</v>
      </c>
      <c r="J115" s="399">
        <f t="shared" si="8"/>
        <v>0</v>
      </c>
    </row>
    <row r="116" spans="1:10" ht="15.75">
      <c r="A116" s="434">
        <v>24</v>
      </c>
      <c r="B116" s="439">
        <v>6585</v>
      </c>
      <c r="C116" s="437">
        <v>149</v>
      </c>
      <c r="D116" s="390">
        <v>3.65</v>
      </c>
      <c r="E116" s="390">
        <f>C116*D116</f>
        <v>543.85</v>
      </c>
      <c r="F116" s="401"/>
      <c r="G116" s="450"/>
      <c r="H116" s="403"/>
      <c r="I116" s="391">
        <f t="shared" si="7"/>
        <v>543.85</v>
      </c>
      <c r="J116" s="399">
        <f t="shared" si="8"/>
        <v>0</v>
      </c>
    </row>
    <row r="117" spans="1:10" ht="15.75">
      <c r="A117" s="435"/>
      <c r="B117" s="440"/>
      <c r="C117" s="437"/>
      <c r="D117" s="390"/>
      <c r="E117" s="390"/>
      <c r="F117" s="401"/>
      <c r="G117" s="450"/>
      <c r="H117" s="403"/>
      <c r="I117" s="391"/>
      <c r="J117" s="399"/>
    </row>
    <row r="118" spans="1:10" ht="15.75">
      <c r="A118" s="434">
        <v>25</v>
      </c>
      <c r="B118" s="439">
        <v>839</v>
      </c>
      <c r="C118" s="437">
        <v>150</v>
      </c>
      <c r="D118" s="390">
        <v>3.65</v>
      </c>
      <c r="E118" s="390">
        <f>C118*D118</f>
        <v>547.5</v>
      </c>
      <c r="F118" s="401"/>
      <c r="G118" s="450"/>
      <c r="H118" s="403"/>
      <c r="I118" s="391">
        <f t="shared" si="7"/>
        <v>547.5</v>
      </c>
      <c r="J118" s="399">
        <f t="shared" si="8"/>
        <v>0</v>
      </c>
    </row>
    <row r="119" spans="1:10" ht="15.75">
      <c r="A119" s="434">
        <v>25</v>
      </c>
      <c r="B119" s="439">
        <v>6487</v>
      </c>
      <c r="C119" s="437">
        <v>67</v>
      </c>
      <c r="D119" s="390">
        <v>3.65</v>
      </c>
      <c r="E119" s="390">
        <f t="shared" ref="E119:E125" si="10">C119*D119</f>
        <v>244.54999999999998</v>
      </c>
      <c r="F119" s="401"/>
      <c r="G119" s="450"/>
      <c r="H119" s="403"/>
      <c r="I119" s="391">
        <f t="shared" si="7"/>
        <v>244.54999999999998</v>
      </c>
      <c r="J119" s="399">
        <f t="shared" si="8"/>
        <v>0</v>
      </c>
    </row>
    <row r="120" spans="1:10" ht="15.75">
      <c r="A120" s="434">
        <v>25</v>
      </c>
      <c r="B120" s="439">
        <v>9385</v>
      </c>
      <c r="C120" s="437">
        <v>123</v>
      </c>
      <c r="D120" s="390">
        <v>3.65</v>
      </c>
      <c r="E120" s="390">
        <f t="shared" si="10"/>
        <v>448.95</v>
      </c>
      <c r="F120" s="401"/>
      <c r="G120" s="450"/>
      <c r="H120" s="403"/>
      <c r="I120" s="391">
        <f t="shared" si="7"/>
        <v>448.95</v>
      </c>
      <c r="J120" s="399">
        <f t="shared" si="8"/>
        <v>0</v>
      </c>
    </row>
    <row r="121" spans="1:10" ht="15.75">
      <c r="A121" s="434">
        <v>25</v>
      </c>
      <c r="B121" s="439">
        <v>9438</v>
      </c>
      <c r="C121" s="437">
        <v>52</v>
      </c>
      <c r="D121" s="390">
        <v>3.65</v>
      </c>
      <c r="E121" s="390">
        <f t="shared" si="10"/>
        <v>189.79999999999998</v>
      </c>
      <c r="F121" s="401"/>
      <c r="G121" s="450"/>
      <c r="H121" s="403"/>
      <c r="I121" s="391">
        <f t="shared" si="7"/>
        <v>189.79999999999998</v>
      </c>
      <c r="J121" s="399">
        <f t="shared" si="8"/>
        <v>0</v>
      </c>
    </row>
    <row r="122" spans="1:10" ht="15.75">
      <c r="A122" s="434">
        <v>25</v>
      </c>
      <c r="B122" s="439">
        <v>10914</v>
      </c>
      <c r="C122" s="437">
        <v>163</v>
      </c>
      <c r="D122" s="390">
        <v>3.65</v>
      </c>
      <c r="E122" s="390">
        <f t="shared" si="10"/>
        <v>594.94999999999993</v>
      </c>
      <c r="F122" s="401"/>
      <c r="G122" s="450"/>
      <c r="H122" s="403"/>
      <c r="I122" s="391">
        <f t="shared" si="7"/>
        <v>594.94999999999993</v>
      </c>
      <c r="J122" s="399">
        <f t="shared" si="8"/>
        <v>0</v>
      </c>
    </row>
    <row r="123" spans="1:10" ht="15.75">
      <c r="A123" s="434">
        <v>25</v>
      </c>
      <c r="B123" s="439">
        <v>16444</v>
      </c>
      <c r="C123" s="437">
        <v>60</v>
      </c>
      <c r="D123" s="390">
        <v>3.65</v>
      </c>
      <c r="E123" s="390">
        <f t="shared" si="10"/>
        <v>219</v>
      </c>
      <c r="F123" s="401"/>
      <c r="G123" s="450"/>
      <c r="H123" s="403"/>
      <c r="I123" s="391">
        <f t="shared" si="7"/>
        <v>219</v>
      </c>
      <c r="J123" s="399">
        <f t="shared" si="8"/>
        <v>0</v>
      </c>
    </row>
    <row r="124" spans="1:10" ht="15.75">
      <c r="A124" s="435"/>
      <c r="B124" s="440"/>
      <c r="C124" s="437"/>
      <c r="D124" s="390"/>
      <c r="E124" s="390"/>
      <c r="F124" s="401"/>
      <c r="G124" s="450"/>
      <c r="H124" s="403"/>
      <c r="I124" s="391"/>
      <c r="J124" s="399"/>
    </row>
    <row r="125" spans="1:10" ht="15.75">
      <c r="A125" s="434">
        <v>26</v>
      </c>
      <c r="B125" s="439">
        <v>1840</v>
      </c>
      <c r="C125" s="437">
        <v>83</v>
      </c>
      <c r="D125" s="390">
        <v>3.65</v>
      </c>
      <c r="E125" s="390">
        <f t="shared" si="10"/>
        <v>302.95</v>
      </c>
      <c r="F125" s="401"/>
      <c r="G125" s="450"/>
      <c r="H125" s="403"/>
      <c r="I125" s="391">
        <f t="shared" si="7"/>
        <v>302.95</v>
      </c>
      <c r="J125" s="399">
        <f t="shared" si="8"/>
        <v>0</v>
      </c>
    </row>
    <row r="126" spans="1:10" ht="15.75">
      <c r="A126" s="434">
        <v>26</v>
      </c>
      <c r="B126" s="439">
        <v>3492</v>
      </c>
      <c r="C126" s="437">
        <v>184</v>
      </c>
      <c r="D126" s="390">
        <v>3.65</v>
      </c>
      <c r="E126" s="390">
        <f>C126*D126</f>
        <v>671.6</v>
      </c>
      <c r="F126" s="401"/>
      <c r="G126" s="450"/>
      <c r="H126" s="403"/>
      <c r="I126" s="391">
        <f t="shared" si="7"/>
        <v>671.6</v>
      </c>
      <c r="J126" s="399">
        <f t="shared" si="8"/>
        <v>0</v>
      </c>
    </row>
    <row r="127" spans="1:10" ht="15.75">
      <c r="A127" s="434">
        <v>26</v>
      </c>
      <c r="B127" s="439">
        <v>8946</v>
      </c>
      <c r="C127" s="437">
        <v>58</v>
      </c>
      <c r="D127" s="390">
        <v>3.65</v>
      </c>
      <c r="E127" s="390">
        <f>C127*D127</f>
        <v>211.7</v>
      </c>
      <c r="F127" s="401"/>
      <c r="G127" s="450"/>
      <c r="H127" s="403"/>
      <c r="I127" s="391">
        <f t="shared" si="7"/>
        <v>211.7</v>
      </c>
      <c r="J127" s="399">
        <f t="shared" si="8"/>
        <v>0</v>
      </c>
    </row>
    <row r="128" spans="1:10" ht="15.75">
      <c r="A128" s="434">
        <v>26</v>
      </c>
      <c r="B128" s="439">
        <v>12183</v>
      </c>
      <c r="C128" s="437">
        <v>49</v>
      </c>
      <c r="D128" s="390">
        <v>3.65</v>
      </c>
      <c r="E128" s="390">
        <f>C128*D128</f>
        <v>178.85</v>
      </c>
      <c r="F128" s="401">
        <v>211.6</v>
      </c>
      <c r="G128" s="450">
        <v>350</v>
      </c>
      <c r="H128" s="403">
        <v>45385</v>
      </c>
      <c r="I128" s="391">
        <f t="shared" si="7"/>
        <v>-32.75</v>
      </c>
      <c r="J128" s="399">
        <f t="shared" si="8"/>
        <v>1.1831143416270617</v>
      </c>
    </row>
    <row r="129" spans="1:10" ht="15.75">
      <c r="A129" s="434">
        <v>26</v>
      </c>
      <c r="B129" s="439">
        <v>12606</v>
      </c>
      <c r="C129" s="437">
        <v>29</v>
      </c>
      <c r="D129" s="390">
        <v>3.65</v>
      </c>
      <c r="E129" s="390">
        <f>C129*D129</f>
        <v>105.85</v>
      </c>
      <c r="F129" s="401"/>
      <c r="G129" s="450"/>
      <c r="H129" s="403"/>
      <c r="I129" s="391">
        <f t="shared" si="7"/>
        <v>105.85</v>
      </c>
      <c r="J129" s="399">
        <f t="shared" si="8"/>
        <v>0</v>
      </c>
    </row>
    <row r="130" spans="1:10" ht="15.75">
      <c r="A130" s="435"/>
      <c r="B130" s="440"/>
      <c r="C130" s="437"/>
      <c r="D130" s="390"/>
      <c r="E130" s="390"/>
      <c r="F130" s="401"/>
      <c r="G130" s="450"/>
      <c r="H130" s="403"/>
      <c r="I130" s="391"/>
      <c r="J130" s="399"/>
    </row>
    <row r="131" spans="1:10" ht="15.75">
      <c r="A131" s="434">
        <v>27</v>
      </c>
      <c r="B131" s="439">
        <v>1170</v>
      </c>
      <c r="C131" s="437">
        <v>365</v>
      </c>
      <c r="D131" s="390">
        <v>3.65</v>
      </c>
      <c r="E131" s="390">
        <f t="shared" ref="E131:E138" si="11">C131*D131</f>
        <v>1332.25</v>
      </c>
      <c r="F131" s="401">
        <v>77.98</v>
      </c>
      <c r="G131" s="450"/>
      <c r="H131" s="403">
        <v>45498</v>
      </c>
      <c r="I131" s="391">
        <f t="shared" si="7"/>
        <v>1254.27</v>
      </c>
      <c r="J131" s="399">
        <f t="shared" si="8"/>
        <v>5.85325577031338E-2</v>
      </c>
    </row>
    <row r="132" spans="1:10" ht="15.75">
      <c r="A132" s="434">
        <v>27</v>
      </c>
      <c r="B132" s="439">
        <v>12467</v>
      </c>
      <c r="C132" s="437">
        <v>63</v>
      </c>
      <c r="D132" s="390">
        <v>3.65</v>
      </c>
      <c r="E132" s="390">
        <f t="shared" si="11"/>
        <v>229.95</v>
      </c>
      <c r="F132" s="401"/>
      <c r="G132" s="450"/>
      <c r="H132" s="403"/>
      <c r="I132" s="391">
        <f t="shared" si="7"/>
        <v>229.95</v>
      </c>
      <c r="J132" s="399">
        <f t="shared" si="8"/>
        <v>0</v>
      </c>
    </row>
    <row r="133" spans="1:10" ht="15.75">
      <c r="A133" s="434">
        <v>27</v>
      </c>
      <c r="B133" s="439">
        <v>13880</v>
      </c>
      <c r="C133" s="437">
        <v>142</v>
      </c>
      <c r="D133" s="390">
        <v>3.65</v>
      </c>
      <c r="E133" s="390">
        <f t="shared" si="11"/>
        <v>518.29999999999995</v>
      </c>
      <c r="F133" s="401"/>
      <c r="G133" s="450"/>
      <c r="H133" s="403"/>
      <c r="I133" s="391">
        <f t="shared" si="7"/>
        <v>518.29999999999995</v>
      </c>
      <c r="J133" s="399">
        <f t="shared" si="8"/>
        <v>0</v>
      </c>
    </row>
    <row r="134" spans="1:10" ht="15.75">
      <c r="A134" s="435"/>
      <c r="B134" s="440"/>
      <c r="C134" s="437"/>
      <c r="D134" s="390"/>
      <c r="E134" s="390"/>
      <c r="F134" s="401"/>
      <c r="G134" s="450"/>
      <c r="H134" s="403"/>
      <c r="I134" s="391"/>
      <c r="J134" s="399"/>
    </row>
    <row r="135" spans="1:10" ht="15.75">
      <c r="A135" s="434">
        <v>28</v>
      </c>
      <c r="B135" s="439">
        <v>1069</v>
      </c>
      <c r="C135" s="437">
        <v>181</v>
      </c>
      <c r="D135" s="390">
        <v>3.65</v>
      </c>
      <c r="E135" s="390">
        <f t="shared" si="11"/>
        <v>660.65</v>
      </c>
      <c r="F135" s="401">
        <v>541.65</v>
      </c>
      <c r="G135" s="450">
        <v>3432</v>
      </c>
      <c r="H135" s="403">
        <v>45388</v>
      </c>
      <c r="I135" s="391">
        <f t="shared" si="7"/>
        <v>119</v>
      </c>
      <c r="J135" s="399">
        <f t="shared" si="8"/>
        <v>0.81987436615454479</v>
      </c>
    </row>
    <row r="136" spans="1:10" ht="15.75">
      <c r="A136" s="434">
        <v>28</v>
      </c>
      <c r="B136" s="439">
        <v>4628</v>
      </c>
      <c r="C136" s="437">
        <v>142</v>
      </c>
      <c r="D136" s="390">
        <v>3.65</v>
      </c>
      <c r="E136" s="390">
        <f t="shared" si="11"/>
        <v>518.29999999999995</v>
      </c>
      <c r="F136" s="401"/>
      <c r="G136" s="450"/>
      <c r="H136" s="403"/>
      <c r="I136" s="391">
        <f t="shared" si="7"/>
        <v>518.29999999999995</v>
      </c>
      <c r="J136" s="399">
        <f t="shared" si="8"/>
        <v>0</v>
      </c>
    </row>
    <row r="137" spans="1:10" ht="15.75">
      <c r="A137" s="434">
        <v>28</v>
      </c>
      <c r="B137" s="439">
        <v>5488</v>
      </c>
      <c r="C137" s="437">
        <v>232</v>
      </c>
      <c r="D137" s="390">
        <v>3.65</v>
      </c>
      <c r="E137" s="390">
        <f t="shared" si="11"/>
        <v>846.8</v>
      </c>
      <c r="F137" s="401"/>
      <c r="G137" s="450"/>
      <c r="H137" s="403"/>
      <c r="I137" s="391">
        <f t="shared" si="7"/>
        <v>846.8</v>
      </c>
      <c r="J137" s="399">
        <f t="shared" si="8"/>
        <v>0</v>
      </c>
    </row>
    <row r="138" spans="1:10" ht="15.75">
      <c r="A138" s="434">
        <v>28</v>
      </c>
      <c r="B138" s="439">
        <v>16280</v>
      </c>
      <c r="C138" s="437">
        <v>68</v>
      </c>
      <c r="D138" s="390">
        <v>3.65</v>
      </c>
      <c r="E138" s="390">
        <f t="shared" si="11"/>
        <v>248.2</v>
      </c>
      <c r="F138" s="401"/>
      <c r="G138" s="450"/>
      <c r="H138" s="403"/>
      <c r="I138" s="391">
        <f t="shared" si="7"/>
        <v>248.2</v>
      </c>
      <c r="J138" s="399">
        <f t="shared" si="8"/>
        <v>0</v>
      </c>
    </row>
    <row r="139" spans="1:10" ht="15.75">
      <c r="A139" s="434">
        <v>28</v>
      </c>
      <c r="B139" s="439">
        <v>16937</v>
      </c>
      <c r="C139" s="437">
        <v>48</v>
      </c>
      <c r="D139" s="390">
        <v>3.65</v>
      </c>
      <c r="E139" s="390">
        <f>C139*D139</f>
        <v>175.2</v>
      </c>
      <c r="F139" s="401">
        <v>100</v>
      </c>
      <c r="G139" s="453">
        <v>1048</v>
      </c>
      <c r="H139" s="403">
        <v>45113</v>
      </c>
      <c r="I139" s="391">
        <f t="shared" si="7"/>
        <v>75.199999999999989</v>
      </c>
      <c r="J139" s="399">
        <f t="shared" si="8"/>
        <v>0.57077625570776258</v>
      </c>
    </row>
    <row r="140" spans="1:10" ht="15.75">
      <c r="A140" s="435"/>
      <c r="B140" s="440"/>
      <c r="C140" s="437"/>
      <c r="D140" s="390"/>
      <c r="E140" s="390"/>
      <c r="F140" s="401"/>
      <c r="G140" s="450"/>
      <c r="H140" s="403"/>
      <c r="I140" s="391"/>
      <c r="J140" s="399"/>
    </row>
    <row r="141" spans="1:10" ht="15.75">
      <c r="A141" s="434">
        <v>29</v>
      </c>
      <c r="B141" s="439">
        <v>5127</v>
      </c>
      <c r="C141" s="437">
        <v>79</v>
      </c>
      <c r="D141" s="390">
        <v>3.65</v>
      </c>
      <c r="E141" s="390">
        <f>C141*D141</f>
        <v>288.34999999999997</v>
      </c>
      <c r="F141" s="401"/>
      <c r="G141" s="450"/>
      <c r="H141" s="403"/>
      <c r="I141" s="391">
        <f t="shared" si="7"/>
        <v>288.34999999999997</v>
      </c>
      <c r="J141" s="399">
        <f t="shared" si="8"/>
        <v>0</v>
      </c>
    </row>
    <row r="142" spans="1:10" ht="15.75">
      <c r="A142" s="434">
        <v>29</v>
      </c>
      <c r="B142" s="439">
        <v>7894</v>
      </c>
      <c r="C142" s="437">
        <v>29</v>
      </c>
      <c r="D142" s="390">
        <v>3.65</v>
      </c>
      <c r="E142" s="390">
        <f>C142*D142</f>
        <v>105.85</v>
      </c>
      <c r="F142" s="401">
        <v>105.85</v>
      </c>
      <c r="G142" s="450">
        <v>2494</v>
      </c>
      <c r="H142" s="403">
        <v>45418</v>
      </c>
      <c r="I142" s="391">
        <f t="shared" si="7"/>
        <v>0</v>
      </c>
      <c r="J142" s="399">
        <f t="shared" si="8"/>
        <v>1</v>
      </c>
    </row>
    <row r="143" spans="1:10" ht="15.75">
      <c r="A143" s="434">
        <v>29</v>
      </c>
      <c r="B143" s="439">
        <v>17035</v>
      </c>
      <c r="C143" s="437">
        <v>46</v>
      </c>
      <c r="D143" s="390">
        <v>3.65</v>
      </c>
      <c r="E143" s="390">
        <f>C143*D143</f>
        <v>167.9</v>
      </c>
      <c r="F143" s="401"/>
      <c r="G143" s="450"/>
      <c r="H143" s="403"/>
      <c r="I143" s="391">
        <f t="shared" si="7"/>
        <v>167.9</v>
      </c>
      <c r="J143" s="399">
        <f t="shared" si="8"/>
        <v>0</v>
      </c>
    </row>
    <row r="144" spans="1:10" ht="15.75">
      <c r="A144" s="435"/>
      <c r="B144" s="440"/>
      <c r="C144" s="437"/>
      <c r="D144" s="390"/>
      <c r="E144" s="390"/>
      <c r="F144" s="401"/>
      <c r="G144" s="450"/>
      <c r="H144" s="403"/>
      <c r="I144" s="391"/>
      <c r="J144" s="399"/>
    </row>
    <row r="145" spans="1:10" ht="15.75">
      <c r="A145" s="434">
        <v>30</v>
      </c>
      <c r="B145" s="439">
        <v>1799</v>
      </c>
      <c r="C145" s="437">
        <v>597</v>
      </c>
      <c r="D145" s="390">
        <v>3.65</v>
      </c>
      <c r="E145" s="390">
        <f>C145*D145</f>
        <v>2179.0499999999997</v>
      </c>
      <c r="F145" s="401">
        <v>766.5</v>
      </c>
      <c r="G145" s="450">
        <v>3731</v>
      </c>
      <c r="H145" s="403">
        <v>45148</v>
      </c>
      <c r="I145" s="391">
        <f t="shared" si="7"/>
        <v>1412.5499999999997</v>
      </c>
      <c r="J145" s="399">
        <f t="shared" si="8"/>
        <v>0.35175879396984927</v>
      </c>
    </row>
    <row r="146" spans="1:10" ht="15.75">
      <c r="A146" s="434">
        <v>30</v>
      </c>
      <c r="B146" s="439">
        <v>4963</v>
      </c>
      <c r="C146" s="437">
        <v>98</v>
      </c>
      <c r="D146" s="390">
        <v>3.65</v>
      </c>
      <c r="E146" s="390">
        <f>C146*D146</f>
        <v>357.7</v>
      </c>
      <c r="F146" s="401"/>
      <c r="G146" s="450"/>
      <c r="H146" s="403"/>
      <c r="I146" s="391">
        <f t="shared" si="7"/>
        <v>357.7</v>
      </c>
      <c r="J146" s="399">
        <f t="shared" si="8"/>
        <v>0</v>
      </c>
    </row>
    <row r="147" spans="1:10" ht="15.75">
      <c r="A147" s="434">
        <v>30</v>
      </c>
      <c r="B147" s="439">
        <v>10522</v>
      </c>
      <c r="C147" s="437">
        <v>61</v>
      </c>
      <c r="D147" s="390">
        <v>3.65</v>
      </c>
      <c r="E147" s="390">
        <f>C147*D147</f>
        <v>222.65</v>
      </c>
      <c r="F147" s="401"/>
      <c r="G147" s="450"/>
      <c r="H147" s="403"/>
      <c r="I147" s="391">
        <f t="shared" si="7"/>
        <v>222.65</v>
      </c>
      <c r="J147" s="399">
        <f t="shared" si="8"/>
        <v>0</v>
      </c>
    </row>
    <row r="148" spans="1:10" ht="15.75">
      <c r="A148" s="435"/>
      <c r="B148" s="440"/>
      <c r="C148" s="437"/>
      <c r="D148" s="390"/>
      <c r="E148" s="390"/>
      <c r="F148" s="401"/>
      <c r="G148" s="450"/>
      <c r="H148" s="403"/>
      <c r="I148" s="391"/>
      <c r="J148" s="399"/>
    </row>
    <row r="149" spans="1:10" ht="15.75">
      <c r="A149" s="434">
        <v>31</v>
      </c>
      <c r="B149" s="439">
        <v>1654</v>
      </c>
      <c r="C149" s="437">
        <v>141</v>
      </c>
      <c r="D149" s="390">
        <v>3.65</v>
      </c>
      <c r="E149" s="390">
        <f>C149*D149</f>
        <v>514.65</v>
      </c>
      <c r="F149" s="401">
        <v>156.94999999999999</v>
      </c>
      <c r="G149" s="450">
        <v>5234</v>
      </c>
      <c r="H149" s="403">
        <v>45146</v>
      </c>
      <c r="I149" s="391">
        <f t="shared" si="7"/>
        <v>357.7</v>
      </c>
      <c r="J149" s="399">
        <f t="shared" si="8"/>
        <v>0.30496453900709219</v>
      </c>
    </row>
    <row r="150" spans="1:10" ht="15.75">
      <c r="A150" s="434">
        <v>31</v>
      </c>
      <c r="B150" s="439">
        <v>2787</v>
      </c>
      <c r="C150" s="437">
        <v>116</v>
      </c>
      <c r="D150" s="390">
        <v>3.65</v>
      </c>
      <c r="E150" s="390">
        <f>C150*D150</f>
        <v>423.4</v>
      </c>
      <c r="F150" s="401"/>
      <c r="G150" s="450"/>
      <c r="H150" s="403"/>
      <c r="I150" s="391">
        <f t="shared" si="7"/>
        <v>423.4</v>
      </c>
      <c r="J150" s="399">
        <f t="shared" si="8"/>
        <v>0</v>
      </c>
    </row>
    <row r="151" spans="1:10" ht="15.75">
      <c r="A151" s="434">
        <v>31</v>
      </c>
      <c r="B151" s="439">
        <v>3825</v>
      </c>
      <c r="C151" s="437">
        <v>41</v>
      </c>
      <c r="D151" s="390">
        <v>3.65</v>
      </c>
      <c r="E151" s="390">
        <f>C151*D151</f>
        <v>149.65</v>
      </c>
      <c r="F151" s="401"/>
      <c r="G151" s="450"/>
      <c r="H151" s="403"/>
      <c r="I151" s="391">
        <f t="shared" si="7"/>
        <v>149.65</v>
      </c>
      <c r="J151" s="399">
        <f t="shared" si="8"/>
        <v>0</v>
      </c>
    </row>
    <row r="152" spans="1:10" ht="15.75">
      <c r="A152" s="434">
        <v>31</v>
      </c>
      <c r="B152" s="439">
        <v>6789</v>
      </c>
      <c r="C152" s="437">
        <v>66</v>
      </c>
      <c r="D152" s="390">
        <v>3.65</v>
      </c>
      <c r="E152" s="390">
        <f>C152*D152</f>
        <v>240.9</v>
      </c>
      <c r="F152" s="401">
        <f>10+240.9</f>
        <v>250.9</v>
      </c>
      <c r="G152" s="450"/>
      <c r="H152" s="403">
        <v>45475</v>
      </c>
      <c r="I152" s="391">
        <f t="shared" ref="I152:I162" si="12">E152-F152</f>
        <v>-10</v>
      </c>
      <c r="J152" s="399">
        <f t="shared" ref="J152:J162" si="13">F152/E152</f>
        <v>1.04151100041511</v>
      </c>
    </row>
    <row r="153" spans="1:10" ht="15.75">
      <c r="A153" s="434">
        <v>31</v>
      </c>
      <c r="B153" s="439">
        <v>11832</v>
      </c>
      <c r="C153" s="437">
        <v>39</v>
      </c>
      <c r="D153" s="390">
        <v>3.65</v>
      </c>
      <c r="E153" s="390">
        <f>C153*D153</f>
        <v>142.35</v>
      </c>
      <c r="F153" s="401"/>
      <c r="G153" s="450"/>
      <c r="H153" s="403"/>
      <c r="I153" s="391">
        <f t="shared" si="12"/>
        <v>142.35</v>
      </c>
      <c r="J153" s="399">
        <f t="shared" si="13"/>
        <v>0</v>
      </c>
    </row>
    <row r="154" spans="1:10" ht="15.75">
      <c r="A154" s="435"/>
      <c r="B154" s="440"/>
      <c r="C154" s="437"/>
      <c r="D154" s="390"/>
      <c r="E154" s="390"/>
      <c r="F154" s="401"/>
      <c r="G154" s="450"/>
      <c r="H154" s="403"/>
      <c r="I154" s="391"/>
      <c r="J154" s="399"/>
    </row>
    <row r="155" spans="1:10" ht="15.75">
      <c r="A155" s="434">
        <v>32</v>
      </c>
      <c r="B155" s="439">
        <v>5456</v>
      </c>
      <c r="C155" s="437">
        <v>76</v>
      </c>
      <c r="D155" s="390">
        <v>3.65</v>
      </c>
      <c r="E155" s="390">
        <f>C155*D155</f>
        <v>277.39999999999998</v>
      </c>
      <c r="F155" s="401">
        <v>100</v>
      </c>
      <c r="G155" s="450">
        <v>2162</v>
      </c>
      <c r="H155" s="403">
        <v>45090</v>
      </c>
      <c r="I155" s="391">
        <f t="shared" si="12"/>
        <v>177.39999999999998</v>
      </c>
      <c r="J155" s="399">
        <f t="shared" si="13"/>
        <v>0.36049026676279744</v>
      </c>
    </row>
    <row r="156" spans="1:10" ht="15.75">
      <c r="A156" s="434">
        <v>32</v>
      </c>
      <c r="B156" s="439">
        <v>7342</v>
      </c>
      <c r="C156" s="437">
        <v>48</v>
      </c>
      <c r="D156" s="390">
        <v>3.65</v>
      </c>
      <c r="E156" s="390">
        <f>C156*D156</f>
        <v>175.2</v>
      </c>
      <c r="F156" s="401"/>
      <c r="G156" s="450"/>
      <c r="H156" s="412"/>
      <c r="I156" s="391">
        <f t="shared" si="12"/>
        <v>175.2</v>
      </c>
      <c r="J156" s="399">
        <f t="shared" si="13"/>
        <v>0</v>
      </c>
    </row>
    <row r="157" spans="1:10" ht="15.75">
      <c r="A157" s="434">
        <v>32</v>
      </c>
      <c r="B157" s="439">
        <v>15739</v>
      </c>
      <c r="C157" s="437">
        <v>51</v>
      </c>
      <c r="D157" s="390">
        <v>3.65</v>
      </c>
      <c r="E157" s="390">
        <f>C157*D157</f>
        <v>186.15</v>
      </c>
      <c r="F157" s="401">
        <v>195.15</v>
      </c>
      <c r="G157" s="450">
        <v>1366</v>
      </c>
      <c r="H157" s="412">
        <v>45467</v>
      </c>
      <c r="I157" s="391">
        <f t="shared" si="12"/>
        <v>-9</v>
      </c>
      <c r="J157" s="399">
        <f t="shared" si="13"/>
        <v>1.048348106365834</v>
      </c>
    </row>
    <row r="158" spans="1:10" ht="15.75">
      <c r="A158" s="434">
        <v>32</v>
      </c>
      <c r="B158" s="439">
        <v>17135</v>
      </c>
      <c r="C158" s="437">
        <v>64</v>
      </c>
      <c r="D158" s="390">
        <v>3.65</v>
      </c>
      <c r="E158" s="390">
        <f>C158*D158</f>
        <v>233.6</v>
      </c>
      <c r="F158" s="401"/>
      <c r="G158" s="450"/>
      <c r="H158" s="403"/>
      <c r="I158" s="391">
        <f t="shared" si="12"/>
        <v>233.6</v>
      </c>
      <c r="J158" s="399">
        <f t="shared" si="13"/>
        <v>0</v>
      </c>
    </row>
    <row r="159" spans="1:10" ht="15.75">
      <c r="A159" s="435"/>
      <c r="B159" s="440"/>
      <c r="C159" s="437"/>
      <c r="D159" s="390"/>
      <c r="E159" s="390"/>
      <c r="F159" s="401"/>
      <c r="G159" s="450"/>
      <c r="H159" s="403"/>
      <c r="I159" s="391"/>
      <c r="J159" s="399"/>
    </row>
    <row r="160" spans="1:10" ht="15.75">
      <c r="A160" s="434">
        <v>33</v>
      </c>
      <c r="B160" s="439">
        <v>1558</v>
      </c>
      <c r="C160" s="437">
        <v>203</v>
      </c>
      <c r="D160" s="390">
        <v>3.65</v>
      </c>
      <c r="E160" s="390">
        <f>C160*D160</f>
        <v>740.94999999999993</v>
      </c>
      <c r="F160" s="401"/>
      <c r="G160" s="450"/>
      <c r="H160" s="403"/>
      <c r="I160" s="391">
        <f t="shared" si="12"/>
        <v>740.94999999999993</v>
      </c>
      <c r="J160" s="399">
        <f t="shared" si="13"/>
        <v>0</v>
      </c>
    </row>
    <row r="161" spans="1:10" ht="15.75">
      <c r="A161" s="434">
        <v>33</v>
      </c>
      <c r="B161" s="439">
        <v>4646</v>
      </c>
      <c r="C161" s="437">
        <v>54</v>
      </c>
      <c r="D161" s="390">
        <v>3.65</v>
      </c>
      <c r="E161" s="390">
        <f>C161*D161</f>
        <v>197.1</v>
      </c>
      <c r="F161" s="401">
        <v>300</v>
      </c>
      <c r="G161" s="450">
        <v>3585</v>
      </c>
      <c r="H161" s="403">
        <v>45393</v>
      </c>
      <c r="I161" s="391">
        <f t="shared" si="12"/>
        <v>-102.9</v>
      </c>
      <c r="J161" s="399">
        <f t="shared" si="13"/>
        <v>1.5220700152207003</v>
      </c>
    </row>
    <row r="162" spans="1:10" ht="15.75">
      <c r="A162" s="434">
        <v>33</v>
      </c>
      <c r="B162" s="439">
        <v>12662</v>
      </c>
      <c r="C162" s="437">
        <v>53</v>
      </c>
      <c r="D162" s="390">
        <v>3.65</v>
      </c>
      <c r="E162" s="390">
        <f>C162*D162</f>
        <v>193.45</v>
      </c>
      <c r="F162" s="401"/>
      <c r="G162" s="450"/>
      <c r="H162" s="403"/>
      <c r="I162" s="391">
        <f t="shared" si="12"/>
        <v>193.45</v>
      </c>
      <c r="J162" s="399">
        <f t="shared" si="13"/>
        <v>0</v>
      </c>
    </row>
    <row r="163" spans="1:10" s="431" customFormat="1" ht="15.75">
      <c r="A163" s="12"/>
      <c r="B163" s="285"/>
      <c r="C163" s="12" t="s">
        <v>314</v>
      </c>
      <c r="D163" s="258"/>
      <c r="E163" s="258"/>
      <c r="F163" s="454">
        <f>SUM(F88:F162)</f>
        <v>7614.2199999999984</v>
      </c>
      <c r="G163" s="455"/>
      <c r="H163" s="456"/>
      <c r="I163" s="258"/>
      <c r="J163" s="256"/>
    </row>
    <row r="164" spans="1:10" ht="15.75">
      <c r="A164" s="15"/>
      <c r="B164" s="1"/>
      <c r="C164" s="15"/>
      <c r="D164" s="3"/>
      <c r="E164" s="3"/>
      <c r="F164" s="378"/>
      <c r="G164" s="457"/>
      <c r="H164" s="379"/>
      <c r="I164" s="3"/>
      <c r="J164" s="5"/>
    </row>
    <row r="165" spans="1:10">
      <c r="A165" s="433" t="s">
        <v>307</v>
      </c>
      <c r="B165" s="438" t="s">
        <v>3</v>
      </c>
      <c r="C165" s="436">
        <v>45108</v>
      </c>
      <c r="D165" s="415"/>
      <c r="E165" s="416">
        <v>1</v>
      </c>
      <c r="F165" s="427" t="s">
        <v>308</v>
      </c>
      <c r="G165" s="458" t="s">
        <v>309</v>
      </c>
      <c r="H165" s="418" t="s">
        <v>310</v>
      </c>
      <c r="I165" s="415" t="s">
        <v>311</v>
      </c>
      <c r="J165" s="415" t="s">
        <v>312</v>
      </c>
    </row>
    <row r="166" spans="1:10" ht="15.75">
      <c r="A166" s="434">
        <v>40</v>
      </c>
      <c r="B166" s="439">
        <v>765</v>
      </c>
      <c r="C166" s="441">
        <v>118</v>
      </c>
      <c r="D166" s="390">
        <v>3.65</v>
      </c>
      <c r="E166" s="390">
        <f t="shared" ref="E166:E231" si="14">C166*D166</f>
        <v>430.7</v>
      </c>
      <c r="F166" s="401"/>
      <c r="G166" s="450"/>
      <c r="H166" s="403"/>
      <c r="I166" s="391">
        <f t="shared" ref="I166:I229" si="15">E166-F166</f>
        <v>430.7</v>
      </c>
      <c r="J166" s="399">
        <f t="shared" ref="J166:J229" si="16">F166/E166</f>
        <v>0</v>
      </c>
    </row>
    <row r="167" spans="1:10" ht="15.75">
      <c r="A167" s="434">
        <v>40</v>
      </c>
      <c r="B167" s="439">
        <v>1386</v>
      </c>
      <c r="C167" s="441">
        <v>102</v>
      </c>
      <c r="D167" s="390">
        <v>3.65</v>
      </c>
      <c r="E167" s="390">
        <f t="shared" si="14"/>
        <v>372.3</v>
      </c>
      <c r="F167" s="401"/>
      <c r="G167" s="450"/>
      <c r="H167" s="403"/>
      <c r="I167" s="391">
        <f t="shared" si="15"/>
        <v>372.3</v>
      </c>
      <c r="J167" s="399">
        <f t="shared" si="16"/>
        <v>0</v>
      </c>
    </row>
    <row r="168" spans="1:10" ht="15.75">
      <c r="A168" s="434">
        <v>40</v>
      </c>
      <c r="B168" s="439">
        <v>2820</v>
      </c>
      <c r="C168" s="441">
        <v>145</v>
      </c>
      <c r="D168" s="390">
        <v>3.65</v>
      </c>
      <c r="E168" s="390">
        <f t="shared" si="14"/>
        <v>529.25</v>
      </c>
      <c r="F168" s="401"/>
      <c r="G168" s="450"/>
      <c r="H168" s="403"/>
      <c r="I168" s="391">
        <f t="shared" si="15"/>
        <v>529.25</v>
      </c>
      <c r="J168" s="399">
        <f t="shared" si="16"/>
        <v>0</v>
      </c>
    </row>
    <row r="169" spans="1:10" ht="15.75">
      <c r="A169" s="434">
        <v>40</v>
      </c>
      <c r="B169" s="439">
        <v>4416</v>
      </c>
      <c r="C169" s="441">
        <v>145</v>
      </c>
      <c r="D169" s="390">
        <v>3.65</v>
      </c>
      <c r="E169" s="390">
        <f>C169*D169</f>
        <v>529.25</v>
      </c>
      <c r="F169" s="401"/>
      <c r="G169" s="450"/>
      <c r="H169" s="403"/>
      <c r="I169" s="391">
        <f t="shared" si="15"/>
        <v>529.25</v>
      </c>
      <c r="J169" s="399">
        <f t="shared" si="16"/>
        <v>0</v>
      </c>
    </row>
    <row r="170" spans="1:10" ht="15.75">
      <c r="A170" s="434">
        <v>40</v>
      </c>
      <c r="B170" s="439">
        <v>7370</v>
      </c>
      <c r="C170" s="441">
        <v>130</v>
      </c>
      <c r="D170" s="390">
        <v>3.65</v>
      </c>
      <c r="E170" s="390">
        <f>C170*D170</f>
        <v>474.5</v>
      </c>
      <c r="F170" s="401"/>
      <c r="G170" s="450"/>
      <c r="H170" s="403"/>
      <c r="I170" s="391">
        <f t="shared" si="15"/>
        <v>474.5</v>
      </c>
      <c r="J170" s="399">
        <f t="shared" si="16"/>
        <v>0</v>
      </c>
    </row>
    <row r="171" spans="1:10" ht="15.75">
      <c r="A171" s="435"/>
      <c r="B171" s="440"/>
      <c r="C171" s="437"/>
      <c r="D171" s="390"/>
      <c r="E171" s="390"/>
      <c r="F171" s="401"/>
      <c r="G171" s="450"/>
      <c r="H171" s="403"/>
      <c r="I171" s="391"/>
      <c r="J171" s="399"/>
    </row>
    <row r="172" spans="1:10" ht="15.75">
      <c r="A172" s="434">
        <v>41</v>
      </c>
      <c r="B172" s="439">
        <v>1080</v>
      </c>
      <c r="C172" s="441">
        <v>143</v>
      </c>
      <c r="D172" s="390">
        <v>3.65</v>
      </c>
      <c r="E172" s="390">
        <f t="shared" si="14"/>
        <v>521.94999999999993</v>
      </c>
      <c r="F172" s="401"/>
      <c r="G172" s="450"/>
      <c r="H172" s="403"/>
      <c r="I172" s="391">
        <f t="shared" si="15"/>
        <v>521.94999999999993</v>
      </c>
      <c r="J172" s="399">
        <f t="shared" si="16"/>
        <v>0</v>
      </c>
    </row>
    <row r="173" spans="1:10" ht="15.75">
      <c r="A173" s="434">
        <v>41</v>
      </c>
      <c r="B173" s="439">
        <v>1501</v>
      </c>
      <c r="C173" s="441">
        <v>17</v>
      </c>
      <c r="D173" s="390">
        <v>3.65</v>
      </c>
      <c r="E173" s="390">
        <f t="shared" si="14"/>
        <v>62.05</v>
      </c>
      <c r="F173" s="401"/>
      <c r="G173" s="450"/>
      <c r="H173" s="403"/>
      <c r="I173" s="391">
        <f t="shared" si="15"/>
        <v>62.05</v>
      </c>
      <c r="J173" s="399">
        <f t="shared" si="16"/>
        <v>0</v>
      </c>
    </row>
    <row r="174" spans="1:10" ht="15.75">
      <c r="A174" s="434">
        <v>41</v>
      </c>
      <c r="B174" s="439">
        <v>11884</v>
      </c>
      <c r="C174" s="441">
        <v>24</v>
      </c>
      <c r="D174" s="390">
        <v>3.65</v>
      </c>
      <c r="E174" s="390">
        <f t="shared" si="14"/>
        <v>87.6</v>
      </c>
      <c r="F174" s="401"/>
      <c r="G174" s="450"/>
      <c r="H174" s="403"/>
      <c r="I174" s="391">
        <f t="shared" si="15"/>
        <v>87.6</v>
      </c>
      <c r="J174" s="399">
        <f t="shared" si="16"/>
        <v>0</v>
      </c>
    </row>
    <row r="175" spans="1:10" ht="15.75">
      <c r="A175" s="435"/>
      <c r="B175" s="440"/>
      <c r="C175" s="437"/>
      <c r="D175" s="390"/>
      <c r="E175" s="390"/>
      <c r="F175" s="401"/>
      <c r="G175" s="450"/>
      <c r="H175" s="403"/>
      <c r="I175" s="391"/>
      <c r="J175" s="399"/>
    </row>
    <row r="176" spans="1:10" ht="15.75">
      <c r="A176" s="434">
        <v>42</v>
      </c>
      <c r="B176" s="439">
        <v>1471</v>
      </c>
      <c r="C176" s="441">
        <v>152</v>
      </c>
      <c r="D176" s="390">
        <v>3.65</v>
      </c>
      <c r="E176" s="390">
        <f t="shared" si="14"/>
        <v>554.79999999999995</v>
      </c>
      <c r="F176" s="401"/>
      <c r="G176" s="450"/>
      <c r="H176" s="403"/>
      <c r="I176" s="391">
        <f t="shared" si="15"/>
        <v>554.79999999999995</v>
      </c>
      <c r="J176" s="399">
        <f t="shared" si="16"/>
        <v>0</v>
      </c>
    </row>
    <row r="177" spans="1:10" ht="15.75">
      <c r="A177" s="434">
        <v>42</v>
      </c>
      <c r="B177" s="439">
        <v>6508</v>
      </c>
      <c r="C177" s="441">
        <v>55</v>
      </c>
      <c r="D177" s="390">
        <v>3.65</v>
      </c>
      <c r="E177" s="390">
        <f t="shared" si="14"/>
        <v>200.75</v>
      </c>
      <c r="F177" s="401"/>
      <c r="G177" s="450"/>
      <c r="H177" s="403"/>
      <c r="I177" s="391">
        <f t="shared" si="15"/>
        <v>200.75</v>
      </c>
      <c r="J177" s="399">
        <f t="shared" si="16"/>
        <v>0</v>
      </c>
    </row>
    <row r="178" spans="1:10" ht="15.75">
      <c r="A178" s="434">
        <v>42</v>
      </c>
      <c r="B178" s="439">
        <v>6630</v>
      </c>
      <c r="C178" s="441">
        <v>54</v>
      </c>
      <c r="D178" s="390">
        <v>3.65</v>
      </c>
      <c r="E178" s="390">
        <f t="shared" si="14"/>
        <v>197.1</v>
      </c>
      <c r="F178" s="401">
        <v>197.1</v>
      </c>
      <c r="G178" s="450" t="s">
        <v>336</v>
      </c>
      <c r="H178" s="403">
        <v>45377</v>
      </c>
      <c r="I178" s="391">
        <f t="shared" si="15"/>
        <v>0</v>
      </c>
      <c r="J178" s="399">
        <f t="shared" si="16"/>
        <v>1</v>
      </c>
    </row>
    <row r="179" spans="1:10" ht="15.75">
      <c r="A179" s="434">
        <v>42</v>
      </c>
      <c r="B179" s="439">
        <v>10920</v>
      </c>
      <c r="C179" s="441">
        <v>45</v>
      </c>
      <c r="D179" s="390">
        <v>3.65</v>
      </c>
      <c r="E179" s="390">
        <f t="shared" si="14"/>
        <v>164.25</v>
      </c>
      <c r="F179" s="401"/>
      <c r="G179" s="450"/>
      <c r="H179" s="403"/>
      <c r="I179" s="391">
        <f t="shared" si="15"/>
        <v>164.25</v>
      </c>
      <c r="J179" s="399">
        <f t="shared" si="16"/>
        <v>0</v>
      </c>
    </row>
    <row r="180" spans="1:10" ht="15.75">
      <c r="A180" s="434">
        <v>42</v>
      </c>
      <c r="B180" s="439">
        <v>12491</v>
      </c>
      <c r="C180" s="441">
        <v>78</v>
      </c>
      <c r="D180" s="390">
        <v>3.65</v>
      </c>
      <c r="E180" s="390">
        <f t="shared" si="14"/>
        <v>284.7</v>
      </c>
      <c r="F180" s="401">
        <v>284.7</v>
      </c>
      <c r="G180" s="450">
        <v>2251</v>
      </c>
      <c r="H180" s="403">
        <v>45449</v>
      </c>
      <c r="I180" s="391">
        <f t="shared" si="15"/>
        <v>0</v>
      </c>
      <c r="J180" s="399">
        <f t="shared" si="16"/>
        <v>1</v>
      </c>
    </row>
    <row r="181" spans="1:10" ht="15.75">
      <c r="A181" s="434">
        <v>42</v>
      </c>
      <c r="B181" s="439">
        <v>13480</v>
      </c>
      <c r="C181" s="441">
        <v>70</v>
      </c>
      <c r="D181" s="390">
        <v>3.65</v>
      </c>
      <c r="E181" s="390">
        <f t="shared" si="14"/>
        <v>255.5</v>
      </c>
      <c r="F181" s="401"/>
      <c r="G181" s="450"/>
      <c r="H181" s="403"/>
      <c r="I181" s="391">
        <f t="shared" si="15"/>
        <v>255.5</v>
      </c>
      <c r="J181" s="399">
        <f t="shared" si="16"/>
        <v>0</v>
      </c>
    </row>
    <row r="182" spans="1:10" ht="15.75">
      <c r="A182" s="435"/>
      <c r="B182" s="440"/>
      <c r="C182" s="437"/>
      <c r="D182" s="390"/>
      <c r="E182" s="390"/>
      <c r="F182" s="401"/>
      <c r="G182" s="450"/>
      <c r="H182" s="403"/>
      <c r="I182" s="391"/>
      <c r="J182" s="399"/>
    </row>
    <row r="183" spans="1:10" ht="15.75">
      <c r="A183" s="434">
        <v>43</v>
      </c>
      <c r="B183" s="439">
        <v>3099</v>
      </c>
      <c r="C183" s="441">
        <v>181</v>
      </c>
      <c r="D183" s="390">
        <v>3.65</v>
      </c>
      <c r="E183" s="390">
        <f t="shared" si="14"/>
        <v>660.65</v>
      </c>
      <c r="F183" s="401">
        <v>514</v>
      </c>
      <c r="G183" s="450">
        <v>3508</v>
      </c>
      <c r="H183" s="403">
        <v>45454</v>
      </c>
      <c r="I183" s="391">
        <f t="shared" si="15"/>
        <v>146.64999999999998</v>
      </c>
      <c r="J183" s="399">
        <f t="shared" si="16"/>
        <v>0.7780216453492772</v>
      </c>
    </row>
    <row r="184" spans="1:10" ht="15.75">
      <c r="A184" s="434">
        <v>43</v>
      </c>
      <c r="B184" s="439">
        <v>6371</v>
      </c>
      <c r="C184" s="441">
        <v>315</v>
      </c>
      <c r="D184" s="390">
        <v>3.65</v>
      </c>
      <c r="E184" s="390">
        <f t="shared" si="14"/>
        <v>1149.75</v>
      </c>
      <c r="F184" s="401"/>
      <c r="G184" s="450"/>
      <c r="H184" s="403"/>
      <c r="I184" s="391">
        <f t="shared" si="15"/>
        <v>1149.75</v>
      </c>
      <c r="J184" s="399">
        <f t="shared" si="16"/>
        <v>0</v>
      </c>
    </row>
    <row r="185" spans="1:10" ht="15.75">
      <c r="A185" s="434">
        <v>43</v>
      </c>
      <c r="B185" s="439">
        <v>6463</v>
      </c>
      <c r="C185" s="441">
        <v>93</v>
      </c>
      <c r="D185" s="390">
        <v>3.65</v>
      </c>
      <c r="E185" s="390">
        <f t="shared" si="14"/>
        <v>339.45</v>
      </c>
      <c r="F185" s="401"/>
      <c r="G185" s="450"/>
      <c r="H185" s="403"/>
      <c r="I185" s="391">
        <f t="shared" si="15"/>
        <v>339.45</v>
      </c>
      <c r="J185" s="399">
        <f t="shared" si="16"/>
        <v>0</v>
      </c>
    </row>
    <row r="186" spans="1:10" ht="15.75">
      <c r="A186" s="434">
        <v>43</v>
      </c>
      <c r="B186" s="439">
        <v>7811</v>
      </c>
      <c r="C186" s="441">
        <v>59</v>
      </c>
      <c r="D186" s="390">
        <v>3.65</v>
      </c>
      <c r="E186" s="390">
        <f t="shared" si="14"/>
        <v>215.35</v>
      </c>
      <c r="F186" s="401"/>
      <c r="G186" s="450"/>
      <c r="H186" s="403"/>
      <c r="I186" s="391">
        <f t="shared" si="15"/>
        <v>215.35</v>
      </c>
      <c r="J186" s="399">
        <f t="shared" si="16"/>
        <v>0</v>
      </c>
    </row>
    <row r="187" spans="1:10" ht="15.75">
      <c r="A187" s="434">
        <v>43</v>
      </c>
      <c r="B187" s="439">
        <v>16994</v>
      </c>
      <c r="C187" s="441">
        <v>54</v>
      </c>
      <c r="D187" s="390">
        <v>3.65</v>
      </c>
      <c r="E187" s="390">
        <f t="shared" si="14"/>
        <v>197.1</v>
      </c>
      <c r="F187" s="401"/>
      <c r="G187" s="450"/>
      <c r="H187" s="403"/>
      <c r="I187" s="391">
        <f t="shared" si="15"/>
        <v>197.1</v>
      </c>
      <c r="J187" s="399">
        <f t="shared" si="16"/>
        <v>0</v>
      </c>
    </row>
    <row r="188" spans="1:10" ht="15.75">
      <c r="A188" s="435"/>
      <c r="B188" s="440"/>
      <c r="C188" s="437"/>
      <c r="D188" s="390"/>
      <c r="E188" s="390"/>
      <c r="F188" s="401"/>
      <c r="G188" s="450"/>
      <c r="H188" s="403"/>
      <c r="I188" s="391"/>
      <c r="J188" s="399"/>
    </row>
    <row r="189" spans="1:10" ht="15.75">
      <c r="A189" s="434">
        <v>44</v>
      </c>
      <c r="B189" s="439">
        <v>4586</v>
      </c>
      <c r="C189" s="441">
        <v>131</v>
      </c>
      <c r="D189" s="390">
        <v>3.65</v>
      </c>
      <c r="E189" s="390">
        <f t="shared" si="14"/>
        <v>478.15</v>
      </c>
      <c r="F189" s="401">
        <v>800</v>
      </c>
      <c r="G189" s="450">
        <v>5463</v>
      </c>
      <c r="H189" s="403">
        <v>45316</v>
      </c>
      <c r="I189" s="391">
        <f t="shared" si="15"/>
        <v>-321.85000000000002</v>
      </c>
      <c r="J189" s="399">
        <f t="shared" si="16"/>
        <v>1.6731151312349681</v>
      </c>
    </row>
    <row r="190" spans="1:10" ht="15.75">
      <c r="A190" s="434">
        <v>44</v>
      </c>
      <c r="B190" s="439">
        <v>7775</v>
      </c>
      <c r="C190" s="441">
        <v>70</v>
      </c>
      <c r="D190" s="390">
        <v>3.65</v>
      </c>
      <c r="E190" s="390">
        <f t="shared" si="14"/>
        <v>255.5</v>
      </c>
      <c r="F190" s="401">
        <v>259.14999999999998</v>
      </c>
      <c r="G190" s="450">
        <v>1109</v>
      </c>
      <c r="H190" s="403">
        <v>45135</v>
      </c>
      <c r="I190" s="391">
        <f t="shared" si="15"/>
        <v>-3.6499999999999773</v>
      </c>
      <c r="J190" s="399">
        <f t="shared" si="16"/>
        <v>1.0142857142857142</v>
      </c>
    </row>
    <row r="191" spans="1:10" ht="15.75">
      <c r="A191" s="434">
        <v>44</v>
      </c>
      <c r="B191" s="439">
        <v>9082</v>
      </c>
      <c r="C191" s="441">
        <v>47</v>
      </c>
      <c r="D191" s="390">
        <v>3.65</v>
      </c>
      <c r="E191" s="390">
        <f t="shared" si="14"/>
        <v>171.54999999999998</v>
      </c>
      <c r="F191" s="401"/>
      <c r="G191" s="450"/>
      <c r="H191" s="403"/>
      <c r="I191" s="391">
        <f t="shared" si="15"/>
        <v>171.54999999999998</v>
      </c>
      <c r="J191" s="399">
        <f t="shared" si="16"/>
        <v>0</v>
      </c>
    </row>
    <row r="192" spans="1:10" ht="15.75">
      <c r="A192" s="434">
        <v>44</v>
      </c>
      <c r="B192" s="439">
        <v>10893</v>
      </c>
      <c r="C192" s="441">
        <v>54</v>
      </c>
      <c r="D192" s="390">
        <v>3.65</v>
      </c>
      <c r="E192" s="390">
        <f t="shared" si="14"/>
        <v>197.1</v>
      </c>
      <c r="F192" s="401">
        <v>204.4</v>
      </c>
      <c r="G192" s="450">
        <v>3319</v>
      </c>
      <c r="H192" s="403">
        <v>45112</v>
      </c>
      <c r="I192" s="391">
        <f t="shared" si="15"/>
        <v>-7.3000000000000114</v>
      </c>
      <c r="J192" s="399">
        <f t="shared" si="16"/>
        <v>1.0370370370370372</v>
      </c>
    </row>
    <row r="193" spans="1:10" ht="15.75">
      <c r="A193" s="434">
        <v>44</v>
      </c>
      <c r="B193" s="439">
        <v>16863</v>
      </c>
      <c r="C193" s="441">
        <v>55</v>
      </c>
      <c r="D193" s="390">
        <v>3.65</v>
      </c>
      <c r="E193" s="390">
        <f t="shared" si="14"/>
        <v>200.75</v>
      </c>
      <c r="F193" s="401"/>
      <c r="G193" s="450"/>
      <c r="H193" s="403"/>
      <c r="I193" s="391">
        <f t="shared" si="15"/>
        <v>200.75</v>
      </c>
      <c r="J193" s="399">
        <f t="shared" si="16"/>
        <v>0</v>
      </c>
    </row>
    <row r="194" spans="1:10" ht="15.75">
      <c r="A194" s="435"/>
      <c r="B194" s="440"/>
      <c r="C194" s="437"/>
      <c r="D194" s="390"/>
      <c r="E194" s="390"/>
      <c r="F194" s="401"/>
      <c r="G194" s="450"/>
      <c r="H194" s="403"/>
      <c r="I194" s="391"/>
      <c r="J194" s="399"/>
    </row>
    <row r="195" spans="1:10" ht="15.75">
      <c r="A195" s="434">
        <v>45</v>
      </c>
      <c r="B195" s="439">
        <v>3924</v>
      </c>
      <c r="C195" s="441">
        <v>199</v>
      </c>
      <c r="D195" s="390">
        <v>3.65</v>
      </c>
      <c r="E195" s="390">
        <f t="shared" si="14"/>
        <v>726.35</v>
      </c>
      <c r="F195" s="401"/>
      <c r="G195" s="450"/>
      <c r="H195" s="403"/>
      <c r="I195" s="391">
        <f t="shared" si="15"/>
        <v>726.35</v>
      </c>
      <c r="J195" s="399">
        <f t="shared" si="16"/>
        <v>0</v>
      </c>
    </row>
    <row r="196" spans="1:10" ht="15.75">
      <c r="A196" s="434">
        <v>45</v>
      </c>
      <c r="B196" s="439">
        <v>4549</v>
      </c>
      <c r="C196" s="441">
        <v>103</v>
      </c>
      <c r="D196" s="390">
        <v>3.65</v>
      </c>
      <c r="E196" s="390">
        <f t="shared" si="14"/>
        <v>375.95</v>
      </c>
      <c r="F196" s="401">
        <v>226.3</v>
      </c>
      <c r="G196" s="450">
        <v>5502</v>
      </c>
      <c r="H196" s="403">
        <v>45464</v>
      </c>
      <c r="I196" s="391">
        <f t="shared" si="15"/>
        <v>149.64999999999998</v>
      </c>
      <c r="J196" s="399">
        <f t="shared" si="16"/>
        <v>0.6019417475728156</v>
      </c>
    </row>
    <row r="197" spans="1:10" ht="15.75">
      <c r="A197" s="434">
        <v>45</v>
      </c>
      <c r="B197" s="439">
        <v>11155</v>
      </c>
      <c r="C197" s="441">
        <v>92</v>
      </c>
      <c r="D197" s="390">
        <v>3.65</v>
      </c>
      <c r="E197" s="390">
        <f t="shared" si="14"/>
        <v>335.8</v>
      </c>
      <c r="F197" s="401">
        <v>322</v>
      </c>
      <c r="G197" s="450">
        <v>3058</v>
      </c>
      <c r="H197" s="403">
        <v>45386</v>
      </c>
      <c r="I197" s="391">
        <f t="shared" si="15"/>
        <v>13.800000000000011</v>
      </c>
      <c r="J197" s="399">
        <f t="shared" si="16"/>
        <v>0.95890410958904104</v>
      </c>
    </row>
    <row r="198" spans="1:10" ht="15.75">
      <c r="A198" s="434">
        <v>45</v>
      </c>
      <c r="B198" s="439">
        <v>16079</v>
      </c>
      <c r="C198" s="441">
        <v>45</v>
      </c>
      <c r="D198" s="390">
        <v>3.65</v>
      </c>
      <c r="E198" s="390">
        <f t="shared" si="14"/>
        <v>164.25</v>
      </c>
      <c r="F198" s="401"/>
      <c r="G198" s="453"/>
      <c r="H198" s="419"/>
      <c r="I198" s="391">
        <f t="shared" si="15"/>
        <v>164.25</v>
      </c>
      <c r="J198" s="399">
        <f t="shared" si="16"/>
        <v>0</v>
      </c>
    </row>
    <row r="199" spans="1:10" ht="15.75">
      <c r="A199" s="434">
        <v>45</v>
      </c>
      <c r="B199" s="439">
        <v>17889</v>
      </c>
      <c r="C199" s="441">
        <v>72</v>
      </c>
      <c r="D199" s="390">
        <v>3.65</v>
      </c>
      <c r="E199" s="390">
        <f t="shared" si="14"/>
        <v>262.8</v>
      </c>
      <c r="F199" s="401"/>
      <c r="G199" s="450"/>
      <c r="H199" s="403"/>
      <c r="I199" s="391">
        <f t="shared" si="15"/>
        <v>262.8</v>
      </c>
      <c r="J199" s="399">
        <f t="shared" si="16"/>
        <v>0</v>
      </c>
    </row>
    <row r="200" spans="1:10" ht="15.75">
      <c r="A200" s="435"/>
      <c r="B200" s="440"/>
      <c r="C200" s="437"/>
      <c r="D200" s="390"/>
      <c r="E200" s="390"/>
      <c r="F200" s="401"/>
      <c r="G200" s="450"/>
      <c r="H200" s="403"/>
      <c r="I200" s="391"/>
      <c r="J200" s="399"/>
    </row>
    <row r="201" spans="1:10" ht="15.75">
      <c r="A201" s="434">
        <v>46</v>
      </c>
      <c r="B201" s="439">
        <v>746</v>
      </c>
      <c r="C201" s="441">
        <v>129</v>
      </c>
      <c r="D201" s="390">
        <v>3.65</v>
      </c>
      <c r="E201" s="390">
        <f t="shared" si="14"/>
        <v>470.84999999999997</v>
      </c>
      <c r="F201" s="401">
        <v>384.35</v>
      </c>
      <c r="G201" s="450">
        <v>8330</v>
      </c>
      <c r="H201" s="403">
        <v>45453</v>
      </c>
      <c r="I201" s="391">
        <f t="shared" si="15"/>
        <v>86.499999999999943</v>
      </c>
      <c r="J201" s="399">
        <f t="shared" si="16"/>
        <v>0.81628968886057141</v>
      </c>
    </row>
    <row r="202" spans="1:10" ht="15.75">
      <c r="A202" s="434">
        <v>46</v>
      </c>
      <c r="B202" s="439">
        <v>3450</v>
      </c>
      <c r="C202" s="441">
        <v>154</v>
      </c>
      <c r="D202" s="390">
        <v>3.65</v>
      </c>
      <c r="E202" s="390">
        <f t="shared" si="14"/>
        <v>562.1</v>
      </c>
      <c r="F202" s="401"/>
      <c r="G202" s="450"/>
      <c r="H202" s="403"/>
      <c r="I202" s="391">
        <f t="shared" si="15"/>
        <v>562.1</v>
      </c>
      <c r="J202" s="399">
        <f t="shared" si="16"/>
        <v>0</v>
      </c>
    </row>
    <row r="203" spans="1:10" ht="15.75">
      <c r="A203" s="434">
        <v>46</v>
      </c>
      <c r="B203" s="439">
        <v>3805</v>
      </c>
      <c r="C203" s="441">
        <v>194</v>
      </c>
      <c r="D203" s="390">
        <v>3.65</v>
      </c>
      <c r="E203" s="390">
        <f t="shared" si="14"/>
        <v>708.1</v>
      </c>
      <c r="F203" s="401">
        <v>305.3</v>
      </c>
      <c r="G203" s="450">
        <v>2421</v>
      </c>
      <c r="H203" s="403">
        <v>45427</v>
      </c>
      <c r="I203" s="391">
        <f t="shared" si="15"/>
        <v>402.8</v>
      </c>
      <c r="J203" s="399">
        <f t="shared" si="16"/>
        <v>0.43115379183731112</v>
      </c>
    </row>
    <row r="204" spans="1:10" ht="15.75">
      <c r="A204" s="434">
        <v>46</v>
      </c>
      <c r="B204" s="439">
        <v>4392</v>
      </c>
      <c r="C204" s="441">
        <v>73</v>
      </c>
      <c r="D204" s="390">
        <v>3.65</v>
      </c>
      <c r="E204" s="390">
        <f t="shared" si="14"/>
        <v>266.45</v>
      </c>
      <c r="F204" s="401"/>
      <c r="G204" s="450"/>
      <c r="H204" s="403"/>
      <c r="I204" s="391">
        <f t="shared" si="15"/>
        <v>266.45</v>
      </c>
      <c r="J204" s="399">
        <f t="shared" si="16"/>
        <v>0</v>
      </c>
    </row>
    <row r="205" spans="1:10" ht="15.75">
      <c r="A205" s="435"/>
      <c r="B205" s="440"/>
      <c r="C205" s="437"/>
      <c r="D205" s="390"/>
      <c r="E205" s="390"/>
      <c r="F205" s="401"/>
      <c r="G205" s="450"/>
      <c r="H205" s="403"/>
      <c r="I205" s="391"/>
      <c r="J205" s="399"/>
    </row>
    <row r="206" spans="1:10" ht="15.75">
      <c r="A206" s="434">
        <v>47</v>
      </c>
      <c r="B206" s="439">
        <v>531</v>
      </c>
      <c r="C206" s="441">
        <v>98</v>
      </c>
      <c r="D206" s="390">
        <v>3.65</v>
      </c>
      <c r="E206" s="390">
        <f t="shared" si="14"/>
        <v>357.7</v>
      </c>
      <c r="F206" s="401"/>
      <c r="G206" s="450"/>
      <c r="H206" s="403"/>
      <c r="I206" s="391">
        <f t="shared" si="15"/>
        <v>357.7</v>
      </c>
      <c r="J206" s="399">
        <f t="shared" si="16"/>
        <v>0</v>
      </c>
    </row>
    <row r="207" spans="1:10" ht="15.75">
      <c r="A207" s="434">
        <v>47</v>
      </c>
      <c r="B207" s="439">
        <v>4527</v>
      </c>
      <c r="C207" s="441">
        <v>127</v>
      </c>
      <c r="D207" s="390">
        <v>3.65</v>
      </c>
      <c r="E207" s="390">
        <f t="shared" si="14"/>
        <v>463.55</v>
      </c>
      <c r="F207" s="401">
        <v>272</v>
      </c>
      <c r="G207" s="450">
        <v>3146</v>
      </c>
      <c r="H207" s="403">
        <v>45425</v>
      </c>
      <c r="I207" s="391">
        <f t="shared" si="15"/>
        <v>191.55</v>
      </c>
      <c r="J207" s="399">
        <f t="shared" si="16"/>
        <v>0.58677596807248411</v>
      </c>
    </row>
    <row r="208" spans="1:10" ht="15.75">
      <c r="A208" s="434">
        <v>47</v>
      </c>
      <c r="B208" s="439">
        <v>6568</v>
      </c>
      <c r="C208" s="441">
        <v>114</v>
      </c>
      <c r="D208" s="390">
        <v>3.65</v>
      </c>
      <c r="E208" s="390">
        <f t="shared" si="14"/>
        <v>416.09999999999997</v>
      </c>
      <c r="F208" s="401"/>
      <c r="G208" s="450"/>
      <c r="H208" s="403"/>
      <c r="I208" s="391">
        <f t="shared" si="15"/>
        <v>416.09999999999997</v>
      </c>
      <c r="J208" s="399">
        <f t="shared" si="16"/>
        <v>0</v>
      </c>
    </row>
    <row r="209" spans="1:10" ht="15.75">
      <c r="A209" s="435"/>
      <c r="B209" s="440"/>
      <c r="C209" s="437"/>
      <c r="D209" s="390"/>
      <c r="E209" s="390"/>
      <c r="F209" s="401"/>
      <c r="G209" s="450"/>
      <c r="H209" s="403"/>
      <c r="I209" s="391"/>
      <c r="J209" s="399"/>
    </row>
    <row r="210" spans="1:10" ht="15.75">
      <c r="A210" s="434">
        <v>48</v>
      </c>
      <c r="B210" s="439">
        <v>1478</v>
      </c>
      <c r="C210" s="441">
        <v>109</v>
      </c>
      <c r="D210" s="390">
        <v>3.65</v>
      </c>
      <c r="E210" s="390">
        <f t="shared" si="14"/>
        <v>397.84999999999997</v>
      </c>
      <c r="F210" s="401"/>
      <c r="G210" s="450"/>
      <c r="H210" s="403"/>
      <c r="I210" s="391">
        <f t="shared" si="15"/>
        <v>397.84999999999997</v>
      </c>
      <c r="J210" s="399">
        <f t="shared" si="16"/>
        <v>0</v>
      </c>
    </row>
    <row r="211" spans="1:10" ht="15.75">
      <c r="A211" s="434">
        <v>48</v>
      </c>
      <c r="B211" s="439">
        <v>6690</v>
      </c>
      <c r="C211" s="441">
        <v>102</v>
      </c>
      <c r="D211" s="390">
        <v>3.65</v>
      </c>
      <c r="E211" s="390">
        <f t="shared" si="14"/>
        <v>372.3</v>
      </c>
      <c r="F211" s="401"/>
      <c r="G211" s="450"/>
      <c r="H211" s="403"/>
      <c r="I211" s="391">
        <f t="shared" si="15"/>
        <v>372.3</v>
      </c>
      <c r="J211" s="399">
        <f t="shared" si="16"/>
        <v>0</v>
      </c>
    </row>
    <row r="212" spans="1:10" ht="15.75">
      <c r="A212" s="434">
        <v>48</v>
      </c>
      <c r="B212" s="439">
        <v>12709</v>
      </c>
      <c r="C212" s="441">
        <v>31</v>
      </c>
      <c r="D212" s="390">
        <v>3.65</v>
      </c>
      <c r="E212" s="390">
        <f t="shared" si="14"/>
        <v>113.14999999999999</v>
      </c>
      <c r="F212" s="401"/>
      <c r="G212" s="450"/>
      <c r="H212" s="403"/>
      <c r="I212" s="391">
        <f t="shared" si="15"/>
        <v>113.14999999999999</v>
      </c>
      <c r="J212" s="399">
        <f t="shared" si="16"/>
        <v>0</v>
      </c>
    </row>
    <row r="213" spans="1:10" ht="15.75">
      <c r="A213" s="435"/>
      <c r="B213" s="440"/>
      <c r="C213" s="437"/>
      <c r="D213" s="390"/>
      <c r="E213" s="390"/>
      <c r="F213" s="401"/>
      <c r="G213" s="450"/>
      <c r="H213" s="403"/>
      <c r="I213" s="391"/>
      <c r="J213" s="399"/>
    </row>
    <row r="214" spans="1:10" ht="15.75">
      <c r="A214" s="434">
        <v>49</v>
      </c>
      <c r="B214" s="439">
        <v>596</v>
      </c>
      <c r="C214" s="441">
        <v>61</v>
      </c>
      <c r="D214" s="390">
        <v>3.65</v>
      </c>
      <c r="E214" s="390">
        <f t="shared" si="14"/>
        <v>222.65</v>
      </c>
      <c r="F214" s="401"/>
      <c r="G214" s="450"/>
      <c r="H214" s="403"/>
      <c r="I214" s="391">
        <f t="shared" si="15"/>
        <v>222.65</v>
      </c>
      <c r="J214" s="399">
        <f t="shared" si="16"/>
        <v>0</v>
      </c>
    </row>
    <row r="215" spans="1:10" ht="15.75">
      <c r="A215" s="434">
        <v>49</v>
      </c>
      <c r="B215" s="439">
        <v>605</v>
      </c>
      <c r="C215" s="441">
        <v>139</v>
      </c>
      <c r="D215" s="390">
        <v>3.65</v>
      </c>
      <c r="E215" s="390">
        <f t="shared" si="14"/>
        <v>507.34999999999997</v>
      </c>
      <c r="F215" s="401"/>
      <c r="G215" s="450"/>
      <c r="H215" s="403"/>
      <c r="I215" s="391">
        <f t="shared" si="15"/>
        <v>507.34999999999997</v>
      </c>
      <c r="J215" s="399">
        <f t="shared" si="16"/>
        <v>0</v>
      </c>
    </row>
    <row r="216" spans="1:10" ht="15.75">
      <c r="A216" s="434">
        <v>49</v>
      </c>
      <c r="B216" s="439">
        <v>9230</v>
      </c>
      <c r="C216" s="441">
        <v>88</v>
      </c>
      <c r="D216" s="390">
        <v>3.65</v>
      </c>
      <c r="E216" s="390">
        <f t="shared" si="14"/>
        <v>321.2</v>
      </c>
      <c r="F216" s="401"/>
      <c r="G216" s="450"/>
      <c r="H216" s="403"/>
      <c r="I216" s="391">
        <f t="shared" si="15"/>
        <v>321.2</v>
      </c>
      <c r="J216" s="399">
        <f t="shared" si="16"/>
        <v>0</v>
      </c>
    </row>
    <row r="217" spans="1:10" ht="15.75">
      <c r="A217" s="434">
        <v>49</v>
      </c>
      <c r="B217" s="439">
        <v>9360</v>
      </c>
      <c r="C217" s="441">
        <v>122</v>
      </c>
      <c r="D217" s="390">
        <v>3.65</v>
      </c>
      <c r="E217" s="390">
        <f t="shared" si="14"/>
        <v>445.3</v>
      </c>
      <c r="F217" s="401"/>
      <c r="G217" s="450"/>
      <c r="H217" s="403"/>
      <c r="I217" s="391">
        <f t="shared" si="15"/>
        <v>445.3</v>
      </c>
      <c r="J217" s="399">
        <f t="shared" si="16"/>
        <v>0</v>
      </c>
    </row>
    <row r="218" spans="1:10" ht="15.75">
      <c r="A218" s="434">
        <v>49</v>
      </c>
      <c r="B218" s="439">
        <v>10363</v>
      </c>
      <c r="C218" s="441">
        <v>50</v>
      </c>
      <c r="D218" s="390">
        <v>3.65</v>
      </c>
      <c r="E218" s="390">
        <f t="shared" si="14"/>
        <v>182.5</v>
      </c>
      <c r="F218" s="401"/>
      <c r="G218" s="450"/>
      <c r="H218" s="403"/>
      <c r="I218" s="391">
        <f t="shared" si="15"/>
        <v>182.5</v>
      </c>
      <c r="J218" s="399">
        <f t="shared" si="16"/>
        <v>0</v>
      </c>
    </row>
    <row r="219" spans="1:10" ht="15.75">
      <c r="A219" s="435"/>
      <c r="B219" s="440"/>
      <c r="C219" s="437"/>
      <c r="D219" s="390"/>
      <c r="E219" s="390"/>
      <c r="F219" s="401"/>
      <c r="G219" s="450"/>
      <c r="H219" s="403"/>
      <c r="I219" s="391"/>
      <c r="J219" s="399"/>
    </row>
    <row r="220" spans="1:10" ht="15.75">
      <c r="A220" s="434">
        <v>50</v>
      </c>
      <c r="B220" s="439">
        <v>1864</v>
      </c>
      <c r="C220" s="441">
        <v>153</v>
      </c>
      <c r="D220" s="390">
        <v>3.65</v>
      </c>
      <c r="E220" s="390">
        <f t="shared" si="14"/>
        <v>558.44999999999993</v>
      </c>
      <c r="F220" s="401">
        <v>600</v>
      </c>
      <c r="G220" s="450">
        <v>816</v>
      </c>
      <c r="H220" s="403">
        <v>45411</v>
      </c>
      <c r="I220" s="391">
        <f t="shared" si="15"/>
        <v>-41.550000000000068</v>
      </c>
      <c r="J220" s="399">
        <f t="shared" si="16"/>
        <v>1.0744023636852003</v>
      </c>
    </row>
    <row r="221" spans="1:10" ht="15.75">
      <c r="A221" s="434">
        <v>50</v>
      </c>
      <c r="B221" s="439">
        <v>3396</v>
      </c>
      <c r="C221" s="441">
        <v>151</v>
      </c>
      <c r="D221" s="390">
        <v>3.65</v>
      </c>
      <c r="E221" s="390">
        <f t="shared" si="14"/>
        <v>551.15</v>
      </c>
      <c r="F221" s="401">
        <v>448</v>
      </c>
      <c r="G221" s="450">
        <v>4673</v>
      </c>
      <c r="H221" s="403">
        <v>45392</v>
      </c>
      <c r="I221" s="391">
        <f t="shared" si="15"/>
        <v>103.14999999999998</v>
      </c>
      <c r="J221" s="399">
        <f t="shared" si="16"/>
        <v>0.81284586773110767</v>
      </c>
    </row>
    <row r="222" spans="1:10" ht="15.75">
      <c r="A222" s="434">
        <v>50</v>
      </c>
      <c r="B222" s="439">
        <v>6547</v>
      </c>
      <c r="C222" s="441">
        <v>130</v>
      </c>
      <c r="D222" s="390">
        <v>3.65</v>
      </c>
      <c r="E222" s="390">
        <f t="shared" si="14"/>
        <v>474.5</v>
      </c>
      <c r="F222" s="401"/>
      <c r="G222" s="450"/>
      <c r="H222" s="403"/>
      <c r="I222" s="391">
        <f t="shared" si="15"/>
        <v>474.5</v>
      </c>
      <c r="J222" s="399">
        <f t="shared" si="16"/>
        <v>0</v>
      </c>
    </row>
    <row r="223" spans="1:10" ht="15.75">
      <c r="A223" s="434">
        <v>50</v>
      </c>
      <c r="B223" s="439">
        <v>15229</v>
      </c>
      <c r="C223" s="441">
        <v>51</v>
      </c>
      <c r="D223" s="390">
        <v>3.65</v>
      </c>
      <c r="E223" s="390">
        <f t="shared" si="14"/>
        <v>186.15</v>
      </c>
      <c r="F223" s="401"/>
      <c r="G223" s="450"/>
      <c r="H223" s="403"/>
      <c r="I223" s="391">
        <f t="shared" si="15"/>
        <v>186.15</v>
      </c>
      <c r="J223" s="399">
        <f t="shared" si="16"/>
        <v>0</v>
      </c>
    </row>
    <row r="224" spans="1:10" ht="15.75">
      <c r="A224" s="435"/>
      <c r="B224" s="440"/>
      <c r="C224" s="437"/>
      <c r="D224" s="390"/>
      <c r="E224" s="390"/>
      <c r="F224" s="401"/>
      <c r="G224" s="450"/>
      <c r="H224" s="403"/>
      <c r="I224" s="391"/>
      <c r="J224" s="399"/>
    </row>
    <row r="225" spans="1:10" ht="15.75">
      <c r="A225" s="434">
        <v>51</v>
      </c>
      <c r="B225" s="439">
        <v>1609</v>
      </c>
      <c r="C225" s="441">
        <v>113</v>
      </c>
      <c r="D225" s="390">
        <v>3.65</v>
      </c>
      <c r="E225" s="390">
        <f t="shared" si="14"/>
        <v>412.45</v>
      </c>
      <c r="F225" s="401"/>
      <c r="G225" s="450"/>
      <c r="H225" s="403"/>
      <c r="I225" s="391">
        <f t="shared" si="15"/>
        <v>412.45</v>
      </c>
      <c r="J225" s="399">
        <f t="shared" si="16"/>
        <v>0</v>
      </c>
    </row>
    <row r="226" spans="1:10" ht="15.75">
      <c r="A226" s="434">
        <v>51</v>
      </c>
      <c r="B226" s="439">
        <v>1669</v>
      </c>
      <c r="C226" s="441">
        <v>69</v>
      </c>
      <c r="D226" s="390">
        <v>3.65</v>
      </c>
      <c r="E226" s="390">
        <f t="shared" si="14"/>
        <v>251.85</v>
      </c>
      <c r="F226" s="401">
        <v>280</v>
      </c>
      <c r="G226" s="453"/>
      <c r="H226" s="403">
        <v>45469</v>
      </c>
      <c r="I226" s="391">
        <f t="shared" si="15"/>
        <v>-28.150000000000006</v>
      </c>
      <c r="J226" s="399">
        <f t="shared" si="16"/>
        <v>1.1117728806829463</v>
      </c>
    </row>
    <row r="227" spans="1:10" ht="15.75">
      <c r="A227" s="434">
        <v>51</v>
      </c>
      <c r="B227" s="439">
        <v>4879</v>
      </c>
      <c r="C227" s="441">
        <v>208</v>
      </c>
      <c r="D227" s="390">
        <v>3.65</v>
      </c>
      <c r="E227" s="390">
        <f t="shared" si="14"/>
        <v>759.19999999999993</v>
      </c>
      <c r="F227" s="401"/>
      <c r="G227" s="453"/>
      <c r="H227" s="403"/>
      <c r="I227" s="391">
        <f t="shared" si="15"/>
        <v>759.19999999999993</v>
      </c>
      <c r="J227" s="399">
        <f t="shared" si="16"/>
        <v>0</v>
      </c>
    </row>
    <row r="228" spans="1:10" ht="15.75">
      <c r="A228" s="434">
        <v>51</v>
      </c>
      <c r="B228" s="439">
        <v>6460</v>
      </c>
      <c r="C228" s="441">
        <v>135</v>
      </c>
      <c r="D228" s="390">
        <v>3.65</v>
      </c>
      <c r="E228" s="390">
        <f t="shared" si="14"/>
        <v>492.75</v>
      </c>
      <c r="F228" s="401"/>
      <c r="G228" s="450"/>
      <c r="H228" s="403"/>
      <c r="I228" s="391">
        <f t="shared" si="15"/>
        <v>492.75</v>
      </c>
      <c r="J228" s="399">
        <f t="shared" si="16"/>
        <v>0</v>
      </c>
    </row>
    <row r="229" spans="1:10" ht="15.75">
      <c r="A229" s="434">
        <v>51</v>
      </c>
      <c r="B229" s="439">
        <v>6997</v>
      </c>
      <c r="C229" s="441">
        <v>39</v>
      </c>
      <c r="D229" s="390">
        <v>3.65</v>
      </c>
      <c r="E229" s="390">
        <f t="shared" si="14"/>
        <v>142.35</v>
      </c>
      <c r="F229" s="401"/>
      <c r="G229" s="450"/>
      <c r="H229" s="403"/>
      <c r="I229" s="391">
        <f t="shared" si="15"/>
        <v>142.35</v>
      </c>
      <c r="J229" s="399">
        <f t="shared" si="16"/>
        <v>0</v>
      </c>
    </row>
    <row r="230" spans="1:10" ht="15.75">
      <c r="A230" s="435"/>
      <c r="B230" s="440"/>
      <c r="C230" s="437"/>
      <c r="D230" s="390"/>
      <c r="E230" s="390"/>
      <c r="F230" s="401"/>
      <c r="G230" s="450"/>
      <c r="H230" s="403"/>
      <c r="I230" s="391"/>
      <c r="J230" s="399"/>
    </row>
    <row r="231" spans="1:10" ht="15.75">
      <c r="A231" s="434">
        <v>52</v>
      </c>
      <c r="B231" s="439">
        <v>1909</v>
      </c>
      <c r="C231" s="441">
        <v>112</v>
      </c>
      <c r="D231" s="390">
        <v>3.65</v>
      </c>
      <c r="E231" s="390">
        <f t="shared" si="14"/>
        <v>408.8</v>
      </c>
      <c r="F231" s="401"/>
      <c r="G231" s="450"/>
      <c r="H231" s="403"/>
      <c r="I231" s="391">
        <f t="shared" ref="I231:I243" si="17">E231-F231</f>
        <v>408.8</v>
      </c>
      <c r="J231" s="399">
        <f t="shared" ref="J231:J243" si="18">F231/E231</f>
        <v>0</v>
      </c>
    </row>
    <row r="232" spans="1:10" ht="15.75">
      <c r="A232" s="434">
        <v>52</v>
      </c>
      <c r="B232" s="439">
        <v>2854</v>
      </c>
      <c r="C232" s="441">
        <v>63</v>
      </c>
      <c r="D232" s="390">
        <v>3.65</v>
      </c>
      <c r="E232" s="390">
        <f t="shared" ref="E232:E243" si="19">C232*D232</f>
        <v>229.95</v>
      </c>
      <c r="F232" s="401"/>
      <c r="G232" s="450"/>
      <c r="H232" s="403"/>
      <c r="I232" s="391">
        <f t="shared" si="17"/>
        <v>229.95</v>
      </c>
      <c r="J232" s="399">
        <f t="shared" si="18"/>
        <v>0</v>
      </c>
    </row>
    <row r="233" spans="1:10" ht="15.75">
      <c r="A233" s="434">
        <v>52</v>
      </c>
      <c r="B233" s="439">
        <v>4871</v>
      </c>
      <c r="C233" s="441">
        <v>80</v>
      </c>
      <c r="D233" s="390">
        <v>3.65</v>
      </c>
      <c r="E233" s="390">
        <f t="shared" si="19"/>
        <v>292</v>
      </c>
      <c r="F233" s="401"/>
      <c r="G233" s="450"/>
      <c r="H233" s="403"/>
      <c r="I233" s="391">
        <f t="shared" si="17"/>
        <v>292</v>
      </c>
      <c r="J233" s="399">
        <f t="shared" si="18"/>
        <v>0</v>
      </c>
    </row>
    <row r="234" spans="1:10" ht="15.75">
      <c r="A234" s="434">
        <v>52</v>
      </c>
      <c r="B234" s="439">
        <v>6151</v>
      </c>
      <c r="C234" s="441">
        <v>74</v>
      </c>
      <c r="D234" s="390">
        <v>3.65</v>
      </c>
      <c r="E234" s="390">
        <f t="shared" si="19"/>
        <v>270.09999999999997</v>
      </c>
      <c r="F234" s="401"/>
      <c r="G234" s="450"/>
      <c r="H234" s="403"/>
      <c r="I234" s="391">
        <f t="shared" si="17"/>
        <v>270.09999999999997</v>
      </c>
      <c r="J234" s="399">
        <f t="shared" si="18"/>
        <v>0</v>
      </c>
    </row>
    <row r="235" spans="1:10" ht="15.75">
      <c r="A235" s="434">
        <v>52</v>
      </c>
      <c r="B235" s="439">
        <v>12644</v>
      </c>
      <c r="C235" s="441">
        <v>56</v>
      </c>
      <c r="D235" s="390">
        <v>3.65</v>
      </c>
      <c r="E235" s="390">
        <f t="shared" si="19"/>
        <v>204.4</v>
      </c>
      <c r="F235" s="401"/>
      <c r="G235" s="450"/>
      <c r="H235" s="403"/>
      <c r="I235" s="391">
        <f t="shared" si="17"/>
        <v>204.4</v>
      </c>
      <c r="J235" s="399">
        <f t="shared" si="18"/>
        <v>0</v>
      </c>
    </row>
    <row r="236" spans="1:10" ht="15.75">
      <c r="A236" s="435"/>
      <c r="B236" s="440"/>
      <c r="C236" s="437"/>
      <c r="D236" s="390"/>
      <c r="E236" s="390"/>
      <c r="F236" s="401"/>
      <c r="G236" s="450"/>
      <c r="H236" s="403"/>
      <c r="I236" s="391"/>
      <c r="J236" s="399"/>
    </row>
    <row r="237" spans="1:10" ht="15.75">
      <c r="A237" s="434">
        <v>53</v>
      </c>
      <c r="B237" s="439">
        <v>7489</v>
      </c>
      <c r="C237" s="441">
        <v>56</v>
      </c>
      <c r="D237" s="390">
        <v>3.65</v>
      </c>
      <c r="E237" s="390">
        <f t="shared" si="19"/>
        <v>204.4</v>
      </c>
      <c r="F237" s="401"/>
      <c r="G237" s="450"/>
      <c r="H237" s="403"/>
      <c r="I237" s="391">
        <f t="shared" si="17"/>
        <v>204.4</v>
      </c>
      <c r="J237" s="399">
        <f t="shared" si="18"/>
        <v>0</v>
      </c>
    </row>
    <row r="238" spans="1:10" ht="15.75">
      <c r="A238" s="434">
        <v>53</v>
      </c>
      <c r="B238" s="439">
        <v>10559</v>
      </c>
      <c r="C238" s="441">
        <v>81</v>
      </c>
      <c r="D238" s="390">
        <v>3.65</v>
      </c>
      <c r="E238" s="390">
        <f t="shared" si="19"/>
        <v>295.64999999999998</v>
      </c>
      <c r="F238" s="401"/>
      <c r="G238" s="450"/>
      <c r="H238" s="403"/>
      <c r="I238" s="391">
        <f t="shared" si="17"/>
        <v>295.64999999999998</v>
      </c>
      <c r="J238" s="399">
        <f t="shared" si="18"/>
        <v>0</v>
      </c>
    </row>
    <row r="239" spans="1:10" ht="15.75">
      <c r="A239" s="434">
        <v>53</v>
      </c>
      <c r="B239" s="439">
        <v>10905</v>
      </c>
      <c r="C239" s="441">
        <v>50</v>
      </c>
      <c r="D239" s="390">
        <v>3.65</v>
      </c>
      <c r="E239" s="390">
        <f t="shared" si="19"/>
        <v>182.5</v>
      </c>
      <c r="F239" s="401"/>
      <c r="G239" s="450"/>
      <c r="H239" s="403"/>
      <c r="I239" s="391">
        <f t="shared" si="17"/>
        <v>182.5</v>
      </c>
      <c r="J239" s="399">
        <f t="shared" si="18"/>
        <v>0</v>
      </c>
    </row>
    <row r="240" spans="1:10" ht="15.75">
      <c r="A240" s="435"/>
      <c r="B240" s="440"/>
      <c r="C240" s="437"/>
      <c r="D240" s="390"/>
      <c r="E240" s="390"/>
      <c r="F240" s="401"/>
      <c r="G240" s="450"/>
      <c r="H240" s="403"/>
      <c r="I240" s="391"/>
      <c r="J240" s="399"/>
    </row>
    <row r="241" spans="1:10" ht="15.75">
      <c r="A241" s="434">
        <v>54</v>
      </c>
      <c r="B241" s="439">
        <v>1547</v>
      </c>
      <c r="C241" s="441">
        <v>128</v>
      </c>
      <c r="D241" s="390">
        <v>3.65</v>
      </c>
      <c r="E241" s="390">
        <f t="shared" si="19"/>
        <v>467.2</v>
      </c>
      <c r="F241" s="401"/>
      <c r="G241" s="450"/>
      <c r="H241" s="403"/>
      <c r="I241" s="391">
        <f t="shared" si="17"/>
        <v>467.2</v>
      </c>
      <c r="J241" s="399">
        <f t="shared" si="18"/>
        <v>0</v>
      </c>
    </row>
    <row r="242" spans="1:10" ht="15.75">
      <c r="A242" s="434">
        <v>54</v>
      </c>
      <c r="B242" s="439">
        <v>1637</v>
      </c>
      <c r="C242" s="441">
        <v>121</v>
      </c>
      <c r="D242" s="390">
        <v>3.65</v>
      </c>
      <c r="E242" s="390">
        <f t="shared" si="19"/>
        <v>441.65</v>
      </c>
      <c r="F242" s="401"/>
      <c r="G242" s="450"/>
      <c r="H242" s="403"/>
      <c r="I242" s="391">
        <f t="shared" si="17"/>
        <v>441.65</v>
      </c>
      <c r="J242" s="399">
        <f t="shared" si="18"/>
        <v>0</v>
      </c>
    </row>
    <row r="243" spans="1:10" ht="15.75">
      <c r="A243" s="434">
        <v>54</v>
      </c>
      <c r="B243" s="439">
        <v>4774</v>
      </c>
      <c r="C243" s="441">
        <v>66</v>
      </c>
      <c r="D243" s="390">
        <v>3.65</v>
      </c>
      <c r="E243" s="390">
        <f t="shared" si="19"/>
        <v>240.9</v>
      </c>
      <c r="F243" s="401">
        <v>240.9</v>
      </c>
      <c r="G243" s="450">
        <v>1302</v>
      </c>
      <c r="H243" s="403">
        <v>45418</v>
      </c>
      <c r="I243" s="391">
        <f t="shared" si="17"/>
        <v>0</v>
      </c>
      <c r="J243" s="399">
        <f t="shared" si="18"/>
        <v>1</v>
      </c>
    </row>
    <row r="244" spans="1:10" s="431" customFormat="1" ht="15.75">
      <c r="A244" s="12"/>
      <c r="B244" s="285"/>
      <c r="C244" s="12" t="s">
        <v>315</v>
      </c>
      <c r="D244" s="258"/>
      <c r="E244" s="258"/>
      <c r="F244" s="454">
        <f>SUM(F166:F243)</f>
        <v>5338.2</v>
      </c>
      <c r="G244" s="455"/>
      <c r="H244" s="456"/>
      <c r="I244" s="258"/>
      <c r="J244" s="256"/>
    </row>
    <row r="245" spans="1:10" ht="15.75">
      <c r="A245" s="15"/>
      <c r="B245" s="1"/>
      <c r="C245" s="15"/>
      <c r="D245" s="3"/>
      <c r="E245" s="3"/>
      <c r="F245" s="378"/>
      <c r="G245" s="457"/>
      <c r="H245" s="379"/>
      <c r="I245" s="3"/>
      <c r="J245" s="5"/>
    </row>
    <row r="246" spans="1:10">
      <c r="A246" s="433" t="s">
        <v>307</v>
      </c>
      <c r="B246" s="438" t="s">
        <v>3</v>
      </c>
      <c r="C246" s="436">
        <v>45108</v>
      </c>
      <c r="D246" s="415"/>
      <c r="E246" s="416">
        <v>1</v>
      </c>
      <c r="F246" s="427" t="s">
        <v>308</v>
      </c>
      <c r="G246" s="458" t="s">
        <v>309</v>
      </c>
      <c r="H246" s="418" t="s">
        <v>310</v>
      </c>
      <c r="I246" s="415" t="s">
        <v>311</v>
      </c>
      <c r="J246" s="415" t="s">
        <v>312</v>
      </c>
    </row>
    <row r="247" spans="1:10" ht="15.75">
      <c r="A247" s="434">
        <v>60</v>
      </c>
      <c r="B247" s="439">
        <v>2689</v>
      </c>
      <c r="C247" s="441">
        <v>74</v>
      </c>
      <c r="D247" s="390">
        <v>3.65</v>
      </c>
      <c r="E247" s="390">
        <f>C247*D247</f>
        <v>270.09999999999997</v>
      </c>
      <c r="F247" s="401"/>
      <c r="G247" s="450"/>
      <c r="H247" s="403"/>
      <c r="I247" s="391">
        <f t="shared" ref="I247:I310" si="20">E247-F247</f>
        <v>270.09999999999997</v>
      </c>
      <c r="J247" s="399">
        <f t="shared" ref="J247:J310" si="21">F247/E247</f>
        <v>0</v>
      </c>
    </row>
    <row r="248" spans="1:10" ht="15.75">
      <c r="A248" s="434">
        <v>60</v>
      </c>
      <c r="B248" s="439">
        <v>7798</v>
      </c>
      <c r="C248" s="441">
        <v>118</v>
      </c>
      <c r="D248" s="390">
        <v>3.65</v>
      </c>
      <c r="E248" s="390">
        <f>C248*D248</f>
        <v>430.7</v>
      </c>
      <c r="F248" s="401"/>
      <c r="G248" s="450"/>
      <c r="H248" s="403"/>
      <c r="I248" s="391">
        <f t="shared" si="20"/>
        <v>430.7</v>
      </c>
      <c r="J248" s="399">
        <f t="shared" si="21"/>
        <v>0</v>
      </c>
    </row>
    <row r="249" spans="1:10" ht="15.75">
      <c r="A249" s="434">
        <v>60</v>
      </c>
      <c r="B249" s="439">
        <v>8817</v>
      </c>
      <c r="C249" s="441">
        <v>53</v>
      </c>
      <c r="D249" s="390">
        <v>3.65</v>
      </c>
      <c r="E249" s="390">
        <f>C249*D249</f>
        <v>193.45</v>
      </c>
      <c r="F249" s="401">
        <v>197.1</v>
      </c>
      <c r="G249" s="450">
        <v>2313</v>
      </c>
      <c r="H249" s="403">
        <v>45433</v>
      </c>
      <c r="I249" s="391">
        <f t="shared" si="20"/>
        <v>-3.6500000000000057</v>
      </c>
      <c r="J249" s="399">
        <f t="shared" si="21"/>
        <v>1.0188679245283019</v>
      </c>
    </row>
    <row r="250" spans="1:10" ht="15.75">
      <c r="A250" s="434">
        <v>60</v>
      </c>
      <c r="B250" s="439">
        <v>12588</v>
      </c>
      <c r="C250" s="441">
        <v>91</v>
      </c>
      <c r="D250" s="390">
        <v>3.65</v>
      </c>
      <c r="E250" s="390">
        <f>C250*D250</f>
        <v>332.15</v>
      </c>
      <c r="F250" s="401">
        <v>329.97</v>
      </c>
      <c r="G250" s="450">
        <v>1294</v>
      </c>
      <c r="H250" s="403">
        <v>45449</v>
      </c>
      <c r="I250" s="391">
        <f t="shared" si="20"/>
        <v>2.17999999999995</v>
      </c>
      <c r="J250" s="399">
        <f t="shared" si="21"/>
        <v>0.99343670028601549</v>
      </c>
    </row>
    <row r="251" spans="1:10" ht="15.75">
      <c r="A251" s="434">
        <v>60</v>
      </c>
      <c r="B251" s="439">
        <v>12743</v>
      </c>
      <c r="C251" s="441">
        <v>42</v>
      </c>
      <c r="D251" s="390">
        <v>3.65</v>
      </c>
      <c r="E251" s="390">
        <f>C251*D251</f>
        <v>153.29999999999998</v>
      </c>
      <c r="F251" s="401">
        <v>264.95</v>
      </c>
      <c r="G251" s="450">
        <v>1053</v>
      </c>
      <c r="H251" s="403">
        <v>45407</v>
      </c>
      <c r="I251" s="391">
        <f t="shared" si="20"/>
        <v>-111.65</v>
      </c>
      <c r="J251" s="399">
        <f t="shared" si="21"/>
        <v>1.7283105022831051</v>
      </c>
    </row>
    <row r="252" spans="1:10" ht="15.75">
      <c r="A252" s="435"/>
      <c r="B252" s="440"/>
      <c r="C252" s="437"/>
      <c r="D252" s="390"/>
      <c r="E252" s="390"/>
      <c r="F252" s="401"/>
      <c r="G252" s="450"/>
      <c r="H252" s="403"/>
      <c r="I252" s="391"/>
      <c r="J252" s="399"/>
    </row>
    <row r="253" spans="1:10" ht="15.75">
      <c r="A253" s="434">
        <v>61</v>
      </c>
      <c r="B253" s="439">
        <v>664</v>
      </c>
      <c r="C253" s="441">
        <v>561</v>
      </c>
      <c r="D253" s="390">
        <v>3.65</v>
      </c>
      <c r="E253" s="390">
        <f t="shared" ref="E253:E315" si="22">C253*D253</f>
        <v>2047.6499999999999</v>
      </c>
      <c r="F253" s="401"/>
      <c r="G253" s="450"/>
      <c r="H253" s="403"/>
      <c r="I253" s="391">
        <f t="shared" si="20"/>
        <v>2047.6499999999999</v>
      </c>
      <c r="J253" s="399">
        <f t="shared" si="21"/>
        <v>0</v>
      </c>
    </row>
    <row r="254" spans="1:10" ht="15.75">
      <c r="A254" s="434">
        <v>61</v>
      </c>
      <c r="B254" s="439">
        <v>722</v>
      </c>
      <c r="C254" s="441">
        <v>171</v>
      </c>
      <c r="D254" s="390">
        <v>3.65</v>
      </c>
      <c r="E254" s="390">
        <f t="shared" si="22"/>
        <v>624.15</v>
      </c>
      <c r="F254" s="401"/>
      <c r="G254" s="453"/>
      <c r="H254" s="403"/>
      <c r="I254" s="391">
        <f t="shared" si="20"/>
        <v>624.15</v>
      </c>
      <c r="J254" s="399">
        <f t="shared" si="21"/>
        <v>0</v>
      </c>
    </row>
    <row r="255" spans="1:10" ht="15.75">
      <c r="A255" s="434">
        <v>61</v>
      </c>
      <c r="B255" s="439">
        <v>1789</v>
      </c>
      <c r="C255" s="441">
        <v>109</v>
      </c>
      <c r="D255" s="390">
        <v>3.65</v>
      </c>
      <c r="E255" s="390">
        <f t="shared" si="22"/>
        <v>397.84999999999997</v>
      </c>
      <c r="F255" s="401"/>
      <c r="G255" s="450"/>
      <c r="H255" s="403"/>
      <c r="I255" s="391">
        <f t="shared" si="20"/>
        <v>397.84999999999997</v>
      </c>
      <c r="J255" s="399">
        <f t="shared" si="21"/>
        <v>0</v>
      </c>
    </row>
    <row r="256" spans="1:10" ht="15.75">
      <c r="A256" s="434">
        <v>61</v>
      </c>
      <c r="B256" s="439">
        <v>9685</v>
      </c>
      <c r="C256" s="441">
        <v>31</v>
      </c>
      <c r="D256" s="390">
        <v>3.65</v>
      </c>
      <c r="E256" s="390">
        <f t="shared" si="22"/>
        <v>113.14999999999999</v>
      </c>
      <c r="F256" s="401"/>
      <c r="G256" s="450"/>
      <c r="H256" s="403"/>
      <c r="I256" s="391">
        <f t="shared" si="20"/>
        <v>113.14999999999999</v>
      </c>
      <c r="J256" s="399">
        <f t="shared" si="21"/>
        <v>0</v>
      </c>
    </row>
    <row r="257" spans="1:10" ht="15.75">
      <c r="A257" s="434">
        <v>61</v>
      </c>
      <c r="B257" s="439">
        <v>11129</v>
      </c>
      <c r="C257" s="441">
        <v>46</v>
      </c>
      <c r="D257" s="390">
        <v>3.65</v>
      </c>
      <c r="E257" s="390">
        <f t="shared" si="22"/>
        <v>167.9</v>
      </c>
      <c r="F257" s="401"/>
      <c r="G257" s="450"/>
      <c r="H257" s="403"/>
      <c r="I257" s="391">
        <f t="shared" si="20"/>
        <v>167.9</v>
      </c>
      <c r="J257" s="399">
        <f t="shared" si="21"/>
        <v>0</v>
      </c>
    </row>
    <row r="258" spans="1:10" ht="15.75">
      <c r="A258" s="435"/>
      <c r="B258" s="440"/>
      <c r="C258" s="437"/>
      <c r="D258" s="390"/>
      <c r="E258" s="390"/>
      <c r="F258" s="401"/>
      <c r="G258" s="450"/>
      <c r="H258" s="403"/>
      <c r="I258" s="391"/>
      <c r="J258" s="399"/>
    </row>
    <row r="259" spans="1:10" ht="15.75">
      <c r="A259" s="434">
        <v>62</v>
      </c>
      <c r="B259" s="439">
        <v>1825</v>
      </c>
      <c r="C259" s="441">
        <v>71</v>
      </c>
      <c r="D259" s="390">
        <v>3.65</v>
      </c>
      <c r="E259" s="390">
        <f t="shared" si="22"/>
        <v>259.14999999999998</v>
      </c>
      <c r="F259" s="401"/>
      <c r="G259" s="450"/>
      <c r="H259" s="403"/>
      <c r="I259" s="391">
        <f t="shared" si="20"/>
        <v>259.14999999999998</v>
      </c>
      <c r="J259" s="399">
        <f t="shared" si="21"/>
        <v>0</v>
      </c>
    </row>
    <row r="260" spans="1:10" ht="15.75">
      <c r="A260" s="434">
        <v>62</v>
      </c>
      <c r="B260" s="439">
        <v>3095</v>
      </c>
      <c r="C260" s="441">
        <v>162</v>
      </c>
      <c r="D260" s="390">
        <v>3.65</v>
      </c>
      <c r="E260" s="390">
        <f t="shared" si="22"/>
        <v>591.29999999999995</v>
      </c>
      <c r="F260" s="401"/>
      <c r="G260" s="450"/>
      <c r="H260" s="403"/>
      <c r="I260" s="391">
        <f t="shared" si="20"/>
        <v>591.29999999999995</v>
      </c>
      <c r="J260" s="399">
        <f t="shared" si="21"/>
        <v>0</v>
      </c>
    </row>
    <row r="261" spans="1:10" ht="15.75">
      <c r="A261" s="434">
        <v>62</v>
      </c>
      <c r="B261" s="439">
        <v>3702</v>
      </c>
      <c r="C261" s="441">
        <v>207</v>
      </c>
      <c r="D261" s="390">
        <v>3.65</v>
      </c>
      <c r="E261" s="390">
        <f t="shared" si="22"/>
        <v>755.55</v>
      </c>
      <c r="F261" s="401">
        <v>630</v>
      </c>
      <c r="G261" s="450">
        <v>9492</v>
      </c>
      <c r="H261" s="403">
        <v>45341</v>
      </c>
      <c r="I261" s="391">
        <f t="shared" si="20"/>
        <v>125.54999999999995</v>
      </c>
      <c r="J261" s="399">
        <f t="shared" si="21"/>
        <v>0.83382966051220975</v>
      </c>
    </row>
    <row r="262" spans="1:10" ht="15.75">
      <c r="A262" s="434">
        <v>62</v>
      </c>
      <c r="B262" s="439">
        <v>6436</v>
      </c>
      <c r="C262" s="441">
        <v>38</v>
      </c>
      <c r="D262" s="390">
        <v>3.65</v>
      </c>
      <c r="E262" s="390">
        <f t="shared" si="22"/>
        <v>138.69999999999999</v>
      </c>
      <c r="F262" s="401"/>
      <c r="G262" s="450"/>
      <c r="H262" s="403"/>
      <c r="I262" s="391">
        <f t="shared" si="20"/>
        <v>138.69999999999999</v>
      </c>
      <c r="J262" s="399">
        <f t="shared" si="21"/>
        <v>0</v>
      </c>
    </row>
    <row r="263" spans="1:10" ht="15.75">
      <c r="A263" s="434">
        <v>62</v>
      </c>
      <c r="B263" s="439">
        <v>15276</v>
      </c>
      <c r="C263" s="441">
        <v>31</v>
      </c>
      <c r="D263" s="390">
        <v>3.65</v>
      </c>
      <c r="E263" s="390">
        <f t="shared" si="22"/>
        <v>113.14999999999999</v>
      </c>
      <c r="F263" s="401"/>
      <c r="G263" s="450"/>
      <c r="H263" s="403"/>
      <c r="I263" s="391">
        <f t="shared" si="20"/>
        <v>113.14999999999999</v>
      </c>
      <c r="J263" s="399">
        <f t="shared" si="21"/>
        <v>0</v>
      </c>
    </row>
    <row r="264" spans="1:10" ht="15.75">
      <c r="A264" s="435"/>
      <c r="B264" s="440"/>
      <c r="C264" s="437"/>
      <c r="D264" s="390"/>
      <c r="E264" s="390"/>
      <c r="F264" s="401"/>
      <c r="G264" s="450"/>
      <c r="H264" s="403"/>
      <c r="I264" s="391"/>
      <c r="J264" s="399"/>
    </row>
    <row r="265" spans="1:10" ht="15.75">
      <c r="A265" s="434">
        <v>63</v>
      </c>
      <c r="B265" s="439">
        <v>2487</v>
      </c>
      <c r="C265" s="441">
        <v>157</v>
      </c>
      <c r="D265" s="390">
        <v>3.65</v>
      </c>
      <c r="E265" s="390">
        <f t="shared" si="22"/>
        <v>573.04999999999995</v>
      </c>
      <c r="F265" s="401"/>
      <c r="G265" s="450"/>
      <c r="H265" s="403"/>
      <c r="I265" s="391">
        <f t="shared" si="20"/>
        <v>573.04999999999995</v>
      </c>
      <c r="J265" s="399">
        <f t="shared" si="21"/>
        <v>0</v>
      </c>
    </row>
    <row r="266" spans="1:10" ht="15.75">
      <c r="A266" s="434">
        <v>63</v>
      </c>
      <c r="B266" s="439">
        <v>3562</v>
      </c>
      <c r="C266" s="441">
        <v>157</v>
      </c>
      <c r="D266" s="390">
        <v>3.65</v>
      </c>
      <c r="E266" s="390">
        <f t="shared" si="22"/>
        <v>573.04999999999995</v>
      </c>
      <c r="F266" s="401"/>
      <c r="G266" s="450"/>
      <c r="H266" s="403"/>
      <c r="I266" s="391">
        <f t="shared" si="20"/>
        <v>573.04999999999995</v>
      </c>
      <c r="J266" s="399">
        <f t="shared" si="21"/>
        <v>0</v>
      </c>
    </row>
    <row r="267" spans="1:10" ht="15.75">
      <c r="A267" s="434">
        <v>63</v>
      </c>
      <c r="B267" s="439">
        <v>4240</v>
      </c>
      <c r="C267" s="441">
        <v>189</v>
      </c>
      <c r="D267" s="390">
        <v>3.65</v>
      </c>
      <c r="E267" s="390">
        <f t="shared" si="22"/>
        <v>689.85</v>
      </c>
      <c r="F267" s="401">
        <v>250</v>
      </c>
      <c r="G267" s="450">
        <v>216</v>
      </c>
      <c r="H267" s="403">
        <v>45428</v>
      </c>
      <c r="I267" s="391">
        <f t="shared" si="20"/>
        <v>439.85</v>
      </c>
      <c r="J267" s="399">
        <f t="shared" si="21"/>
        <v>0.36239762267159525</v>
      </c>
    </row>
    <row r="268" spans="1:10" ht="15.75">
      <c r="A268" s="434">
        <v>63</v>
      </c>
      <c r="B268" s="439">
        <v>10715</v>
      </c>
      <c r="C268" s="441">
        <v>69</v>
      </c>
      <c r="D268" s="390">
        <v>3.65</v>
      </c>
      <c r="E268" s="390">
        <f t="shared" si="22"/>
        <v>251.85</v>
      </c>
      <c r="F268" s="401"/>
      <c r="G268" s="450"/>
      <c r="H268" s="403"/>
      <c r="I268" s="391">
        <f t="shared" si="20"/>
        <v>251.85</v>
      </c>
      <c r="J268" s="399">
        <f t="shared" si="21"/>
        <v>0</v>
      </c>
    </row>
    <row r="269" spans="1:10" ht="15.75">
      <c r="A269" s="434">
        <v>63</v>
      </c>
      <c r="B269" s="439">
        <v>10976</v>
      </c>
      <c r="C269" s="441">
        <v>36</v>
      </c>
      <c r="D269" s="390">
        <v>3.65</v>
      </c>
      <c r="E269" s="390">
        <f t="shared" si="22"/>
        <v>131.4</v>
      </c>
      <c r="F269" s="401"/>
      <c r="G269" s="450"/>
      <c r="H269" s="403"/>
      <c r="I269" s="391">
        <f t="shared" si="20"/>
        <v>131.4</v>
      </c>
      <c r="J269" s="399">
        <f t="shared" si="21"/>
        <v>0</v>
      </c>
    </row>
    <row r="270" spans="1:10" ht="15.75">
      <c r="A270" s="435"/>
      <c r="B270" s="440"/>
      <c r="C270" s="437"/>
      <c r="D270" s="390"/>
      <c r="E270" s="390"/>
      <c r="F270" s="401"/>
      <c r="G270" s="450"/>
      <c r="H270" s="403"/>
      <c r="I270" s="391"/>
      <c r="J270" s="399"/>
    </row>
    <row r="271" spans="1:10" ht="15.75">
      <c r="A271" s="434">
        <v>64</v>
      </c>
      <c r="B271" s="439">
        <v>524</v>
      </c>
      <c r="C271" s="441">
        <v>145</v>
      </c>
      <c r="D271" s="390">
        <v>3.65</v>
      </c>
      <c r="E271" s="390">
        <f t="shared" si="22"/>
        <v>529.25</v>
      </c>
      <c r="F271" s="401"/>
      <c r="G271" s="450"/>
      <c r="H271" s="403"/>
      <c r="I271" s="391">
        <f t="shared" si="20"/>
        <v>529.25</v>
      </c>
      <c r="J271" s="399">
        <f t="shared" si="21"/>
        <v>0</v>
      </c>
    </row>
    <row r="272" spans="1:10" ht="15.75">
      <c r="A272" s="434">
        <v>64</v>
      </c>
      <c r="B272" s="439">
        <v>4648</v>
      </c>
      <c r="C272" s="441">
        <v>108</v>
      </c>
      <c r="D272" s="390">
        <v>3.65</v>
      </c>
      <c r="E272" s="390">
        <f t="shared" si="22"/>
        <v>394.2</v>
      </c>
      <c r="F272" s="401"/>
      <c r="G272" s="450"/>
      <c r="H272" s="403"/>
      <c r="I272" s="391">
        <f t="shared" si="20"/>
        <v>394.2</v>
      </c>
      <c r="J272" s="399">
        <f t="shared" si="21"/>
        <v>0</v>
      </c>
    </row>
    <row r="273" spans="1:10" ht="15.75">
      <c r="A273" s="434">
        <v>64</v>
      </c>
      <c r="B273" s="439">
        <v>13583</v>
      </c>
      <c r="C273" s="441">
        <v>73</v>
      </c>
      <c r="D273" s="390">
        <v>3.65</v>
      </c>
      <c r="E273" s="390">
        <f t="shared" si="22"/>
        <v>266.45</v>
      </c>
      <c r="F273" s="401"/>
      <c r="G273" s="450"/>
      <c r="H273" s="403"/>
      <c r="I273" s="391">
        <f t="shared" si="20"/>
        <v>266.45</v>
      </c>
      <c r="J273" s="399">
        <f t="shared" si="21"/>
        <v>0</v>
      </c>
    </row>
    <row r="274" spans="1:10" ht="15.75">
      <c r="A274" s="434">
        <v>64</v>
      </c>
      <c r="B274" s="439">
        <v>15090</v>
      </c>
      <c r="C274" s="441">
        <v>58</v>
      </c>
      <c r="D274" s="390">
        <v>3.65</v>
      </c>
      <c r="E274" s="390">
        <f t="shared" si="22"/>
        <v>211.7</v>
      </c>
      <c r="F274" s="401"/>
      <c r="G274" s="450"/>
      <c r="H274" s="403"/>
      <c r="I274" s="391">
        <f t="shared" si="20"/>
        <v>211.7</v>
      </c>
      <c r="J274" s="399">
        <f t="shared" si="21"/>
        <v>0</v>
      </c>
    </row>
    <row r="275" spans="1:10" ht="15.75">
      <c r="A275" s="434">
        <v>64</v>
      </c>
      <c r="B275" s="439">
        <v>16171</v>
      </c>
      <c r="C275" s="441">
        <v>41</v>
      </c>
      <c r="D275" s="390">
        <v>3.65</v>
      </c>
      <c r="E275" s="390">
        <f t="shared" si="22"/>
        <v>149.65</v>
      </c>
      <c r="F275" s="401"/>
      <c r="G275" s="450"/>
      <c r="H275" s="403"/>
      <c r="I275" s="391">
        <f t="shared" si="20"/>
        <v>149.65</v>
      </c>
      <c r="J275" s="399">
        <f t="shared" si="21"/>
        <v>0</v>
      </c>
    </row>
    <row r="276" spans="1:10" ht="15.75">
      <c r="A276" s="435"/>
      <c r="B276" s="440"/>
      <c r="C276" s="437"/>
      <c r="D276" s="390"/>
      <c r="E276" s="390"/>
      <c r="F276" s="401"/>
      <c r="G276" s="450"/>
      <c r="H276" s="403"/>
      <c r="I276" s="391"/>
      <c r="J276" s="399"/>
    </row>
    <row r="277" spans="1:10" ht="15.75">
      <c r="A277" s="434">
        <v>65</v>
      </c>
      <c r="B277" s="439">
        <v>1709</v>
      </c>
      <c r="C277" s="441">
        <v>170</v>
      </c>
      <c r="D277" s="390">
        <v>3.65</v>
      </c>
      <c r="E277" s="390">
        <f t="shared" si="22"/>
        <v>620.5</v>
      </c>
      <c r="F277" s="401">
        <v>620.5</v>
      </c>
      <c r="G277" s="450">
        <v>9023</v>
      </c>
      <c r="H277" s="403">
        <v>45384</v>
      </c>
      <c r="I277" s="391">
        <f t="shared" si="20"/>
        <v>0</v>
      </c>
      <c r="J277" s="399">
        <f t="shared" si="21"/>
        <v>1</v>
      </c>
    </row>
    <row r="278" spans="1:10" ht="15.75">
      <c r="A278" s="434">
        <v>65</v>
      </c>
      <c r="B278" s="439">
        <v>4614</v>
      </c>
      <c r="C278" s="441">
        <v>43</v>
      </c>
      <c r="D278" s="390">
        <v>3.65</v>
      </c>
      <c r="E278" s="390">
        <f t="shared" si="22"/>
        <v>156.94999999999999</v>
      </c>
      <c r="F278" s="401">
        <v>156.94999999999999</v>
      </c>
      <c r="G278" s="450">
        <v>1895</v>
      </c>
      <c r="H278" s="403">
        <v>45406</v>
      </c>
      <c r="I278" s="391">
        <f t="shared" si="20"/>
        <v>0</v>
      </c>
      <c r="J278" s="399">
        <f t="shared" si="21"/>
        <v>1</v>
      </c>
    </row>
    <row r="279" spans="1:10" ht="15.75">
      <c r="A279" s="434">
        <v>65</v>
      </c>
      <c r="B279" s="439">
        <v>6719</v>
      </c>
      <c r="C279" s="441">
        <v>40</v>
      </c>
      <c r="D279" s="390">
        <v>3.65</v>
      </c>
      <c r="E279" s="390">
        <f t="shared" si="22"/>
        <v>146</v>
      </c>
      <c r="F279" s="401"/>
      <c r="G279" s="450"/>
      <c r="H279" s="403"/>
      <c r="I279" s="391">
        <f t="shared" si="20"/>
        <v>146</v>
      </c>
      <c r="J279" s="399">
        <f t="shared" si="21"/>
        <v>0</v>
      </c>
    </row>
    <row r="280" spans="1:10" ht="15.75">
      <c r="A280" s="434">
        <v>65</v>
      </c>
      <c r="B280" s="439">
        <v>16821</v>
      </c>
      <c r="C280" s="441">
        <v>40</v>
      </c>
      <c r="D280" s="390">
        <v>3.65</v>
      </c>
      <c r="E280" s="390">
        <f t="shared" si="22"/>
        <v>146</v>
      </c>
      <c r="F280" s="401"/>
      <c r="G280" s="450"/>
      <c r="H280" s="403"/>
      <c r="I280" s="391">
        <f t="shared" si="20"/>
        <v>146</v>
      </c>
      <c r="J280" s="399">
        <f t="shared" si="21"/>
        <v>0</v>
      </c>
    </row>
    <row r="281" spans="1:10" ht="15.75">
      <c r="A281" s="434">
        <v>65</v>
      </c>
      <c r="B281" s="439">
        <v>17468</v>
      </c>
      <c r="C281" s="441">
        <v>20</v>
      </c>
      <c r="D281" s="390">
        <v>3.65</v>
      </c>
      <c r="E281" s="390">
        <f t="shared" si="22"/>
        <v>73</v>
      </c>
      <c r="F281" s="401"/>
      <c r="G281" s="450"/>
      <c r="H281" s="403"/>
      <c r="I281" s="391">
        <f t="shared" si="20"/>
        <v>73</v>
      </c>
      <c r="J281" s="399">
        <f t="shared" si="21"/>
        <v>0</v>
      </c>
    </row>
    <row r="282" spans="1:10" ht="15.75">
      <c r="A282" s="434">
        <v>65</v>
      </c>
      <c r="B282" s="439">
        <v>18201</v>
      </c>
      <c r="C282" s="441">
        <v>24</v>
      </c>
      <c r="D282" s="390">
        <v>3.65</v>
      </c>
      <c r="E282" s="390">
        <f t="shared" si="22"/>
        <v>87.6</v>
      </c>
      <c r="F282" s="401">
        <v>87.6</v>
      </c>
      <c r="G282" s="450">
        <v>1007</v>
      </c>
      <c r="H282" s="403">
        <v>45470</v>
      </c>
      <c r="I282" s="391">
        <f t="shared" si="20"/>
        <v>0</v>
      </c>
      <c r="J282" s="399">
        <f t="shared" si="21"/>
        <v>1</v>
      </c>
    </row>
    <row r="283" spans="1:10" ht="15.75">
      <c r="A283" s="435"/>
      <c r="B283" s="440"/>
      <c r="C283" s="437"/>
      <c r="D283" s="390"/>
      <c r="E283" s="390"/>
      <c r="F283" s="401"/>
      <c r="G283" s="450"/>
      <c r="H283" s="403"/>
      <c r="I283" s="391"/>
      <c r="J283" s="399"/>
    </row>
    <row r="284" spans="1:10" ht="15.75">
      <c r="A284" s="434">
        <v>66</v>
      </c>
      <c r="B284" s="439">
        <v>1964</v>
      </c>
      <c r="C284" s="441">
        <v>376</v>
      </c>
      <c r="D284" s="390">
        <v>3.65</v>
      </c>
      <c r="E284" s="390">
        <f t="shared" si="22"/>
        <v>1372.3999999999999</v>
      </c>
      <c r="F284" s="401"/>
      <c r="G284" s="450"/>
      <c r="H284" s="403"/>
      <c r="I284" s="391">
        <f t="shared" si="20"/>
        <v>1372.3999999999999</v>
      </c>
      <c r="J284" s="399">
        <f t="shared" si="21"/>
        <v>0</v>
      </c>
    </row>
    <row r="285" spans="1:10" ht="15.75">
      <c r="A285" s="434">
        <v>66</v>
      </c>
      <c r="B285" s="439">
        <v>2035</v>
      </c>
      <c r="C285" s="441">
        <v>74</v>
      </c>
      <c r="D285" s="390">
        <v>3.65</v>
      </c>
      <c r="E285" s="390">
        <f t="shared" si="22"/>
        <v>270.09999999999997</v>
      </c>
      <c r="F285" s="401">
        <v>228.25</v>
      </c>
      <c r="G285" s="450">
        <v>1264</v>
      </c>
      <c r="H285" s="403">
        <v>45455</v>
      </c>
      <c r="I285" s="391">
        <f t="shared" si="20"/>
        <v>41.849999999999966</v>
      </c>
      <c r="J285" s="399">
        <f t="shared" si="21"/>
        <v>0.84505738615327664</v>
      </c>
    </row>
    <row r="286" spans="1:10" ht="15.75">
      <c r="A286" s="434">
        <v>66</v>
      </c>
      <c r="B286" s="439">
        <v>11301</v>
      </c>
      <c r="C286" s="441">
        <v>57</v>
      </c>
      <c r="D286" s="390">
        <v>3.65</v>
      </c>
      <c r="E286" s="390">
        <f t="shared" si="22"/>
        <v>208.04999999999998</v>
      </c>
      <c r="F286" s="401"/>
      <c r="G286" s="450"/>
      <c r="H286" s="403"/>
      <c r="I286" s="391">
        <f t="shared" si="20"/>
        <v>208.04999999999998</v>
      </c>
      <c r="J286" s="399">
        <f t="shared" si="21"/>
        <v>0</v>
      </c>
    </row>
    <row r="287" spans="1:10" ht="15.75">
      <c r="A287" s="434">
        <v>66</v>
      </c>
      <c r="B287" s="439">
        <v>12621</v>
      </c>
      <c r="C287" s="441">
        <v>52</v>
      </c>
      <c r="D287" s="390">
        <v>3.65</v>
      </c>
      <c r="E287" s="390">
        <f t="shared" si="22"/>
        <v>189.79999999999998</v>
      </c>
      <c r="F287" s="401"/>
      <c r="G287" s="450"/>
      <c r="H287" s="403"/>
      <c r="I287" s="391">
        <f t="shared" si="20"/>
        <v>189.79999999999998</v>
      </c>
      <c r="J287" s="399">
        <f t="shared" si="21"/>
        <v>0</v>
      </c>
    </row>
    <row r="288" spans="1:10" ht="15.75">
      <c r="A288" s="435"/>
      <c r="B288" s="440"/>
      <c r="C288" s="437"/>
      <c r="D288" s="390"/>
      <c r="E288" s="390"/>
      <c r="F288" s="401"/>
      <c r="G288" s="450"/>
      <c r="H288" s="403"/>
      <c r="I288" s="391"/>
      <c r="J288" s="399"/>
    </row>
    <row r="289" spans="1:10" ht="15.75">
      <c r="A289" s="434">
        <v>67</v>
      </c>
      <c r="B289" s="439">
        <v>973</v>
      </c>
      <c r="C289" s="441">
        <v>188</v>
      </c>
      <c r="D289" s="390">
        <v>3.65</v>
      </c>
      <c r="E289" s="390">
        <f t="shared" si="22"/>
        <v>686.19999999999993</v>
      </c>
      <c r="F289" s="401"/>
      <c r="G289" s="450"/>
      <c r="H289" s="403"/>
      <c r="I289" s="391">
        <f t="shared" si="20"/>
        <v>686.19999999999993</v>
      </c>
      <c r="J289" s="399">
        <f t="shared" si="21"/>
        <v>0</v>
      </c>
    </row>
    <row r="290" spans="1:10" ht="15.75">
      <c r="A290" s="434">
        <v>67</v>
      </c>
      <c r="B290" s="439">
        <v>8108</v>
      </c>
      <c r="C290" s="441">
        <v>29</v>
      </c>
      <c r="D290" s="390">
        <v>3.65</v>
      </c>
      <c r="E290" s="390">
        <f t="shared" si="22"/>
        <v>105.85</v>
      </c>
      <c r="F290" s="401"/>
      <c r="G290" s="450"/>
      <c r="H290" s="403"/>
      <c r="I290" s="391">
        <f t="shared" si="20"/>
        <v>105.85</v>
      </c>
      <c r="J290" s="399">
        <f t="shared" si="21"/>
        <v>0</v>
      </c>
    </row>
    <row r="291" spans="1:10" ht="15.75">
      <c r="A291" s="434">
        <v>67</v>
      </c>
      <c r="B291" s="439">
        <v>14362</v>
      </c>
      <c r="C291" s="441">
        <v>49</v>
      </c>
      <c r="D291" s="390">
        <v>3.65</v>
      </c>
      <c r="E291" s="390">
        <f t="shared" si="22"/>
        <v>178.85</v>
      </c>
      <c r="F291" s="401">
        <v>180</v>
      </c>
      <c r="G291" s="450">
        <v>1769</v>
      </c>
      <c r="H291" s="403">
        <v>45468</v>
      </c>
      <c r="I291" s="391">
        <f t="shared" si="20"/>
        <v>-1.1500000000000057</v>
      </c>
      <c r="J291" s="399">
        <f t="shared" si="21"/>
        <v>1.0064299692479732</v>
      </c>
    </row>
    <row r="292" spans="1:10" ht="15.75">
      <c r="A292" s="434">
        <v>67</v>
      </c>
      <c r="B292" s="439">
        <v>16022</v>
      </c>
      <c r="C292" s="441">
        <v>42</v>
      </c>
      <c r="D292" s="390">
        <v>3.65</v>
      </c>
      <c r="E292" s="390">
        <f t="shared" si="22"/>
        <v>153.29999999999998</v>
      </c>
      <c r="F292" s="401"/>
      <c r="G292" s="450"/>
      <c r="H292" s="403"/>
      <c r="I292" s="391">
        <f t="shared" si="20"/>
        <v>153.29999999999998</v>
      </c>
      <c r="J292" s="399">
        <f t="shared" si="21"/>
        <v>0</v>
      </c>
    </row>
    <row r="293" spans="1:10" ht="15.75">
      <c r="A293" s="434">
        <v>67</v>
      </c>
      <c r="B293" s="439">
        <v>16765</v>
      </c>
      <c r="C293" s="441">
        <v>52</v>
      </c>
      <c r="D293" s="390">
        <v>3.65</v>
      </c>
      <c r="E293" s="390">
        <f t="shared" si="22"/>
        <v>189.79999999999998</v>
      </c>
      <c r="F293" s="401"/>
      <c r="G293" s="450"/>
      <c r="H293" s="403"/>
      <c r="I293" s="391">
        <f t="shared" si="20"/>
        <v>189.79999999999998</v>
      </c>
      <c r="J293" s="399">
        <f t="shared" si="21"/>
        <v>0</v>
      </c>
    </row>
    <row r="294" spans="1:10" ht="15.75">
      <c r="A294" s="435"/>
      <c r="B294" s="440"/>
      <c r="C294" s="437"/>
      <c r="D294" s="390"/>
      <c r="E294" s="390"/>
      <c r="F294" s="401"/>
      <c r="G294" s="450"/>
      <c r="H294" s="403"/>
      <c r="I294" s="391"/>
      <c r="J294" s="399"/>
    </row>
    <row r="295" spans="1:10" ht="15.75">
      <c r="A295" s="434">
        <v>68</v>
      </c>
      <c r="B295" s="439">
        <v>4580</v>
      </c>
      <c r="C295" s="441">
        <v>146</v>
      </c>
      <c r="D295" s="390">
        <v>3.65</v>
      </c>
      <c r="E295" s="390">
        <f t="shared" si="22"/>
        <v>532.9</v>
      </c>
      <c r="F295" s="401"/>
      <c r="G295" s="450"/>
      <c r="H295" s="403"/>
      <c r="I295" s="391">
        <f t="shared" si="20"/>
        <v>532.9</v>
      </c>
      <c r="J295" s="399">
        <f t="shared" si="21"/>
        <v>0</v>
      </c>
    </row>
    <row r="296" spans="1:10" ht="15.75">
      <c r="A296" s="434">
        <v>68</v>
      </c>
      <c r="B296" s="439">
        <v>6448</v>
      </c>
      <c r="C296" s="441">
        <v>115</v>
      </c>
      <c r="D296" s="390">
        <v>3.65</v>
      </c>
      <c r="E296" s="390">
        <f t="shared" si="22"/>
        <v>419.75</v>
      </c>
      <c r="F296" s="401"/>
      <c r="G296" s="450"/>
      <c r="H296" s="403"/>
      <c r="I296" s="391">
        <f t="shared" si="20"/>
        <v>419.75</v>
      </c>
      <c r="J296" s="399">
        <f t="shared" si="21"/>
        <v>0</v>
      </c>
    </row>
    <row r="297" spans="1:10" ht="15.75">
      <c r="A297" s="434">
        <v>68</v>
      </c>
      <c r="B297" s="439">
        <v>13733</v>
      </c>
      <c r="C297" s="441">
        <v>53</v>
      </c>
      <c r="D297" s="390">
        <v>3.65</v>
      </c>
      <c r="E297" s="390">
        <f t="shared" si="22"/>
        <v>193.45</v>
      </c>
      <c r="F297" s="401"/>
      <c r="G297" s="450"/>
      <c r="H297" s="403"/>
      <c r="I297" s="391">
        <f t="shared" si="20"/>
        <v>193.45</v>
      </c>
      <c r="J297" s="399">
        <f t="shared" si="21"/>
        <v>0</v>
      </c>
    </row>
    <row r="298" spans="1:10" ht="15.75">
      <c r="A298" s="434">
        <v>68</v>
      </c>
      <c r="B298" s="439">
        <v>16710</v>
      </c>
      <c r="C298" s="441">
        <v>31</v>
      </c>
      <c r="D298" s="390">
        <v>3.65</v>
      </c>
      <c r="E298" s="390">
        <f t="shared" si="22"/>
        <v>113.14999999999999</v>
      </c>
      <c r="F298" s="401"/>
      <c r="G298" s="450"/>
      <c r="H298" s="403"/>
      <c r="I298" s="391">
        <f t="shared" si="20"/>
        <v>113.14999999999999</v>
      </c>
      <c r="J298" s="399">
        <f t="shared" si="21"/>
        <v>0</v>
      </c>
    </row>
    <row r="299" spans="1:10" ht="15.75">
      <c r="A299" s="435"/>
      <c r="B299" s="440"/>
      <c r="C299" s="437"/>
      <c r="D299" s="390"/>
      <c r="E299" s="390"/>
      <c r="F299" s="401"/>
      <c r="G299" s="450"/>
      <c r="H299" s="403"/>
      <c r="I299" s="391"/>
      <c r="J299" s="399"/>
    </row>
    <row r="300" spans="1:10" ht="15.75">
      <c r="A300" s="434">
        <v>69</v>
      </c>
      <c r="B300" s="439">
        <v>4520</v>
      </c>
      <c r="C300" s="441">
        <v>129</v>
      </c>
      <c r="D300" s="390">
        <v>3.65</v>
      </c>
      <c r="E300" s="390">
        <f t="shared" si="22"/>
        <v>470.84999999999997</v>
      </c>
      <c r="F300" s="401"/>
      <c r="G300" s="450"/>
      <c r="H300" s="403"/>
      <c r="I300" s="391">
        <f t="shared" si="20"/>
        <v>470.84999999999997</v>
      </c>
      <c r="J300" s="399">
        <f t="shared" si="21"/>
        <v>0</v>
      </c>
    </row>
    <row r="301" spans="1:10" ht="15.75">
      <c r="A301" s="434">
        <v>69</v>
      </c>
      <c r="B301" s="439">
        <v>4706</v>
      </c>
      <c r="C301" s="441">
        <v>106</v>
      </c>
      <c r="D301" s="390">
        <v>3.65</v>
      </c>
      <c r="E301" s="390">
        <f t="shared" si="22"/>
        <v>386.9</v>
      </c>
      <c r="F301" s="401">
        <v>279.95</v>
      </c>
      <c r="G301" s="450">
        <v>3758</v>
      </c>
      <c r="H301" s="403">
        <v>45447</v>
      </c>
      <c r="I301" s="391">
        <f t="shared" si="20"/>
        <v>106.94999999999999</v>
      </c>
      <c r="J301" s="399">
        <f t="shared" si="21"/>
        <v>0.72357198242439913</v>
      </c>
    </row>
    <row r="302" spans="1:10" ht="15.75">
      <c r="A302" s="434">
        <v>69</v>
      </c>
      <c r="B302" s="439">
        <v>5438</v>
      </c>
      <c r="C302" s="441">
        <v>70</v>
      </c>
      <c r="D302" s="390">
        <v>3.65</v>
      </c>
      <c r="E302" s="390">
        <f t="shared" si="22"/>
        <v>255.5</v>
      </c>
      <c r="F302" s="401">
        <v>300</v>
      </c>
      <c r="G302" s="450">
        <v>1350</v>
      </c>
      <c r="H302" s="403">
        <v>45383</v>
      </c>
      <c r="I302" s="391">
        <f t="shared" si="20"/>
        <v>-44.5</v>
      </c>
      <c r="J302" s="399">
        <f t="shared" si="21"/>
        <v>1.1741682974559686</v>
      </c>
    </row>
    <row r="303" spans="1:10" ht="15.75">
      <c r="A303" s="434">
        <v>69</v>
      </c>
      <c r="B303" s="439">
        <v>6646</v>
      </c>
      <c r="C303" s="441">
        <v>65</v>
      </c>
      <c r="D303" s="390">
        <v>3.65</v>
      </c>
      <c r="E303" s="390">
        <f t="shared" si="22"/>
        <v>237.25</v>
      </c>
      <c r="F303" s="401"/>
      <c r="G303" s="450"/>
      <c r="H303" s="403"/>
      <c r="I303" s="391">
        <f t="shared" si="20"/>
        <v>237.25</v>
      </c>
      <c r="J303" s="399">
        <f t="shared" si="21"/>
        <v>0</v>
      </c>
    </row>
    <row r="304" spans="1:10" ht="15.75">
      <c r="A304" s="434">
        <v>69</v>
      </c>
      <c r="B304" s="439">
        <v>6883</v>
      </c>
      <c r="C304" s="441">
        <v>39</v>
      </c>
      <c r="D304" s="390">
        <v>3.65</v>
      </c>
      <c r="E304" s="390">
        <f t="shared" si="22"/>
        <v>142.35</v>
      </c>
      <c r="F304" s="401"/>
      <c r="G304" s="450"/>
      <c r="H304" s="403"/>
      <c r="I304" s="391">
        <f t="shared" si="20"/>
        <v>142.35</v>
      </c>
      <c r="J304" s="399">
        <f t="shared" si="21"/>
        <v>0</v>
      </c>
    </row>
    <row r="305" spans="1:10" ht="15.75">
      <c r="A305" s="435"/>
      <c r="B305" s="440"/>
      <c r="C305" s="437"/>
      <c r="D305" s="390"/>
      <c r="E305" s="390"/>
      <c r="F305" s="401"/>
      <c r="G305" s="450"/>
      <c r="H305" s="403"/>
      <c r="I305" s="391"/>
      <c r="J305" s="399"/>
    </row>
    <row r="306" spans="1:10" ht="15.75">
      <c r="A306" s="434">
        <v>70</v>
      </c>
      <c r="B306" s="439">
        <v>1612</v>
      </c>
      <c r="C306" s="441">
        <v>31</v>
      </c>
      <c r="D306" s="390">
        <v>3.65</v>
      </c>
      <c r="E306" s="390">
        <f t="shared" si="22"/>
        <v>113.14999999999999</v>
      </c>
      <c r="F306" s="401"/>
      <c r="G306" s="450"/>
      <c r="H306" s="403"/>
      <c r="I306" s="391">
        <f t="shared" si="20"/>
        <v>113.14999999999999</v>
      </c>
      <c r="J306" s="399">
        <f t="shared" si="21"/>
        <v>0</v>
      </c>
    </row>
    <row r="307" spans="1:10" ht="15.75">
      <c r="A307" s="434">
        <v>70</v>
      </c>
      <c r="B307" s="439">
        <v>1690</v>
      </c>
      <c r="C307" s="441">
        <v>38</v>
      </c>
      <c r="D307" s="390">
        <v>3.65</v>
      </c>
      <c r="E307" s="390">
        <f t="shared" si="22"/>
        <v>138.69999999999999</v>
      </c>
      <c r="F307" s="401"/>
      <c r="G307" s="450"/>
      <c r="H307" s="403"/>
      <c r="I307" s="391">
        <f t="shared" si="20"/>
        <v>138.69999999999999</v>
      </c>
      <c r="J307" s="399">
        <f t="shared" si="21"/>
        <v>0</v>
      </c>
    </row>
    <row r="308" spans="1:10" ht="15.75">
      <c r="A308" s="434">
        <v>70</v>
      </c>
      <c r="B308" s="439">
        <v>3464</v>
      </c>
      <c r="C308" s="441">
        <v>115</v>
      </c>
      <c r="D308" s="390">
        <v>3.65</v>
      </c>
      <c r="E308" s="390">
        <f t="shared" si="22"/>
        <v>419.75</v>
      </c>
      <c r="F308" s="401"/>
      <c r="G308" s="450"/>
      <c r="H308" s="403"/>
      <c r="I308" s="391">
        <f t="shared" si="20"/>
        <v>419.75</v>
      </c>
      <c r="J308" s="399">
        <f t="shared" si="21"/>
        <v>0</v>
      </c>
    </row>
    <row r="309" spans="1:10" ht="15.75">
      <c r="A309" s="434">
        <v>70</v>
      </c>
      <c r="B309" s="439">
        <v>4579</v>
      </c>
      <c r="C309" s="441">
        <v>107</v>
      </c>
      <c r="D309" s="390">
        <v>3.65</v>
      </c>
      <c r="E309" s="390">
        <f t="shared" si="22"/>
        <v>390.55</v>
      </c>
      <c r="F309" s="401"/>
      <c r="G309" s="450"/>
      <c r="H309" s="403"/>
      <c r="I309" s="391">
        <f t="shared" si="20"/>
        <v>390.55</v>
      </c>
      <c r="J309" s="399">
        <f t="shared" si="21"/>
        <v>0</v>
      </c>
    </row>
    <row r="310" spans="1:10" ht="15.75">
      <c r="A310" s="434">
        <v>70</v>
      </c>
      <c r="B310" s="439">
        <v>6776</v>
      </c>
      <c r="C310" s="441">
        <v>26</v>
      </c>
      <c r="D310" s="390">
        <v>3.65</v>
      </c>
      <c r="E310" s="390">
        <f t="shared" si="22"/>
        <v>94.899999999999991</v>
      </c>
      <c r="F310" s="401"/>
      <c r="G310" s="450"/>
      <c r="H310" s="403"/>
      <c r="I310" s="391">
        <f t="shared" si="20"/>
        <v>94.899999999999991</v>
      </c>
      <c r="J310" s="399">
        <f t="shared" si="21"/>
        <v>0</v>
      </c>
    </row>
    <row r="311" spans="1:10" ht="15.75">
      <c r="A311" s="434">
        <v>70</v>
      </c>
      <c r="B311" s="439">
        <v>7048</v>
      </c>
      <c r="C311" s="441">
        <v>148</v>
      </c>
      <c r="D311" s="390">
        <v>3.65</v>
      </c>
      <c r="E311" s="390">
        <f t="shared" si="22"/>
        <v>540.19999999999993</v>
      </c>
      <c r="F311" s="401">
        <v>445.3</v>
      </c>
      <c r="G311" s="450">
        <v>7198</v>
      </c>
      <c r="H311" s="403">
        <v>45394</v>
      </c>
      <c r="I311" s="391">
        <f t="shared" ref="I311:I328" si="23">E311-F311</f>
        <v>94.89999999999992</v>
      </c>
      <c r="J311" s="399">
        <f t="shared" ref="J311:J328" si="24">F311/E311</f>
        <v>0.82432432432432445</v>
      </c>
    </row>
    <row r="312" spans="1:10" ht="15.75">
      <c r="A312" s="435"/>
      <c r="B312" s="440"/>
      <c r="C312" s="437"/>
      <c r="D312" s="390"/>
      <c r="E312" s="390"/>
      <c r="F312" s="401"/>
      <c r="G312" s="450"/>
      <c r="H312" s="403"/>
      <c r="I312" s="391"/>
      <c r="J312" s="399"/>
    </row>
    <row r="313" spans="1:10" ht="15.75">
      <c r="A313" s="434">
        <v>71</v>
      </c>
      <c r="B313" s="439">
        <v>1837</v>
      </c>
      <c r="C313" s="441">
        <v>151</v>
      </c>
      <c r="D313" s="390">
        <v>3.65</v>
      </c>
      <c r="E313" s="390">
        <f t="shared" si="22"/>
        <v>551.15</v>
      </c>
      <c r="F313" s="401">
        <v>554.79999999999995</v>
      </c>
      <c r="G313" s="450">
        <v>8119</v>
      </c>
      <c r="H313" s="403">
        <v>45424</v>
      </c>
      <c r="I313" s="391">
        <f t="shared" si="23"/>
        <v>-3.6499999999999773</v>
      </c>
      <c r="J313" s="399">
        <f t="shared" si="24"/>
        <v>1.0066225165562914</v>
      </c>
    </row>
    <row r="314" spans="1:10" ht="15.75">
      <c r="A314" s="434">
        <v>71</v>
      </c>
      <c r="B314" s="439">
        <v>4877</v>
      </c>
      <c r="C314" s="441">
        <v>106</v>
      </c>
      <c r="D314" s="390">
        <v>3.65</v>
      </c>
      <c r="E314" s="390">
        <f t="shared" si="22"/>
        <v>386.9</v>
      </c>
      <c r="F314" s="401"/>
      <c r="G314" s="450"/>
      <c r="H314" s="403"/>
      <c r="I314" s="391">
        <f t="shared" si="23"/>
        <v>386.9</v>
      </c>
      <c r="J314" s="399">
        <f t="shared" si="24"/>
        <v>0</v>
      </c>
    </row>
    <row r="315" spans="1:10" ht="15.75">
      <c r="A315" s="434">
        <v>71</v>
      </c>
      <c r="B315" s="439">
        <v>4897</v>
      </c>
      <c r="C315" s="441">
        <v>77</v>
      </c>
      <c r="D315" s="390">
        <v>3.65</v>
      </c>
      <c r="E315" s="390">
        <f t="shared" si="22"/>
        <v>281.05</v>
      </c>
      <c r="F315" s="401"/>
      <c r="G315" s="450"/>
      <c r="H315" s="403"/>
      <c r="I315" s="391">
        <f t="shared" si="23"/>
        <v>281.05</v>
      </c>
      <c r="J315" s="399">
        <f t="shared" si="24"/>
        <v>0</v>
      </c>
    </row>
    <row r="316" spans="1:10" ht="15.75">
      <c r="A316" s="434">
        <v>71</v>
      </c>
      <c r="B316" s="439">
        <v>12677</v>
      </c>
      <c r="C316" s="441">
        <v>60</v>
      </c>
      <c r="D316" s="390">
        <v>3.65</v>
      </c>
      <c r="E316" s="390">
        <f t="shared" ref="E316:E328" si="25">C316*D316</f>
        <v>219</v>
      </c>
      <c r="F316" s="401"/>
      <c r="G316" s="450"/>
      <c r="H316" s="403"/>
      <c r="I316" s="391">
        <f t="shared" si="23"/>
        <v>219</v>
      </c>
      <c r="J316" s="399">
        <f t="shared" si="24"/>
        <v>0</v>
      </c>
    </row>
    <row r="317" spans="1:10" ht="15.75">
      <c r="A317" s="434">
        <v>71</v>
      </c>
      <c r="B317" s="439">
        <v>14478</v>
      </c>
      <c r="C317" s="441">
        <v>33</v>
      </c>
      <c r="D317" s="390">
        <v>3.65</v>
      </c>
      <c r="E317" s="390">
        <f t="shared" si="25"/>
        <v>120.45</v>
      </c>
      <c r="F317" s="401">
        <f>120.45+131.4</f>
        <v>251.85000000000002</v>
      </c>
      <c r="G317" s="460" t="s">
        <v>337</v>
      </c>
      <c r="H317" s="403" t="s">
        <v>338</v>
      </c>
      <c r="I317" s="391">
        <f t="shared" si="23"/>
        <v>-131.40000000000003</v>
      </c>
      <c r="J317" s="399">
        <f t="shared" si="24"/>
        <v>2.0909090909090908</v>
      </c>
    </row>
    <row r="318" spans="1:10" ht="15.75">
      <c r="A318" s="435"/>
      <c r="B318" s="440"/>
      <c r="C318" s="437"/>
      <c r="D318" s="390"/>
      <c r="E318" s="390"/>
      <c r="F318" s="401"/>
      <c r="G318" s="450"/>
      <c r="H318" s="403"/>
      <c r="I318" s="391"/>
      <c r="J318" s="399"/>
    </row>
    <row r="319" spans="1:10" ht="15.75">
      <c r="A319" s="434">
        <v>72</v>
      </c>
      <c r="B319" s="439">
        <v>697</v>
      </c>
      <c r="C319" s="441">
        <v>102</v>
      </c>
      <c r="D319" s="390">
        <v>3.65</v>
      </c>
      <c r="E319" s="390">
        <f t="shared" si="25"/>
        <v>372.3</v>
      </c>
      <c r="F319" s="401"/>
      <c r="G319" s="450"/>
      <c r="H319" s="403"/>
      <c r="I319" s="391">
        <f t="shared" si="23"/>
        <v>372.3</v>
      </c>
      <c r="J319" s="399">
        <f t="shared" si="24"/>
        <v>0</v>
      </c>
    </row>
    <row r="320" spans="1:10" ht="15.75">
      <c r="A320" s="434">
        <v>72</v>
      </c>
      <c r="B320" s="439">
        <v>4106</v>
      </c>
      <c r="C320" s="441">
        <v>93</v>
      </c>
      <c r="D320" s="390">
        <v>3.65</v>
      </c>
      <c r="E320" s="390">
        <f t="shared" si="25"/>
        <v>339.45</v>
      </c>
      <c r="F320" s="401">
        <v>208.05</v>
      </c>
      <c r="G320" s="450">
        <v>5201</v>
      </c>
      <c r="H320" s="403">
        <v>45464</v>
      </c>
      <c r="I320" s="391">
        <f t="shared" si="23"/>
        <v>131.39999999999998</v>
      </c>
      <c r="J320" s="399">
        <f t="shared" si="24"/>
        <v>0.61290322580645162</v>
      </c>
    </row>
    <row r="321" spans="1:10" ht="15.75">
      <c r="A321" s="434">
        <v>72</v>
      </c>
      <c r="B321" s="439">
        <v>4831</v>
      </c>
      <c r="C321" s="441">
        <v>63</v>
      </c>
      <c r="D321" s="390">
        <v>3.65</v>
      </c>
      <c r="E321" s="390">
        <f t="shared" si="25"/>
        <v>229.95</v>
      </c>
      <c r="F321" s="401">
        <v>219.6</v>
      </c>
      <c r="G321" s="450">
        <v>2151</v>
      </c>
      <c r="H321" s="403">
        <v>45453</v>
      </c>
      <c r="I321" s="391">
        <f t="shared" si="23"/>
        <v>10.349999999999994</v>
      </c>
      <c r="J321" s="399">
        <f t="shared" si="24"/>
        <v>0.95499021526418792</v>
      </c>
    </row>
    <row r="322" spans="1:10" ht="15.75">
      <c r="A322" s="434">
        <v>72</v>
      </c>
      <c r="B322" s="439">
        <v>15659</v>
      </c>
      <c r="C322" s="441">
        <v>107</v>
      </c>
      <c r="D322" s="390">
        <v>3.65</v>
      </c>
      <c r="E322" s="390">
        <f t="shared" si="25"/>
        <v>390.55</v>
      </c>
      <c r="F322" s="401"/>
      <c r="G322" s="450"/>
      <c r="H322" s="403"/>
      <c r="I322" s="391">
        <f t="shared" si="23"/>
        <v>390.55</v>
      </c>
      <c r="J322" s="399">
        <f t="shared" si="24"/>
        <v>0</v>
      </c>
    </row>
    <row r="323" spans="1:10" ht="15.75">
      <c r="A323" s="435"/>
      <c r="B323" s="442"/>
      <c r="C323" s="437"/>
      <c r="D323" s="390"/>
      <c r="E323" s="390"/>
      <c r="F323" s="401"/>
      <c r="G323" s="450"/>
      <c r="H323" s="403"/>
      <c r="I323" s="391"/>
      <c r="J323" s="399"/>
    </row>
    <row r="324" spans="1:10" ht="15.75">
      <c r="A324" s="434">
        <v>73</v>
      </c>
      <c r="B324" s="439">
        <v>1578</v>
      </c>
      <c r="C324" s="441">
        <v>82</v>
      </c>
      <c r="D324" s="390">
        <v>3.65</v>
      </c>
      <c r="E324" s="390">
        <f t="shared" si="25"/>
        <v>299.3</v>
      </c>
      <c r="F324" s="401"/>
      <c r="G324" s="450"/>
      <c r="H324" s="403"/>
      <c r="I324" s="391">
        <f t="shared" si="23"/>
        <v>299.3</v>
      </c>
      <c r="J324" s="399">
        <f t="shared" si="24"/>
        <v>0</v>
      </c>
    </row>
    <row r="325" spans="1:10" ht="15.75">
      <c r="A325" s="434">
        <v>73</v>
      </c>
      <c r="B325" s="439">
        <v>1647</v>
      </c>
      <c r="C325" s="441">
        <v>104</v>
      </c>
      <c r="D325" s="390">
        <v>3.65</v>
      </c>
      <c r="E325" s="390">
        <f t="shared" si="25"/>
        <v>379.59999999999997</v>
      </c>
      <c r="F325" s="401"/>
      <c r="G325" s="450"/>
      <c r="H325" s="403"/>
      <c r="I325" s="391">
        <f t="shared" si="23"/>
        <v>379.59999999999997</v>
      </c>
      <c r="J325" s="399">
        <f t="shared" si="24"/>
        <v>0</v>
      </c>
    </row>
    <row r="326" spans="1:10" ht="15.75">
      <c r="A326" s="434">
        <v>73</v>
      </c>
      <c r="B326" s="439">
        <v>6554</v>
      </c>
      <c r="C326" s="441">
        <v>50</v>
      </c>
      <c r="D326" s="390">
        <v>3.65</v>
      </c>
      <c r="E326" s="390">
        <f t="shared" si="25"/>
        <v>182.5</v>
      </c>
      <c r="F326" s="401"/>
      <c r="G326" s="450"/>
      <c r="H326" s="403"/>
      <c r="I326" s="391">
        <f t="shared" si="23"/>
        <v>182.5</v>
      </c>
      <c r="J326" s="399">
        <f t="shared" si="24"/>
        <v>0</v>
      </c>
    </row>
    <row r="327" spans="1:10" ht="15.75">
      <c r="A327" s="434">
        <v>73</v>
      </c>
      <c r="B327" s="439">
        <v>8172</v>
      </c>
      <c r="C327" s="441">
        <v>68</v>
      </c>
      <c r="D327" s="390">
        <v>3.65</v>
      </c>
      <c r="E327" s="390">
        <f t="shared" si="25"/>
        <v>248.2</v>
      </c>
      <c r="F327" s="401"/>
      <c r="G327" s="450"/>
      <c r="H327" s="403"/>
      <c r="I327" s="391">
        <f t="shared" si="23"/>
        <v>248.2</v>
      </c>
      <c r="J327" s="399">
        <f t="shared" si="24"/>
        <v>0</v>
      </c>
    </row>
    <row r="328" spans="1:10" ht="15.75">
      <c r="A328" s="434">
        <v>73</v>
      </c>
      <c r="B328" s="439">
        <v>15665</v>
      </c>
      <c r="C328" s="441">
        <v>37</v>
      </c>
      <c r="D328" s="390">
        <v>3.65</v>
      </c>
      <c r="E328" s="390">
        <f t="shared" si="25"/>
        <v>135.04999999999998</v>
      </c>
      <c r="F328" s="401">
        <v>142.35</v>
      </c>
      <c r="G328" s="450">
        <v>1789</v>
      </c>
      <c r="H328" s="403">
        <v>45434</v>
      </c>
      <c r="I328" s="391">
        <f t="shared" si="23"/>
        <v>-7.3000000000000114</v>
      </c>
      <c r="J328" s="399">
        <f t="shared" si="24"/>
        <v>1.0540540540540542</v>
      </c>
    </row>
    <row r="329" spans="1:10" s="431" customFormat="1" ht="15.75">
      <c r="A329" s="12"/>
      <c r="B329" s="285"/>
      <c r="C329" s="12" t="s">
        <v>316</v>
      </c>
      <c r="D329" s="258"/>
      <c r="E329" s="258"/>
      <c r="F329" s="454">
        <f>SUM(F247:F328)</f>
        <v>5347.2200000000012</v>
      </c>
      <c r="G329" s="455"/>
      <c r="H329" s="456"/>
      <c r="I329" s="258"/>
      <c r="J329" s="256"/>
    </row>
    <row r="330" spans="1:10" ht="15.75">
      <c r="A330" s="15"/>
      <c r="B330" s="1"/>
      <c r="C330" s="15"/>
      <c r="D330" s="3"/>
      <c r="E330" s="3"/>
      <c r="F330" s="378"/>
      <c r="G330" s="457"/>
      <c r="H330" s="379"/>
      <c r="I330" s="3"/>
      <c r="J330" s="5"/>
    </row>
    <row r="331" spans="1:10">
      <c r="A331" s="433" t="s">
        <v>307</v>
      </c>
      <c r="B331" s="438" t="s">
        <v>3</v>
      </c>
      <c r="C331" s="436">
        <v>45108</v>
      </c>
      <c r="D331" s="415"/>
      <c r="E331" s="416">
        <v>1</v>
      </c>
      <c r="F331" s="427" t="s">
        <v>308</v>
      </c>
      <c r="G331" s="458" t="s">
        <v>309</v>
      </c>
      <c r="H331" s="418" t="s">
        <v>310</v>
      </c>
      <c r="I331" s="415" t="s">
        <v>311</v>
      </c>
      <c r="J331" s="415" t="s">
        <v>312</v>
      </c>
    </row>
    <row r="332" spans="1:10" ht="15.75">
      <c r="A332" s="434">
        <v>80</v>
      </c>
      <c r="B332" s="439">
        <v>669</v>
      </c>
      <c r="C332" s="441">
        <v>50</v>
      </c>
      <c r="D332" s="428">
        <v>3.65</v>
      </c>
      <c r="E332" s="390">
        <f>C332*D332</f>
        <v>182.5</v>
      </c>
      <c r="F332" s="401"/>
      <c r="G332" s="450"/>
      <c r="H332" s="403"/>
      <c r="I332" s="391">
        <f t="shared" ref="I332:I379" si="26">E332-F332</f>
        <v>182.5</v>
      </c>
      <c r="J332" s="399">
        <f t="shared" ref="J332:J379" si="27">F332/E332</f>
        <v>0</v>
      </c>
    </row>
    <row r="333" spans="1:10" ht="15.75">
      <c r="A333" s="434">
        <v>80</v>
      </c>
      <c r="B333" s="439">
        <v>832</v>
      </c>
      <c r="C333" s="441">
        <v>103</v>
      </c>
      <c r="D333" s="428">
        <v>3.65</v>
      </c>
      <c r="E333" s="390">
        <f t="shared" ref="E333:E379" si="28">C333*D333</f>
        <v>375.95</v>
      </c>
      <c r="F333" s="401"/>
      <c r="G333" s="450"/>
      <c r="H333" s="403"/>
      <c r="I333" s="391">
        <f t="shared" si="26"/>
        <v>375.95</v>
      </c>
      <c r="J333" s="399">
        <f t="shared" si="27"/>
        <v>0</v>
      </c>
    </row>
    <row r="334" spans="1:10" ht="15.75">
      <c r="A334" s="434">
        <v>80</v>
      </c>
      <c r="B334" s="439">
        <v>2639</v>
      </c>
      <c r="C334" s="441">
        <v>64</v>
      </c>
      <c r="D334" s="428">
        <v>3.65</v>
      </c>
      <c r="E334" s="390">
        <f t="shared" si="28"/>
        <v>233.6</v>
      </c>
      <c r="F334" s="401"/>
      <c r="G334" s="450"/>
      <c r="H334" s="403"/>
      <c r="I334" s="391">
        <f t="shared" si="26"/>
        <v>233.6</v>
      </c>
      <c r="J334" s="399">
        <f t="shared" si="27"/>
        <v>0</v>
      </c>
    </row>
    <row r="335" spans="1:10" ht="15.75">
      <c r="A335" s="434">
        <v>80</v>
      </c>
      <c r="B335" s="439">
        <v>6702</v>
      </c>
      <c r="C335" s="441">
        <v>39</v>
      </c>
      <c r="D335" s="428">
        <v>3.65</v>
      </c>
      <c r="E335" s="390">
        <f t="shared" si="28"/>
        <v>142.35</v>
      </c>
      <c r="F335" s="401"/>
      <c r="G335" s="450"/>
      <c r="H335" s="403"/>
      <c r="I335" s="391">
        <f t="shared" si="26"/>
        <v>142.35</v>
      </c>
      <c r="J335" s="399">
        <f t="shared" si="27"/>
        <v>0</v>
      </c>
    </row>
    <row r="336" spans="1:10" ht="15.75">
      <c r="A336" s="434">
        <v>80</v>
      </c>
      <c r="B336" s="439">
        <v>7132</v>
      </c>
      <c r="C336" s="441">
        <v>61</v>
      </c>
      <c r="D336" s="428">
        <v>3.65</v>
      </c>
      <c r="E336" s="390">
        <f t="shared" si="28"/>
        <v>222.65</v>
      </c>
      <c r="F336" s="401"/>
      <c r="G336" s="450"/>
      <c r="H336" s="403"/>
      <c r="I336" s="391">
        <f t="shared" si="26"/>
        <v>222.65</v>
      </c>
      <c r="J336" s="399">
        <f t="shared" si="27"/>
        <v>0</v>
      </c>
    </row>
    <row r="337" spans="1:10" ht="15.75">
      <c r="A337" s="435"/>
      <c r="B337" s="440"/>
      <c r="C337" s="437"/>
      <c r="D337" s="428"/>
      <c r="E337" s="390"/>
      <c r="F337" s="401"/>
      <c r="G337" s="450"/>
      <c r="H337" s="403"/>
      <c r="I337" s="391"/>
      <c r="J337" s="399"/>
    </row>
    <row r="338" spans="1:10" ht="15.75">
      <c r="A338" s="434">
        <v>81</v>
      </c>
      <c r="B338" s="439">
        <v>1762</v>
      </c>
      <c r="C338" s="441">
        <v>302</v>
      </c>
      <c r="D338" s="428">
        <v>3.65</v>
      </c>
      <c r="E338" s="390">
        <f t="shared" si="28"/>
        <v>1102.3</v>
      </c>
      <c r="F338" s="401"/>
      <c r="G338" s="450"/>
      <c r="H338" s="403"/>
      <c r="I338" s="391">
        <f t="shared" si="26"/>
        <v>1102.3</v>
      </c>
      <c r="J338" s="399">
        <f t="shared" si="27"/>
        <v>0</v>
      </c>
    </row>
    <row r="339" spans="1:10" ht="15.75">
      <c r="A339" s="434">
        <v>81</v>
      </c>
      <c r="B339" s="439">
        <v>4902</v>
      </c>
      <c r="C339" s="441">
        <v>183</v>
      </c>
      <c r="D339" s="428">
        <v>3.65</v>
      </c>
      <c r="E339" s="390">
        <f t="shared" si="28"/>
        <v>667.94999999999993</v>
      </c>
      <c r="F339" s="401">
        <v>281.05</v>
      </c>
      <c r="G339" s="450">
        <v>8097</v>
      </c>
      <c r="H339" s="403">
        <v>45425</v>
      </c>
      <c r="I339" s="391">
        <f t="shared" si="26"/>
        <v>386.89999999999992</v>
      </c>
      <c r="J339" s="399">
        <f t="shared" si="27"/>
        <v>0.42076502732240445</v>
      </c>
    </row>
    <row r="340" spans="1:10" ht="15.75">
      <c r="A340" s="434">
        <v>81</v>
      </c>
      <c r="B340" s="439">
        <v>6759</v>
      </c>
      <c r="C340" s="441">
        <v>119</v>
      </c>
      <c r="D340" s="428">
        <v>3.65</v>
      </c>
      <c r="E340" s="390">
        <f t="shared" si="28"/>
        <v>434.34999999999997</v>
      </c>
      <c r="F340" s="401"/>
      <c r="G340" s="450"/>
      <c r="H340" s="403"/>
      <c r="I340" s="391">
        <f t="shared" si="26"/>
        <v>434.34999999999997</v>
      </c>
      <c r="J340" s="399">
        <f t="shared" si="27"/>
        <v>0</v>
      </c>
    </row>
    <row r="341" spans="1:10" ht="15.75">
      <c r="A341" s="434">
        <v>81</v>
      </c>
      <c r="B341" s="439">
        <v>7030</v>
      </c>
      <c r="C341" s="441">
        <v>80</v>
      </c>
      <c r="D341" s="428">
        <v>3.65</v>
      </c>
      <c r="E341" s="390">
        <f t="shared" si="28"/>
        <v>292</v>
      </c>
      <c r="F341" s="401">
        <v>400</v>
      </c>
      <c r="G341" s="450">
        <v>3013</v>
      </c>
      <c r="H341" s="403">
        <v>45448</v>
      </c>
      <c r="I341" s="391">
        <f t="shared" si="26"/>
        <v>-108</v>
      </c>
      <c r="J341" s="399">
        <f t="shared" si="27"/>
        <v>1.3698630136986301</v>
      </c>
    </row>
    <row r="342" spans="1:10" ht="15.75">
      <c r="A342" s="435"/>
      <c r="B342" s="440"/>
      <c r="C342" s="437"/>
      <c r="D342" s="428"/>
      <c r="E342" s="390"/>
      <c r="F342" s="401"/>
      <c r="G342" s="450"/>
      <c r="H342" s="403"/>
      <c r="I342" s="391"/>
      <c r="J342" s="399"/>
    </row>
    <row r="343" spans="1:10" ht="15.75">
      <c r="A343" s="434">
        <v>82</v>
      </c>
      <c r="B343" s="439">
        <v>2845</v>
      </c>
      <c r="C343" s="441">
        <v>280</v>
      </c>
      <c r="D343" s="428">
        <v>3.65</v>
      </c>
      <c r="E343" s="390">
        <f t="shared" si="28"/>
        <v>1022</v>
      </c>
      <c r="F343" s="401"/>
      <c r="G343" s="450"/>
      <c r="H343" s="403"/>
      <c r="I343" s="391">
        <f t="shared" si="26"/>
        <v>1022</v>
      </c>
      <c r="J343" s="399">
        <f t="shared" si="27"/>
        <v>0</v>
      </c>
    </row>
    <row r="344" spans="1:10" ht="15.75">
      <c r="A344" s="434">
        <v>82</v>
      </c>
      <c r="B344" s="439">
        <v>4954</v>
      </c>
      <c r="C344" s="441">
        <v>128</v>
      </c>
      <c r="D344" s="428">
        <v>3.65</v>
      </c>
      <c r="E344" s="390">
        <f t="shared" si="28"/>
        <v>467.2</v>
      </c>
      <c r="F344" s="401"/>
      <c r="G344" s="450"/>
      <c r="H344" s="403"/>
      <c r="I344" s="391">
        <f t="shared" si="26"/>
        <v>467.2</v>
      </c>
      <c r="J344" s="399">
        <f t="shared" si="27"/>
        <v>0</v>
      </c>
    </row>
    <row r="345" spans="1:10" ht="15.75">
      <c r="A345" s="434">
        <v>82</v>
      </c>
      <c r="B345" s="439">
        <v>6567</v>
      </c>
      <c r="C345" s="441">
        <v>77</v>
      </c>
      <c r="D345" s="428">
        <v>3.65</v>
      </c>
      <c r="E345" s="390">
        <f t="shared" si="28"/>
        <v>281.05</v>
      </c>
      <c r="F345" s="401"/>
      <c r="G345" s="450"/>
      <c r="H345" s="403"/>
      <c r="I345" s="391">
        <f t="shared" si="26"/>
        <v>281.05</v>
      </c>
      <c r="J345" s="399">
        <f t="shared" si="27"/>
        <v>0</v>
      </c>
    </row>
    <row r="346" spans="1:10" ht="15.75">
      <c r="A346" s="434">
        <v>82</v>
      </c>
      <c r="B346" s="439">
        <v>16298</v>
      </c>
      <c r="C346" s="441">
        <v>49</v>
      </c>
      <c r="D346" s="428">
        <v>3.65</v>
      </c>
      <c r="E346" s="390">
        <f t="shared" si="28"/>
        <v>178.85</v>
      </c>
      <c r="F346" s="401"/>
      <c r="G346" s="450"/>
      <c r="H346" s="403"/>
      <c r="I346" s="391">
        <f t="shared" si="26"/>
        <v>178.85</v>
      </c>
      <c r="J346" s="399">
        <f t="shared" si="27"/>
        <v>0</v>
      </c>
    </row>
    <row r="347" spans="1:10" ht="15.75">
      <c r="A347" s="435"/>
      <c r="B347" s="440"/>
      <c r="C347" s="437"/>
      <c r="D347" s="428"/>
      <c r="E347" s="390"/>
      <c r="F347" s="401"/>
      <c r="G347" s="450"/>
      <c r="H347" s="403"/>
      <c r="I347" s="391"/>
      <c r="J347" s="399"/>
    </row>
    <row r="348" spans="1:10" ht="15.75">
      <c r="A348" s="434">
        <v>83</v>
      </c>
      <c r="B348" s="439">
        <v>2137</v>
      </c>
      <c r="C348" s="441">
        <v>152</v>
      </c>
      <c r="D348" s="428">
        <v>3.65</v>
      </c>
      <c r="E348" s="390">
        <f t="shared" si="28"/>
        <v>554.79999999999995</v>
      </c>
      <c r="F348" s="401">
        <v>507.3</v>
      </c>
      <c r="G348" s="450">
        <v>1531</v>
      </c>
      <c r="H348" s="403">
        <v>45393</v>
      </c>
      <c r="I348" s="391">
        <f t="shared" si="26"/>
        <v>47.499999999999943</v>
      </c>
      <c r="J348" s="399">
        <f t="shared" si="27"/>
        <v>0.91438356164383572</v>
      </c>
    </row>
    <row r="349" spans="1:10" ht="15.75">
      <c r="A349" s="434">
        <v>83</v>
      </c>
      <c r="B349" s="439">
        <v>2481</v>
      </c>
      <c r="C349" s="441">
        <v>179</v>
      </c>
      <c r="D349" s="428">
        <v>3.65</v>
      </c>
      <c r="E349" s="390">
        <f t="shared" si="28"/>
        <v>653.35</v>
      </c>
      <c r="F349" s="401">
        <v>813</v>
      </c>
      <c r="G349" s="450">
        <v>3307</v>
      </c>
      <c r="H349" s="403">
        <v>45413</v>
      </c>
      <c r="I349" s="391">
        <f t="shared" si="26"/>
        <v>-159.64999999999998</v>
      </c>
      <c r="J349" s="399">
        <f t="shared" si="27"/>
        <v>1.2443560113262417</v>
      </c>
    </row>
    <row r="350" spans="1:10" ht="15.75">
      <c r="A350" s="434">
        <v>83</v>
      </c>
      <c r="B350" s="439">
        <v>6754</v>
      </c>
      <c r="C350" s="441">
        <v>75</v>
      </c>
      <c r="D350" s="428">
        <v>3.65</v>
      </c>
      <c r="E350" s="390">
        <f t="shared" si="28"/>
        <v>273.75</v>
      </c>
      <c r="F350" s="401"/>
      <c r="G350" s="450"/>
      <c r="H350" s="403"/>
      <c r="I350" s="391">
        <f t="shared" si="26"/>
        <v>273.75</v>
      </c>
      <c r="J350" s="399">
        <f t="shared" si="27"/>
        <v>0</v>
      </c>
    </row>
    <row r="351" spans="1:10" ht="15.75">
      <c r="A351" s="434">
        <v>83</v>
      </c>
      <c r="B351" s="439">
        <v>7319</v>
      </c>
      <c r="C351" s="441">
        <v>44</v>
      </c>
      <c r="D351" s="428">
        <v>3.65</v>
      </c>
      <c r="E351" s="390">
        <f t="shared" si="28"/>
        <v>160.6</v>
      </c>
      <c r="F351" s="401"/>
      <c r="G351" s="450"/>
      <c r="H351" s="403"/>
      <c r="I351" s="391">
        <f t="shared" si="26"/>
        <v>160.6</v>
      </c>
      <c r="J351" s="399">
        <f t="shared" si="27"/>
        <v>0</v>
      </c>
    </row>
    <row r="352" spans="1:10" ht="15.75">
      <c r="A352" s="434">
        <v>83</v>
      </c>
      <c r="B352" s="439">
        <v>9546</v>
      </c>
      <c r="C352" s="441">
        <v>64</v>
      </c>
      <c r="D352" s="428">
        <v>3.65</v>
      </c>
      <c r="E352" s="390">
        <f t="shared" si="28"/>
        <v>233.6</v>
      </c>
      <c r="F352" s="401"/>
      <c r="G352" s="450"/>
      <c r="H352" s="403"/>
      <c r="I352" s="391">
        <f t="shared" si="26"/>
        <v>233.6</v>
      </c>
      <c r="J352" s="399">
        <f t="shared" si="27"/>
        <v>0</v>
      </c>
    </row>
    <row r="353" spans="1:10" ht="15.75">
      <c r="A353" s="435"/>
      <c r="B353" s="440"/>
      <c r="C353" s="437"/>
      <c r="D353" s="428"/>
      <c r="E353" s="390"/>
      <c r="F353" s="401"/>
      <c r="G353" s="450"/>
      <c r="H353" s="403"/>
      <c r="I353" s="391"/>
      <c r="J353" s="399"/>
    </row>
    <row r="354" spans="1:10" ht="15.75">
      <c r="A354" s="434">
        <v>85</v>
      </c>
      <c r="B354" s="439">
        <v>2032</v>
      </c>
      <c r="C354" s="441">
        <v>123</v>
      </c>
      <c r="D354" s="428">
        <v>3.65</v>
      </c>
      <c r="E354" s="390">
        <f t="shared" si="28"/>
        <v>448.95</v>
      </c>
      <c r="F354" s="401"/>
      <c r="G354" s="450"/>
      <c r="H354" s="403"/>
      <c r="I354" s="391">
        <f t="shared" si="26"/>
        <v>448.95</v>
      </c>
      <c r="J354" s="399">
        <f t="shared" si="27"/>
        <v>0</v>
      </c>
    </row>
    <row r="355" spans="1:10" ht="15.75">
      <c r="A355" s="434">
        <v>85</v>
      </c>
      <c r="B355" s="439">
        <v>2066</v>
      </c>
      <c r="C355" s="441">
        <v>62</v>
      </c>
      <c r="D355" s="428">
        <v>3.65</v>
      </c>
      <c r="E355" s="390">
        <f t="shared" si="28"/>
        <v>226.29999999999998</v>
      </c>
      <c r="F355" s="401"/>
      <c r="G355" s="450"/>
      <c r="H355" s="403"/>
      <c r="I355" s="391">
        <f t="shared" si="26"/>
        <v>226.29999999999998</v>
      </c>
      <c r="J355" s="399">
        <f t="shared" si="27"/>
        <v>0</v>
      </c>
    </row>
    <row r="356" spans="1:10" ht="15.75">
      <c r="A356" s="434">
        <v>85</v>
      </c>
      <c r="B356" s="439">
        <v>3557</v>
      </c>
      <c r="C356" s="441">
        <v>27</v>
      </c>
      <c r="D356" s="428">
        <v>3.65</v>
      </c>
      <c r="E356" s="390">
        <f t="shared" si="28"/>
        <v>98.55</v>
      </c>
      <c r="F356" s="401"/>
      <c r="G356" s="450"/>
      <c r="H356" s="403"/>
      <c r="I356" s="391">
        <f t="shared" si="26"/>
        <v>98.55</v>
      </c>
      <c r="J356" s="399">
        <f t="shared" si="27"/>
        <v>0</v>
      </c>
    </row>
    <row r="357" spans="1:10" ht="15.75">
      <c r="A357" s="434">
        <v>85</v>
      </c>
      <c r="B357" s="439">
        <v>5415</v>
      </c>
      <c r="C357" s="441">
        <v>52</v>
      </c>
      <c r="D357" s="428">
        <v>3.65</v>
      </c>
      <c r="E357" s="390">
        <f t="shared" si="28"/>
        <v>189.79999999999998</v>
      </c>
      <c r="F357" s="401"/>
      <c r="G357" s="450"/>
      <c r="H357" s="403"/>
      <c r="I357" s="391">
        <f t="shared" si="26"/>
        <v>189.79999999999998</v>
      </c>
      <c r="J357" s="399">
        <f t="shared" si="27"/>
        <v>0</v>
      </c>
    </row>
    <row r="358" spans="1:10" ht="15.75">
      <c r="A358" s="434">
        <v>85</v>
      </c>
      <c r="B358" s="439">
        <v>7827</v>
      </c>
      <c r="C358" s="441">
        <v>130</v>
      </c>
      <c r="D358" s="428">
        <v>3.65</v>
      </c>
      <c r="E358" s="390">
        <f t="shared" si="28"/>
        <v>474.5</v>
      </c>
      <c r="F358" s="401"/>
      <c r="G358" s="450"/>
      <c r="H358" s="403"/>
      <c r="I358" s="391">
        <f t="shared" si="26"/>
        <v>474.5</v>
      </c>
      <c r="J358" s="399">
        <f t="shared" si="27"/>
        <v>0</v>
      </c>
    </row>
    <row r="359" spans="1:10" ht="15.75">
      <c r="A359" s="435"/>
      <c r="B359" s="440"/>
      <c r="C359" s="437"/>
      <c r="D359" s="428"/>
      <c r="E359" s="390"/>
      <c r="F359" s="401"/>
      <c r="G359" s="450"/>
      <c r="H359" s="403"/>
      <c r="I359" s="391"/>
      <c r="J359" s="399"/>
    </row>
    <row r="360" spans="1:10" ht="15.75">
      <c r="A360" s="434">
        <v>87</v>
      </c>
      <c r="B360" s="439">
        <v>5397</v>
      </c>
      <c r="C360" s="441">
        <v>119</v>
      </c>
      <c r="D360" s="428">
        <v>3.65</v>
      </c>
      <c r="E360" s="390">
        <f t="shared" si="28"/>
        <v>434.34999999999997</v>
      </c>
      <c r="F360" s="401">
        <v>434.35</v>
      </c>
      <c r="G360" s="450">
        <v>5738</v>
      </c>
      <c r="H360" s="403">
        <v>45453</v>
      </c>
      <c r="I360" s="391">
        <f t="shared" si="26"/>
        <v>0</v>
      </c>
      <c r="J360" s="399">
        <f t="shared" si="27"/>
        <v>1.0000000000000002</v>
      </c>
    </row>
    <row r="361" spans="1:10" ht="15.75">
      <c r="A361" s="434">
        <v>87</v>
      </c>
      <c r="B361" s="439">
        <v>6587</v>
      </c>
      <c r="C361" s="441">
        <v>80</v>
      </c>
      <c r="D361" s="428">
        <v>3.65</v>
      </c>
      <c r="E361" s="390">
        <f t="shared" si="28"/>
        <v>292</v>
      </c>
      <c r="F361" s="401"/>
      <c r="G361" s="450"/>
      <c r="H361" s="403"/>
      <c r="I361" s="391">
        <f t="shared" si="26"/>
        <v>292</v>
      </c>
      <c r="J361" s="399">
        <f t="shared" si="27"/>
        <v>0</v>
      </c>
    </row>
    <row r="362" spans="1:10" ht="15.75">
      <c r="A362" s="434">
        <v>87</v>
      </c>
      <c r="B362" s="439">
        <v>8985</v>
      </c>
      <c r="C362" s="441">
        <v>38</v>
      </c>
      <c r="D362" s="428">
        <v>3.65</v>
      </c>
      <c r="E362" s="390">
        <f t="shared" si="28"/>
        <v>138.69999999999999</v>
      </c>
      <c r="F362" s="401"/>
      <c r="G362" s="450"/>
      <c r="H362" s="403"/>
      <c r="I362" s="391">
        <f t="shared" si="26"/>
        <v>138.69999999999999</v>
      </c>
      <c r="J362" s="399">
        <f t="shared" si="27"/>
        <v>0</v>
      </c>
    </row>
    <row r="363" spans="1:10" ht="15.75">
      <c r="A363" s="435"/>
      <c r="B363" s="440"/>
      <c r="C363" s="437"/>
      <c r="D363" s="428"/>
      <c r="E363" s="390"/>
      <c r="F363" s="401"/>
      <c r="G363" s="450"/>
      <c r="H363" s="403"/>
      <c r="I363" s="391"/>
      <c r="J363" s="399"/>
    </row>
    <row r="364" spans="1:10" ht="15.75">
      <c r="A364" s="434">
        <v>89</v>
      </c>
      <c r="B364" s="439">
        <v>6051</v>
      </c>
      <c r="C364" s="441">
        <v>101</v>
      </c>
      <c r="D364" s="428">
        <v>3.65</v>
      </c>
      <c r="E364" s="390">
        <f t="shared" si="28"/>
        <v>368.65</v>
      </c>
      <c r="F364" s="401"/>
      <c r="G364" s="450"/>
      <c r="H364" s="403"/>
      <c r="I364" s="391">
        <f t="shared" si="26"/>
        <v>368.65</v>
      </c>
      <c r="J364" s="399">
        <f t="shared" si="27"/>
        <v>0</v>
      </c>
    </row>
    <row r="365" spans="1:10" ht="15.75">
      <c r="A365" s="434">
        <v>89</v>
      </c>
      <c r="B365" s="439">
        <v>6370</v>
      </c>
      <c r="C365" s="441">
        <v>59</v>
      </c>
      <c r="D365" s="428">
        <v>3.65</v>
      </c>
      <c r="E365" s="390">
        <f t="shared" si="28"/>
        <v>215.35</v>
      </c>
      <c r="F365" s="401"/>
      <c r="G365" s="450"/>
      <c r="H365" s="403"/>
      <c r="I365" s="391">
        <f t="shared" si="26"/>
        <v>215.35</v>
      </c>
      <c r="J365" s="399">
        <f t="shared" si="27"/>
        <v>0</v>
      </c>
    </row>
    <row r="366" spans="1:10" ht="15.75">
      <c r="A366" s="434">
        <v>89</v>
      </c>
      <c r="B366" s="439">
        <v>7848</v>
      </c>
      <c r="C366" s="441">
        <v>33</v>
      </c>
      <c r="D366" s="428">
        <v>3.65</v>
      </c>
      <c r="E366" s="390">
        <f t="shared" si="28"/>
        <v>120.45</v>
      </c>
      <c r="F366" s="401">
        <f>120.2+153.3</f>
        <v>273.5</v>
      </c>
      <c r="G366" s="450" t="s">
        <v>339</v>
      </c>
      <c r="H366" s="403" t="s">
        <v>340</v>
      </c>
      <c r="I366" s="391">
        <f t="shared" si="26"/>
        <v>-153.05000000000001</v>
      </c>
      <c r="J366" s="399">
        <f t="shared" si="27"/>
        <v>2.2706517227065173</v>
      </c>
    </row>
    <row r="367" spans="1:10" ht="15.75">
      <c r="A367" s="434">
        <v>89</v>
      </c>
      <c r="B367" s="439">
        <v>9371</v>
      </c>
      <c r="C367" s="441">
        <v>31</v>
      </c>
      <c r="D367" s="428">
        <v>3.65</v>
      </c>
      <c r="E367" s="390">
        <f t="shared" si="28"/>
        <v>113.14999999999999</v>
      </c>
      <c r="F367" s="401"/>
      <c r="G367" s="450"/>
      <c r="H367" s="403"/>
      <c r="I367" s="391">
        <f t="shared" si="26"/>
        <v>113.14999999999999</v>
      </c>
      <c r="J367" s="399">
        <f t="shared" si="27"/>
        <v>0</v>
      </c>
    </row>
    <row r="368" spans="1:10" ht="15.75">
      <c r="A368" s="434">
        <v>89</v>
      </c>
      <c r="B368" s="439">
        <v>12609</v>
      </c>
      <c r="C368" s="441">
        <v>57</v>
      </c>
      <c r="D368" s="428">
        <v>3.65</v>
      </c>
      <c r="E368" s="390">
        <f t="shared" si="28"/>
        <v>208.04999999999998</v>
      </c>
      <c r="F368" s="401">
        <v>208.05</v>
      </c>
      <c r="G368" s="450">
        <v>2320</v>
      </c>
      <c r="H368" s="403">
        <v>45464</v>
      </c>
      <c r="I368" s="391">
        <f t="shared" si="26"/>
        <v>0</v>
      </c>
      <c r="J368" s="399">
        <f t="shared" si="27"/>
        <v>1.0000000000000002</v>
      </c>
    </row>
    <row r="369" spans="1:10" ht="15.75">
      <c r="A369" s="435"/>
      <c r="B369" s="440"/>
      <c r="C369" s="437"/>
      <c r="D369" s="428"/>
      <c r="E369" s="390"/>
      <c r="F369" s="401"/>
      <c r="G369" s="450"/>
      <c r="H369" s="403"/>
      <c r="I369" s="391"/>
      <c r="J369" s="399"/>
    </row>
    <row r="370" spans="1:10" ht="15.75">
      <c r="A370" s="434">
        <v>90</v>
      </c>
      <c r="B370" s="439">
        <v>1133</v>
      </c>
      <c r="C370" s="441">
        <v>111</v>
      </c>
      <c r="D370" s="428">
        <v>3.65</v>
      </c>
      <c r="E370" s="390">
        <f t="shared" si="28"/>
        <v>405.15</v>
      </c>
      <c r="F370" s="401"/>
      <c r="G370" s="450"/>
      <c r="H370" s="403"/>
      <c r="I370" s="391">
        <f t="shared" si="26"/>
        <v>405.15</v>
      </c>
      <c r="J370" s="399">
        <f t="shared" si="27"/>
        <v>0</v>
      </c>
    </row>
    <row r="371" spans="1:10" ht="15.75">
      <c r="A371" s="434">
        <v>90</v>
      </c>
      <c r="B371" s="439">
        <v>1744</v>
      </c>
      <c r="C371" s="441">
        <v>196</v>
      </c>
      <c r="D371" s="428">
        <v>3.65</v>
      </c>
      <c r="E371" s="390">
        <f t="shared" si="28"/>
        <v>715.4</v>
      </c>
      <c r="F371" s="401">
        <v>146.75</v>
      </c>
      <c r="G371" s="450">
        <v>1332</v>
      </c>
      <c r="H371" s="403">
        <v>45460</v>
      </c>
      <c r="I371" s="391">
        <f t="shared" si="26"/>
        <v>568.65</v>
      </c>
      <c r="J371" s="399">
        <f t="shared" si="27"/>
        <v>0.2051299972043612</v>
      </c>
    </row>
    <row r="372" spans="1:10" ht="15.75">
      <c r="A372" s="434">
        <v>90</v>
      </c>
      <c r="B372" s="439">
        <v>2963</v>
      </c>
      <c r="C372" s="441">
        <v>69</v>
      </c>
      <c r="D372" s="428">
        <v>3.65</v>
      </c>
      <c r="E372" s="390">
        <f t="shared" si="28"/>
        <v>251.85</v>
      </c>
      <c r="F372" s="401"/>
      <c r="G372" s="450"/>
      <c r="H372" s="403"/>
      <c r="I372" s="391">
        <f t="shared" si="26"/>
        <v>251.85</v>
      </c>
      <c r="J372" s="399">
        <f t="shared" si="27"/>
        <v>0</v>
      </c>
    </row>
    <row r="373" spans="1:10" ht="15.75">
      <c r="A373" s="434">
        <v>90</v>
      </c>
      <c r="B373" s="439">
        <v>6560</v>
      </c>
      <c r="C373" s="441">
        <v>62</v>
      </c>
      <c r="D373" s="428">
        <v>3.65</v>
      </c>
      <c r="E373" s="390">
        <f t="shared" si="28"/>
        <v>226.29999999999998</v>
      </c>
      <c r="F373" s="401"/>
      <c r="G373" s="450"/>
      <c r="H373" s="403"/>
      <c r="I373" s="391">
        <f t="shared" si="26"/>
        <v>226.29999999999998</v>
      </c>
      <c r="J373" s="399">
        <f t="shared" si="27"/>
        <v>0</v>
      </c>
    </row>
    <row r="374" spans="1:10" ht="15.75">
      <c r="A374" s="434">
        <v>90</v>
      </c>
      <c r="B374" s="439">
        <v>9608</v>
      </c>
      <c r="C374" s="441">
        <v>55</v>
      </c>
      <c r="D374" s="428">
        <v>3.65</v>
      </c>
      <c r="E374" s="390">
        <f t="shared" si="28"/>
        <v>200.75</v>
      </c>
      <c r="F374" s="401"/>
      <c r="G374" s="450"/>
      <c r="H374" s="403"/>
      <c r="I374" s="391">
        <f t="shared" si="26"/>
        <v>200.75</v>
      </c>
      <c r="J374" s="399">
        <f t="shared" si="27"/>
        <v>0</v>
      </c>
    </row>
    <row r="375" spans="1:10" ht="15.75">
      <c r="A375" s="435"/>
      <c r="B375" s="440"/>
      <c r="C375" s="437"/>
      <c r="D375" s="428"/>
      <c r="E375" s="390"/>
      <c r="F375" s="401"/>
      <c r="G375" s="450"/>
      <c r="H375" s="403"/>
      <c r="I375" s="391"/>
      <c r="J375" s="399"/>
    </row>
    <row r="376" spans="1:10" ht="15.75">
      <c r="A376" s="434">
        <v>91</v>
      </c>
      <c r="B376" s="439">
        <v>499</v>
      </c>
      <c r="C376" s="441">
        <v>90</v>
      </c>
      <c r="D376" s="428">
        <v>3.65</v>
      </c>
      <c r="E376" s="390">
        <f t="shared" si="28"/>
        <v>328.5</v>
      </c>
      <c r="F376" s="401">
        <v>566.15</v>
      </c>
      <c r="G376" s="450">
        <v>2299</v>
      </c>
      <c r="H376" s="403">
        <v>45449</v>
      </c>
      <c r="I376" s="391">
        <f t="shared" si="26"/>
        <v>-237.64999999999998</v>
      </c>
      <c r="J376" s="399">
        <f t="shared" si="27"/>
        <v>1.7234398782343987</v>
      </c>
    </row>
    <row r="377" spans="1:10" ht="15.75">
      <c r="A377" s="434">
        <v>91</v>
      </c>
      <c r="B377" s="439">
        <v>7106</v>
      </c>
      <c r="C377" s="441">
        <v>47</v>
      </c>
      <c r="D377" s="428">
        <v>3.65</v>
      </c>
      <c r="E377" s="390">
        <f t="shared" si="28"/>
        <v>171.54999999999998</v>
      </c>
      <c r="F377" s="401"/>
      <c r="G377" s="450"/>
      <c r="H377" s="403"/>
      <c r="I377" s="391">
        <f t="shared" si="26"/>
        <v>171.54999999999998</v>
      </c>
      <c r="J377" s="399">
        <f t="shared" si="27"/>
        <v>0</v>
      </c>
    </row>
    <row r="378" spans="1:10" ht="15.75">
      <c r="A378" s="434">
        <v>91</v>
      </c>
      <c r="B378" s="439">
        <v>12738</v>
      </c>
      <c r="C378" s="441">
        <v>31</v>
      </c>
      <c r="D378" s="428">
        <v>3.65</v>
      </c>
      <c r="E378" s="390">
        <f t="shared" si="28"/>
        <v>113.14999999999999</v>
      </c>
      <c r="F378" s="401"/>
      <c r="G378" s="450"/>
      <c r="H378" s="403"/>
      <c r="I378" s="391">
        <f t="shared" si="26"/>
        <v>113.14999999999999</v>
      </c>
      <c r="J378" s="399">
        <f t="shared" si="27"/>
        <v>0</v>
      </c>
    </row>
    <row r="379" spans="1:10" ht="15.75">
      <c r="A379" s="434">
        <v>91</v>
      </c>
      <c r="B379" s="439">
        <v>16691</v>
      </c>
      <c r="C379" s="441">
        <v>43</v>
      </c>
      <c r="D379" s="428">
        <v>3.65</v>
      </c>
      <c r="E379" s="390">
        <f t="shared" si="28"/>
        <v>156.94999999999999</v>
      </c>
      <c r="F379" s="401"/>
      <c r="G379" s="450"/>
      <c r="H379" s="403"/>
      <c r="I379" s="391">
        <f t="shared" si="26"/>
        <v>156.94999999999999</v>
      </c>
      <c r="J379" s="399">
        <f t="shared" si="27"/>
        <v>0</v>
      </c>
    </row>
    <row r="380" spans="1:10" ht="15.75">
      <c r="A380" s="15"/>
      <c r="B380" s="1"/>
      <c r="C380" s="12" t="s">
        <v>317</v>
      </c>
      <c r="D380" s="3"/>
      <c r="E380" s="3"/>
      <c r="F380" s="183">
        <f>SUM(F332:F379)</f>
        <v>3630.15</v>
      </c>
      <c r="G380" s="461"/>
      <c r="H380" s="4"/>
      <c r="I380" s="3"/>
      <c r="J380" s="5"/>
    </row>
    <row r="381" spans="1:10" ht="15.75">
      <c r="A381" s="15"/>
      <c r="B381" s="1"/>
      <c r="C381" s="15"/>
      <c r="D381" s="3"/>
      <c r="E381" s="3"/>
      <c r="F381" s="16"/>
      <c r="G381" s="461"/>
      <c r="H381" s="4"/>
      <c r="I381" s="3"/>
      <c r="J381" s="5"/>
    </row>
    <row r="382" spans="1:10">
      <c r="A382" s="433" t="s">
        <v>307</v>
      </c>
      <c r="B382" s="438" t="s">
        <v>3</v>
      </c>
      <c r="C382" s="436">
        <v>45108</v>
      </c>
      <c r="D382" s="415"/>
      <c r="E382" s="416">
        <v>1</v>
      </c>
      <c r="F382" s="427" t="s">
        <v>308</v>
      </c>
      <c r="G382" s="458" t="s">
        <v>309</v>
      </c>
      <c r="H382" s="418" t="s">
        <v>310</v>
      </c>
      <c r="I382" s="415" t="s">
        <v>311</v>
      </c>
      <c r="J382" s="415" t="s">
        <v>312</v>
      </c>
    </row>
    <row r="383" spans="1:10" ht="15.75">
      <c r="A383" s="434">
        <v>101</v>
      </c>
      <c r="B383" s="439">
        <v>4419</v>
      </c>
      <c r="C383" s="441">
        <v>21</v>
      </c>
      <c r="D383" s="428">
        <v>3.65</v>
      </c>
      <c r="E383" s="390">
        <f>C383*D383</f>
        <v>76.649999999999991</v>
      </c>
      <c r="F383" s="391"/>
      <c r="G383" s="462"/>
      <c r="H383" s="393"/>
      <c r="I383" s="390">
        <f>E383-F383</f>
        <v>76.649999999999991</v>
      </c>
      <c r="J383" s="394">
        <f>F383/E383</f>
        <v>0</v>
      </c>
    </row>
    <row r="384" spans="1:10" ht="15.75">
      <c r="A384" s="434">
        <v>101</v>
      </c>
      <c r="B384" s="439">
        <v>4692</v>
      </c>
      <c r="C384" s="441">
        <v>32</v>
      </c>
      <c r="D384" s="428">
        <v>3.65</v>
      </c>
      <c r="E384" s="390">
        <f>C384*D384</f>
        <v>116.8</v>
      </c>
      <c r="F384" s="391"/>
      <c r="G384" s="463"/>
      <c r="H384" s="393"/>
      <c r="I384" s="390">
        <v>0</v>
      </c>
      <c r="J384" s="394">
        <f>F384/E384</f>
        <v>0</v>
      </c>
    </row>
    <row r="385" spans="1:10" ht="15.75">
      <c r="A385" s="434">
        <v>101</v>
      </c>
      <c r="B385" s="439">
        <v>6480</v>
      </c>
      <c r="C385" s="441">
        <v>10</v>
      </c>
      <c r="D385" s="429">
        <v>3.65</v>
      </c>
      <c r="E385" s="391">
        <f>C385*D385</f>
        <v>36.5</v>
      </c>
      <c r="F385" s="391"/>
      <c r="G385" s="464"/>
      <c r="H385" s="398"/>
      <c r="I385" s="391">
        <f>E385-F385</f>
        <v>36.5</v>
      </c>
      <c r="J385" s="399">
        <f>F385/E385</f>
        <v>0</v>
      </c>
    </row>
    <row r="386" spans="1:10" ht="15.75">
      <c r="A386" s="434">
        <v>101</v>
      </c>
      <c r="B386" s="439">
        <v>6586</v>
      </c>
      <c r="C386" s="441">
        <v>13</v>
      </c>
      <c r="D386" s="428">
        <v>3.65</v>
      </c>
      <c r="E386" s="390">
        <f>C386*D386</f>
        <v>47.449999999999996</v>
      </c>
      <c r="F386" s="391"/>
      <c r="G386" s="462"/>
      <c r="H386" s="393"/>
      <c r="I386" s="390">
        <f>E386-F386</f>
        <v>47.449999999999996</v>
      </c>
      <c r="J386" s="394">
        <f>F386/E386</f>
        <v>0</v>
      </c>
    </row>
    <row r="387" spans="1:10" ht="15.75">
      <c r="A387" s="434">
        <v>101</v>
      </c>
      <c r="B387" s="439">
        <v>6786</v>
      </c>
      <c r="C387" s="441">
        <v>25</v>
      </c>
      <c r="D387" s="428">
        <v>3.65</v>
      </c>
      <c r="E387" s="390">
        <f>C387*D387</f>
        <v>91.25</v>
      </c>
      <c r="F387" s="391"/>
      <c r="G387" s="465"/>
      <c r="H387" s="393"/>
      <c r="I387" s="390">
        <f>E387-F387</f>
        <v>91.25</v>
      </c>
      <c r="J387" s="394">
        <f>F387/E387</f>
        <v>0</v>
      </c>
    </row>
    <row r="388" spans="1:10" ht="15.75">
      <c r="A388" s="434">
        <v>101</v>
      </c>
      <c r="B388" s="439">
        <v>8061</v>
      </c>
      <c r="C388" s="441">
        <v>53</v>
      </c>
      <c r="D388" s="428">
        <v>3.65</v>
      </c>
      <c r="E388" s="390">
        <f t="shared" ref="E388:E395" si="29">C388*D388</f>
        <v>193.45</v>
      </c>
      <c r="F388" s="391"/>
      <c r="G388" s="465"/>
      <c r="H388" s="393"/>
      <c r="I388" s="390">
        <f t="shared" ref="I388:I395" si="30">E388-F388</f>
        <v>193.45</v>
      </c>
      <c r="J388" s="394">
        <f t="shared" ref="J388:J395" si="31">F388/E388</f>
        <v>0</v>
      </c>
    </row>
    <row r="389" spans="1:10" ht="15.75">
      <c r="A389" s="434">
        <v>101</v>
      </c>
      <c r="B389" s="439">
        <v>8649</v>
      </c>
      <c r="C389" s="441">
        <v>19</v>
      </c>
      <c r="D389" s="428">
        <v>3.65</v>
      </c>
      <c r="E389" s="390">
        <f t="shared" si="29"/>
        <v>69.349999999999994</v>
      </c>
      <c r="F389" s="391"/>
      <c r="G389" s="465"/>
      <c r="H389" s="393"/>
      <c r="I389" s="390">
        <f t="shared" si="30"/>
        <v>69.349999999999994</v>
      </c>
      <c r="J389" s="394">
        <f t="shared" si="31"/>
        <v>0</v>
      </c>
    </row>
    <row r="390" spans="1:10" ht="15.75">
      <c r="A390" s="434">
        <v>101</v>
      </c>
      <c r="B390" s="439">
        <v>9078</v>
      </c>
      <c r="C390" s="441">
        <v>10</v>
      </c>
      <c r="D390" s="428">
        <v>3.65</v>
      </c>
      <c r="E390" s="390">
        <f t="shared" si="29"/>
        <v>36.5</v>
      </c>
      <c r="F390" s="391"/>
      <c r="G390" s="465"/>
      <c r="H390" s="393"/>
      <c r="I390" s="390">
        <f t="shared" si="30"/>
        <v>36.5</v>
      </c>
      <c r="J390" s="394">
        <f t="shared" si="31"/>
        <v>0</v>
      </c>
    </row>
    <row r="391" spans="1:10" ht="15.75">
      <c r="A391" s="434">
        <v>101</v>
      </c>
      <c r="B391" s="439">
        <v>10675</v>
      </c>
      <c r="C391" s="441">
        <v>25</v>
      </c>
      <c r="D391" s="428">
        <v>3.65</v>
      </c>
      <c r="E391" s="390">
        <f t="shared" si="29"/>
        <v>91.25</v>
      </c>
      <c r="F391" s="391"/>
      <c r="G391" s="465"/>
      <c r="H391" s="393"/>
      <c r="I391" s="390">
        <f t="shared" si="30"/>
        <v>91.25</v>
      </c>
      <c r="J391" s="394">
        <f t="shared" si="31"/>
        <v>0</v>
      </c>
    </row>
    <row r="392" spans="1:10" ht="15.75">
      <c r="A392" s="434">
        <v>101</v>
      </c>
      <c r="B392" s="439">
        <v>11657</v>
      </c>
      <c r="C392" s="441">
        <v>21</v>
      </c>
      <c r="D392" s="428">
        <v>3.65</v>
      </c>
      <c r="E392" s="390">
        <f t="shared" si="29"/>
        <v>76.649999999999991</v>
      </c>
      <c r="F392" s="391"/>
      <c r="G392" s="465"/>
      <c r="H392" s="393"/>
      <c r="I392" s="390">
        <f t="shared" si="30"/>
        <v>76.649999999999991</v>
      </c>
      <c r="J392" s="394">
        <f t="shared" si="31"/>
        <v>0</v>
      </c>
    </row>
    <row r="393" spans="1:10" ht="15.75">
      <c r="A393" s="434">
        <v>101</v>
      </c>
      <c r="B393" s="439">
        <v>14677</v>
      </c>
      <c r="C393" s="441">
        <v>34</v>
      </c>
      <c r="D393" s="428">
        <v>3.65</v>
      </c>
      <c r="E393" s="390">
        <f t="shared" si="29"/>
        <v>124.1</v>
      </c>
      <c r="F393" s="391"/>
      <c r="G393" s="465"/>
      <c r="H393" s="393"/>
      <c r="I393" s="390">
        <f t="shared" si="30"/>
        <v>124.1</v>
      </c>
      <c r="J393" s="394">
        <f t="shared" si="31"/>
        <v>0</v>
      </c>
    </row>
    <row r="394" spans="1:10" ht="15.75">
      <c r="A394" s="434">
        <v>101</v>
      </c>
      <c r="B394" s="439">
        <v>15571</v>
      </c>
      <c r="C394" s="441">
        <v>23</v>
      </c>
      <c r="D394" s="428">
        <v>3.65</v>
      </c>
      <c r="E394" s="390">
        <f t="shared" si="29"/>
        <v>83.95</v>
      </c>
      <c r="F394" s="391"/>
      <c r="G394" s="465"/>
      <c r="H394" s="393"/>
      <c r="I394" s="390">
        <f t="shared" si="30"/>
        <v>83.95</v>
      </c>
      <c r="J394" s="394">
        <f t="shared" si="31"/>
        <v>0</v>
      </c>
    </row>
    <row r="395" spans="1:10" ht="15.75">
      <c r="A395" s="434">
        <v>101</v>
      </c>
      <c r="B395" s="439">
        <v>15711</v>
      </c>
      <c r="C395" s="441">
        <v>12</v>
      </c>
      <c r="D395" s="428">
        <v>3.65</v>
      </c>
      <c r="E395" s="390">
        <f t="shared" si="29"/>
        <v>43.8</v>
      </c>
      <c r="F395" s="391"/>
      <c r="G395" s="465"/>
      <c r="H395" s="393"/>
      <c r="I395" s="390">
        <f t="shared" si="30"/>
        <v>43.8</v>
      </c>
      <c r="J395" s="394">
        <f t="shared" si="31"/>
        <v>0</v>
      </c>
    </row>
    <row r="396" spans="1:10" ht="15.75">
      <c r="A396" s="15"/>
      <c r="B396" s="1"/>
      <c r="C396" s="15"/>
      <c r="D396" s="3"/>
      <c r="E396" s="430"/>
      <c r="F396" s="16"/>
      <c r="G396" s="461"/>
      <c r="H396" s="4"/>
      <c r="I396" s="3"/>
      <c r="J396" s="5"/>
    </row>
    <row r="397" spans="1:10" ht="15.75">
      <c r="A397" s="15"/>
      <c r="B397" s="1"/>
      <c r="C397" s="15"/>
      <c r="D397" s="3"/>
      <c r="E397" s="3"/>
      <c r="F397" s="16"/>
      <c r="G397" s="461"/>
      <c r="H397" s="4"/>
      <c r="I397" s="3"/>
      <c r="J397" s="5"/>
    </row>
    <row r="398" spans="1:10" ht="15.75">
      <c r="A398" s="15"/>
      <c r="B398" s="1"/>
      <c r="C398" s="15"/>
      <c r="D398" s="3"/>
      <c r="E398" s="430" t="s">
        <v>318</v>
      </c>
      <c r="F398" s="16">
        <f>F380+F329+F244+F163+F85</f>
        <v>30532.939999999995</v>
      </c>
      <c r="G398" s="448"/>
      <c r="H398" s="4"/>
      <c r="I398" s="3"/>
      <c r="J398" s="5"/>
    </row>
    <row r="399" spans="1:10">
      <c r="A399" s="31"/>
      <c r="B399" s="14"/>
      <c r="C399" s="15"/>
      <c r="D399" s="16"/>
      <c r="E399" s="16"/>
      <c r="F399" s="32"/>
      <c r="G399" s="449"/>
      <c r="H399" s="17"/>
      <c r="I399" s="16"/>
      <c r="J399" s="18"/>
    </row>
    <row r="400" spans="1:10">
      <c r="A400" s="14"/>
      <c r="B400" s="14"/>
      <c r="C400" s="15"/>
      <c r="D400" s="16"/>
      <c r="E400" s="16"/>
      <c r="F400" s="32"/>
      <c r="G400" s="449"/>
      <c r="H400" s="17"/>
      <c r="I400" s="16"/>
      <c r="J400" s="18"/>
    </row>
    <row r="401" spans="1:10" ht="15.75">
      <c r="A401" s="14"/>
      <c r="D401" s="38" t="s">
        <v>319</v>
      </c>
      <c r="E401" s="38" t="s">
        <v>320</v>
      </c>
      <c r="F401" s="38" t="s">
        <v>321</v>
      </c>
      <c r="H401" s="39" t="s">
        <v>322</v>
      </c>
      <c r="I401" s="38" t="s">
        <v>323</v>
      </c>
    </row>
    <row r="402" spans="1:10" ht="16.5" thickBot="1">
      <c r="A402" s="14"/>
      <c r="B402" t="s">
        <v>304</v>
      </c>
      <c r="C402" t="s">
        <v>324</v>
      </c>
      <c r="D402" s="40">
        <f>D403/$J$403</f>
        <v>0.28176618432420852</v>
      </c>
      <c r="E402" s="40">
        <f>E403/$J$403</f>
        <v>0.24937722996868295</v>
      </c>
      <c r="F402" s="40">
        <f>F403/$J$403</f>
        <v>0.17483412995931605</v>
      </c>
      <c r="H402" s="40">
        <f>H403/$J$403</f>
        <v>0.17512954861208913</v>
      </c>
      <c r="I402" s="40">
        <f>I403/$J$403</f>
        <v>0.11889290713570327</v>
      </c>
      <c r="J402" s="46">
        <f>SUM(D402:I402)</f>
        <v>0.99999999999999978</v>
      </c>
    </row>
    <row r="403" spans="1:10">
      <c r="A403" s="14"/>
      <c r="B403" s="41" t="s">
        <v>325</v>
      </c>
      <c r="D403" s="45">
        <f>F85</f>
        <v>8603.15</v>
      </c>
      <c r="E403" s="45">
        <f>F163</f>
        <v>7614.2199999999984</v>
      </c>
      <c r="F403" s="45">
        <f>F244</f>
        <v>5338.2</v>
      </c>
      <c r="H403" s="45">
        <f>F329</f>
        <v>5347.2200000000012</v>
      </c>
      <c r="I403" s="45">
        <f>F380</f>
        <v>3630.15</v>
      </c>
      <c r="J403" s="28">
        <f>SUM(D403:I403)</f>
        <v>30532.940000000002</v>
      </c>
    </row>
    <row r="404" spans="1:10">
      <c r="A404" s="14"/>
      <c r="C404" t="s">
        <v>325</v>
      </c>
      <c r="D404" s="42"/>
      <c r="E404" s="42"/>
      <c r="F404" s="42"/>
      <c r="H404" s="42"/>
      <c r="I404" s="42"/>
    </row>
    <row r="405" spans="1:10">
      <c r="A405" s="14"/>
      <c r="B405" t="s">
        <v>326</v>
      </c>
      <c r="C405" s="41"/>
      <c r="D405" s="47">
        <f>$C$405*D402</f>
        <v>0</v>
      </c>
      <c r="E405" s="47">
        <f>$C$405*E402</f>
        <v>0</v>
      </c>
      <c r="F405" s="47">
        <f>$C$405*F402</f>
        <v>0</v>
      </c>
      <c r="H405" s="47">
        <f>$C$405*H402</f>
        <v>0</v>
      </c>
      <c r="I405" s="47">
        <f>$C$405*I402</f>
        <v>0</v>
      </c>
      <c r="J405" s="37">
        <f>SUM(D405:I405)</f>
        <v>0</v>
      </c>
    </row>
    <row r="406" spans="1:10">
      <c r="A406" s="14"/>
      <c r="B406" t="s">
        <v>327</v>
      </c>
      <c r="C406" s="43"/>
      <c r="D406" s="44">
        <f>$C$406*D402</f>
        <v>0</v>
      </c>
      <c r="E406" s="44">
        <f>$C$406*E402</f>
        <v>0</v>
      </c>
      <c r="F406" s="44">
        <f>$C$406*F402</f>
        <v>0</v>
      </c>
      <c r="H406" s="44">
        <f>$C$406*H402</f>
        <v>0</v>
      </c>
      <c r="I406" s="44">
        <f>$C$406*I402</f>
        <v>0</v>
      </c>
      <c r="J406" s="37">
        <f>SUM(D406:I406)</f>
        <v>0</v>
      </c>
    </row>
    <row r="407" spans="1:10">
      <c r="A407" s="14"/>
      <c r="B407" t="s">
        <v>328</v>
      </c>
      <c r="D407" s="44">
        <f>-$C$407*D402</f>
        <v>0</v>
      </c>
      <c r="E407" s="44">
        <f>-$C$407*E402</f>
        <v>0</v>
      </c>
      <c r="F407" s="44">
        <f>-$C$407*F402</f>
        <v>0</v>
      </c>
      <c r="H407" s="44">
        <f>-$C$407*H402</f>
        <v>0</v>
      </c>
      <c r="I407" s="44">
        <f>-$C$407*I402</f>
        <v>0</v>
      </c>
      <c r="J407" s="37">
        <f>SUM(D407:I407)</f>
        <v>0</v>
      </c>
    </row>
    <row r="408" spans="1:10">
      <c r="A408" s="14"/>
      <c r="B408" s="29">
        <v>2.5000000000000001E-2</v>
      </c>
      <c r="C408" s="28">
        <f>ROUNDUP(J403*B408,2)</f>
        <v>763.33</v>
      </c>
      <c r="D408" s="37">
        <f>-$C$408*D402</f>
        <v>-215.08058148019811</v>
      </c>
      <c r="E408" s="37">
        <f>-$C$408*E402</f>
        <v>-190.35712095199477</v>
      </c>
      <c r="F408" s="37">
        <f>-$C$408*F402</f>
        <v>-133.45613642184472</v>
      </c>
      <c r="H408" s="37">
        <f>-$C$408*H402</f>
        <v>-133.68163834206601</v>
      </c>
      <c r="I408" s="37">
        <f>-$C$408*I402</f>
        <v>-90.754522803896378</v>
      </c>
      <c r="J408" s="37">
        <f>SUM(D408:I408)</f>
        <v>-763.32999999999993</v>
      </c>
    </row>
    <row r="409" spans="1:10">
      <c r="A409" s="14"/>
      <c r="D409" s="28">
        <f>SUM(D403:D408)</f>
        <v>8388.0694185198008</v>
      </c>
      <c r="E409" s="28">
        <f>SUM(E403:E408)</f>
        <v>7423.8628790480034</v>
      </c>
      <c r="F409" s="28">
        <f>SUM(F403:F408)</f>
        <v>5204.7438635781555</v>
      </c>
      <c r="H409" s="28">
        <f>SUM(H403:H408)</f>
        <v>5213.5383616579347</v>
      </c>
      <c r="I409" s="28">
        <f>SUM(I403:I408)</f>
        <v>3539.3954771961039</v>
      </c>
      <c r="J409" s="28">
        <f>SUM(J403:J408)</f>
        <v>29769.61</v>
      </c>
    </row>
    <row r="410" spans="1:10">
      <c r="A410" s="14"/>
      <c r="H410" s="23"/>
      <c r="I410" s="384" t="s">
        <v>329</v>
      </c>
      <c r="J410" s="28">
        <f>SUM(D409:I409)</f>
        <v>29769.609999999997</v>
      </c>
    </row>
  </sheetData>
  <mergeCells count="1">
    <mergeCell ref="A1:J1"/>
  </mergeCells>
  <pageMargins left="0.25" right="0.25" top="0.75" bottom="0.75" header="0.3" footer="0.3"/>
  <pageSetup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4E554-9C41-42BF-A3F4-EC44C0FC672A}">
  <sheetPr>
    <pageSetUpPr fitToPage="1"/>
  </sheetPr>
  <dimension ref="A1:K471"/>
  <sheetViews>
    <sheetView zoomScale="110" zoomScaleNormal="110" workbookViewId="0">
      <pane xSplit="5" ySplit="4" topLeftCell="F278" activePane="bottomRight" state="frozen"/>
      <selection pane="topRight" activeCell="F1" sqref="F1"/>
      <selection pane="bottomLeft" activeCell="A5" sqref="A5"/>
      <selection pane="bottomRight" activeCell="B166" sqref="B166"/>
    </sheetView>
  </sheetViews>
  <sheetFormatPr defaultColWidth="9.140625" defaultRowHeight="15"/>
  <cols>
    <col min="1" max="1" width="4" customWidth="1"/>
    <col min="2" max="2" width="7.28515625" customWidth="1"/>
    <col min="3" max="3" width="13.28515625" customWidth="1"/>
    <col min="4" max="4" width="11.28515625" customWidth="1"/>
    <col min="5" max="5" width="11.42578125" customWidth="1"/>
    <col min="6" max="6" width="13" customWidth="1"/>
    <col min="7" max="7" width="8" customWidth="1"/>
    <col min="8" max="8" width="11.85546875" style="23" customWidth="1"/>
    <col min="9" max="9" width="11.42578125" customWidth="1"/>
    <col min="10" max="10" width="12.85546875" bestFit="1" customWidth="1"/>
    <col min="11" max="11" width="11.85546875" customWidth="1"/>
  </cols>
  <sheetData>
    <row r="1" spans="1:11" ht="18.75">
      <c r="A1" s="479" t="s">
        <v>330</v>
      </c>
      <c r="B1" s="480"/>
      <c r="C1" s="480"/>
      <c r="D1" s="480"/>
      <c r="E1" s="480"/>
      <c r="F1" s="480"/>
      <c r="G1" s="480"/>
      <c r="H1" s="480"/>
      <c r="I1" s="480"/>
      <c r="J1" s="480"/>
      <c r="K1" s="35"/>
    </row>
    <row r="2" spans="1:11" ht="18.75">
      <c r="A2" s="9"/>
      <c r="F2" s="423">
        <v>45108</v>
      </c>
    </row>
    <row r="3" spans="1:11">
      <c r="A3" s="10"/>
      <c r="B3" s="10"/>
      <c r="C3" s="10" t="s">
        <v>305</v>
      </c>
      <c r="D3" s="10" t="s">
        <v>306</v>
      </c>
      <c r="E3" s="10"/>
      <c r="F3" s="25"/>
      <c r="G3" s="10"/>
      <c r="H3" s="24"/>
      <c r="I3" s="10"/>
      <c r="J3" s="10"/>
    </row>
    <row r="4" spans="1:11">
      <c r="A4" s="413" t="s">
        <v>307</v>
      </c>
      <c r="B4" s="413" t="s">
        <v>3</v>
      </c>
      <c r="C4" s="414">
        <v>45108</v>
      </c>
      <c r="D4" s="415"/>
      <c r="E4" s="416">
        <v>1</v>
      </c>
      <c r="F4" s="417" t="s">
        <v>308</v>
      </c>
      <c r="G4" s="417" t="s">
        <v>309</v>
      </c>
      <c r="H4" s="418" t="s">
        <v>310</v>
      </c>
      <c r="I4" s="415" t="s">
        <v>311</v>
      </c>
      <c r="J4" s="415" t="s">
        <v>312</v>
      </c>
    </row>
    <row r="5" spans="1:11">
      <c r="A5" s="424">
        <v>2</v>
      </c>
      <c r="B5" s="425">
        <v>719</v>
      </c>
      <c r="C5" s="388">
        <v>141</v>
      </c>
      <c r="D5" s="391">
        <v>3.65</v>
      </c>
      <c r="E5" s="391">
        <f>C5*D5</f>
        <v>514.65</v>
      </c>
      <c r="F5" s="401"/>
      <c r="G5" s="407"/>
      <c r="H5" s="403"/>
      <c r="I5" s="391"/>
      <c r="J5" s="399"/>
    </row>
    <row r="6" spans="1:11">
      <c r="A6" s="424">
        <v>2</v>
      </c>
      <c r="B6" s="425">
        <v>1475</v>
      </c>
      <c r="C6" s="388">
        <v>74</v>
      </c>
      <c r="D6" s="391">
        <v>3.65</v>
      </c>
      <c r="E6" s="391">
        <f t="shared" ref="E6:E69" si="0">C6*D6</f>
        <v>270.09999999999997</v>
      </c>
      <c r="F6" s="401"/>
      <c r="G6" s="402"/>
      <c r="H6" s="403"/>
      <c r="I6" s="391"/>
      <c r="J6" s="399"/>
    </row>
    <row r="7" spans="1:11">
      <c r="A7" s="424">
        <v>2</v>
      </c>
      <c r="B7" s="425">
        <v>4671</v>
      </c>
      <c r="C7" s="388">
        <v>56</v>
      </c>
      <c r="D7" s="391">
        <v>3.65</v>
      </c>
      <c r="E7" s="391">
        <f t="shared" si="0"/>
        <v>204.4</v>
      </c>
      <c r="F7" s="401"/>
      <c r="G7" s="407"/>
      <c r="H7" s="403"/>
      <c r="I7" s="391"/>
      <c r="J7" s="399"/>
    </row>
    <row r="8" spans="1:11">
      <c r="A8" s="424">
        <v>2</v>
      </c>
      <c r="B8" s="425">
        <v>4869</v>
      </c>
      <c r="C8" s="388">
        <v>82</v>
      </c>
      <c r="D8" s="391">
        <v>3.65</v>
      </c>
      <c r="E8" s="391">
        <f t="shared" si="0"/>
        <v>299.3</v>
      </c>
      <c r="F8" s="401"/>
      <c r="G8" s="407"/>
      <c r="H8" s="403"/>
      <c r="I8" s="391"/>
      <c r="J8" s="399"/>
    </row>
    <row r="9" spans="1:11">
      <c r="A9" s="424">
        <v>2</v>
      </c>
      <c r="B9" s="425">
        <v>6689</v>
      </c>
      <c r="C9" s="388">
        <v>61</v>
      </c>
      <c r="D9" s="391">
        <v>3.65</v>
      </c>
      <c r="E9" s="391">
        <f t="shared" si="0"/>
        <v>222.65</v>
      </c>
      <c r="F9" s="401"/>
      <c r="G9" s="402"/>
      <c r="H9" s="403"/>
      <c r="I9" s="391"/>
      <c r="J9" s="399"/>
    </row>
    <row r="10" spans="1:11">
      <c r="A10" s="424">
        <v>2</v>
      </c>
      <c r="B10" s="425">
        <v>6926</v>
      </c>
      <c r="C10" s="388">
        <v>73</v>
      </c>
      <c r="D10" s="391">
        <v>3.65</v>
      </c>
      <c r="E10" s="391">
        <f t="shared" si="0"/>
        <v>266.45</v>
      </c>
      <c r="F10" s="401"/>
      <c r="G10" s="402"/>
      <c r="H10" s="403"/>
      <c r="I10" s="391"/>
      <c r="J10" s="399"/>
    </row>
    <row r="11" spans="1:11">
      <c r="A11" s="388"/>
      <c r="B11" s="396"/>
      <c r="C11" s="388"/>
      <c r="D11" s="391">
        <v>3.65</v>
      </c>
      <c r="E11" s="391">
        <f t="shared" si="0"/>
        <v>0</v>
      </c>
      <c r="F11" s="401"/>
      <c r="G11" s="402"/>
      <c r="H11" s="403"/>
      <c r="I11" s="391"/>
      <c r="J11" s="399"/>
    </row>
    <row r="12" spans="1:11">
      <c r="A12" s="424">
        <v>3</v>
      </c>
      <c r="B12" s="425">
        <v>1002</v>
      </c>
      <c r="C12" s="388">
        <v>159</v>
      </c>
      <c r="D12" s="391">
        <v>3.65</v>
      </c>
      <c r="E12" s="391">
        <f t="shared" si="0"/>
        <v>580.35</v>
      </c>
      <c r="F12" s="401"/>
      <c r="G12" s="402"/>
      <c r="H12" s="403"/>
      <c r="I12" s="391"/>
      <c r="J12" s="399"/>
    </row>
    <row r="13" spans="1:11">
      <c r="A13" s="424">
        <v>3</v>
      </c>
      <c r="B13" s="425">
        <v>1922</v>
      </c>
      <c r="C13" s="388">
        <v>57</v>
      </c>
      <c r="D13" s="391">
        <v>3.65</v>
      </c>
      <c r="E13" s="391">
        <f t="shared" si="0"/>
        <v>208.04999999999998</v>
      </c>
      <c r="F13" s="401"/>
      <c r="G13" s="402"/>
      <c r="H13" s="403"/>
      <c r="I13" s="391"/>
      <c r="J13" s="399"/>
    </row>
    <row r="14" spans="1:11">
      <c r="A14" s="424">
        <v>3</v>
      </c>
      <c r="B14" s="425">
        <v>2836</v>
      </c>
      <c r="C14" s="388">
        <v>94</v>
      </c>
      <c r="D14" s="391">
        <v>3.65</v>
      </c>
      <c r="E14" s="391">
        <f t="shared" si="0"/>
        <v>343.09999999999997</v>
      </c>
      <c r="F14" s="401"/>
      <c r="G14" s="402"/>
      <c r="H14" s="403"/>
      <c r="I14" s="391"/>
      <c r="J14" s="399"/>
    </row>
    <row r="15" spans="1:11">
      <c r="A15" s="424">
        <v>3</v>
      </c>
      <c r="B15" s="425">
        <v>2847</v>
      </c>
      <c r="C15" s="388">
        <v>71</v>
      </c>
      <c r="D15" s="391">
        <v>3.65</v>
      </c>
      <c r="E15" s="391">
        <f t="shared" si="0"/>
        <v>259.14999999999998</v>
      </c>
      <c r="F15" s="401"/>
      <c r="G15" s="402"/>
      <c r="H15" s="403"/>
      <c r="I15" s="391"/>
      <c r="J15" s="399"/>
    </row>
    <row r="16" spans="1:11">
      <c r="A16" s="424">
        <v>3</v>
      </c>
      <c r="B16" s="425">
        <v>4932</v>
      </c>
      <c r="C16" s="388">
        <v>30</v>
      </c>
      <c r="D16" s="391">
        <v>3.65</v>
      </c>
      <c r="E16" s="391">
        <f t="shared" si="0"/>
        <v>109.5</v>
      </c>
      <c r="F16" s="401"/>
      <c r="G16" s="402"/>
      <c r="H16" s="403"/>
      <c r="I16" s="391"/>
      <c r="J16" s="399"/>
    </row>
    <row r="17" spans="1:10">
      <c r="A17" s="424">
        <v>3</v>
      </c>
      <c r="B17" s="425">
        <v>5008</v>
      </c>
      <c r="C17" s="388">
        <v>86</v>
      </c>
      <c r="D17" s="391">
        <v>3.65</v>
      </c>
      <c r="E17" s="391">
        <f t="shared" si="0"/>
        <v>313.89999999999998</v>
      </c>
      <c r="F17" s="401"/>
      <c r="G17" s="402"/>
      <c r="H17" s="403"/>
      <c r="I17" s="391"/>
      <c r="J17" s="399"/>
    </row>
    <row r="18" spans="1:10">
      <c r="A18" s="424">
        <v>3</v>
      </c>
      <c r="B18" s="425">
        <v>12185</v>
      </c>
      <c r="C18" s="388">
        <v>16</v>
      </c>
      <c r="D18" s="391">
        <v>3.65</v>
      </c>
      <c r="E18" s="391">
        <f t="shared" si="0"/>
        <v>58.4</v>
      </c>
      <c r="F18" s="401"/>
      <c r="G18" s="402"/>
      <c r="H18" s="403"/>
      <c r="I18" s="391"/>
      <c r="J18" s="399"/>
    </row>
    <row r="19" spans="1:10">
      <c r="A19" s="388"/>
      <c r="B19" s="396"/>
      <c r="C19" s="388"/>
      <c r="D19" s="391">
        <v>3.65</v>
      </c>
      <c r="E19" s="391">
        <f t="shared" si="0"/>
        <v>0</v>
      </c>
      <c r="F19" s="401"/>
      <c r="G19" s="402"/>
      <c r="H19" s="403"/>
      <c r="I19" s="391"/>
      <c r="J19" s="399"/>
    </row>
    <row r="20" spans="1:10">
      <c r="A20" s="424">
        <v>4</v>
      </c>
      <c r="B20" s="425">
        <v>2210</v>
      </c>
      <c r="C20" s="388">
        <v>92</v>
      </c>
      <c r="D20" s="391">
        <v>3.65</v>
      </c>
      <c r="E20" s="391">
        <f t="shared" si="0"/>
        <v>335.8</v>
      </c>
      <c r="F20" s="401"/>
      <c r="G20" s="402"/>
      <c r="H20" s="403"/>
      <c r="I20" s="391"/>
      <c r="J20" s="399"/>
    </row>
    <row r="21" spans="1:10">
      <c r="A21" s="424">
        <v>4</v>
      </c>
      <c r="B21" s="425">
        <v>2478</v>
      </c>
      <c r="C21" s="388">
        <v>111</v>
      </c>
      <c r="D21" s="391">
        <v>3.65</v>
      </c>
      <c r="E21" s="391">
        <f t="shared" si="0"/>
        <v>405.15</v>
      </c>
      <c r="F21" s="401"/>
      <c r="G21" s="402"/>
      <c r="H21" s="403"/>
      <c r="I21" s="391"/>
      <c r="J21" s="399"/>
    </row>
    <row r="22" spans="1:10">
      <c r="A22" s="424">
        <v>4</v>
      </c>
      <c r="B22" s="425">
        <v>2984</v>
      </c>
      <c r="C22" s="388">
        <v>75</v>
      </c>
      <c r="D22" s="391">
        <v>3.65</v>
      </c>
      <c r="E22" s="391">
        <f t="shared" si="0"/>
        <v>273.75</v>
      </c>
      <c r="F22" s="401"/>
      <c r="G22" s="402"/>
      <c r="H22" s="403"/>
      <c r="I22" s="391"/>
      <c r="J22" s="399"/>
    </row>
    <row r="23" spans="1:10">
      <c r="A23" s="424">
        <v>4</v>
      </c>
      <c r="B23" s="425">
        <v>4896</v>
      </c>
      <c r="C23" s="388">
        <v>56</v>
      </c>
      <c r="D23" s="391">
        <v>3.65</v>
      </c>
      <c r="E23" s="391">
        <f t="shared" si="0"/>
        <v>204.4</v>
      </c>
      <c r="F23" s="401"/>
      <c r="G23" s="402"/>
      <c r="H23" s="403"/>
      <c r="I23" s="391"/>
      <c r="J23" s="399"/>
    </row>
    <row r="24" spans="1:10">
      <c r="A24" s="424">
        <v>4</v>
      </c>
      <c r="B24" s="425">
        <v>6444</v>
      </c>
      <c r="C24" s="388">
        <v>41</v>
      </c>
      <c r="D24" s="391">
        <v>3.65</v>
      </c>
      <c r="E24" s="391">
        <f t="shared" si="0"/>
        <v>149.65</v>
      </c>
      <c r="F24" s="401"/>
      <c r="G24" s="402"/>
      <c r="H24" s="403"/>
      <c r="I24" s="391"/>
      <c r="J24" s="399"/>
    </row>
    <row r="25" spans="1:10">
      <c r="A25" s="424">
        <v>4</v>
      </c>
      <c r="B25" s="425">
        <v>17149</v>
      </c>
      <c r="C25" s="388">
        <v>26</v>
      </c>
      <c r="D25" s="391">
        <v>3.65</v>
      </c>
      <c r="E25" s="391">
        <f t="shared" si="0"/>
        <v>94.899999999999991</v>
      </c>
      <c r="F25" s="401"/>
      <c r="G25" s="402"/>
      <c r="H25" s="403"/>
      <c r="I25" s="391"/>
      <c r="J25" s="399"/>
    </row>
    <row r="26" spans="1:10">
      <c r="A26" s="388"/>
      <c r="B26" s="396"/>
      <c r="C26" s="388"/>
      <c r="D26" s="391">
        <v>3.65</v>
      </c>
      <c r="E26" s="391">
        <f t="shared" si="0"/>
        <v>0</v>
      </c>
      <c r="F26" s="401"/>
      <c r="G26" s="402"/>
      <c r="H26" s="403"/>
      <c r="I26" s="391"/>
      <c r="J26" s="399"/>
    </row>
    <row r="27" spans="1:10">
      <c r="A27" s="424">
        <v>5</v>
      </c>
      <c r="B27" s="425">
        <v>1797</v>
      </c>
      <c r="C27" s="388">
        <v>98</v>
      </c>
      <c r="D27" s="391">
        <v>3.65</v>
      </c>
      <c r="E27" s="391">
        <f t="shared" si="0"/>
        <v>357.7</v>
      </c>
      <c r="F27" s="401"/>
      <c r="G27" s="402"/>
      <c r="H27" s="403"/>
      <c r="I27" s="391"/>
      <c r="J27" s="399"/>
    </row>
    <row r="28" spans="1:10">
      <c r="A28" s="424">
        <v>5</v>
      </c>
      <c r="B28" s="425">
        <v>2990</v>
      </c>
      <c r="C28" s="388">
        <v>74</v>
      </c>
      <c r="D28" s="391">
        <v>3.65</v>
      </c>
      <c r="E28" s="391">
        <f t="shared" si="0"/>
        <v>270.09999999999997</v>
      </c>
      <c r="F28" s="401"/>
      <c r="G28" s="402"/>
      <c r="H28" s="403"/>
      <c r="I28" s="391"/>
      <c r="J28" s="399"/>
    </row>
    <row r="29" spans="1:10">
      <c r="A29" s="424">
        <v>5</v>
      </c>
      <c r="B29" s="425">
        <v>7895</v>
      </c>
      <c r="C29" s="388">
        <v>125</v>
      </c>
      <c r="D29" s="391">
        <v>3.65</v>
      </c>
      <c r="E29" s="391">
        <f t="shared" si="0"/>
        <v>456.25</v>
      </c>
      <c r="F29" s="401"/>
      <c r="G29" s="402"/>
      <c r="H29" s="403"/>
      <c r="I29" s="391"/>
      <c r="J29" s="399"/>
    </row>
    <row r="30" spans="1:10">
      <c r="A30" s="424">
        <v>5</v>
      </c>
      <c r="B30" s="425">
        <v>12596</v>
      </c>
      <c r="C30" s="388">
        <v>50</v>
      </c>
      <c r="D30" s="391">
        <v>3.65</v>
      </c>
      <c r="E30" s="391">
        <f t="shared" si="0"/>
        <v>182.5</v>
      </c>
      <c r="F30" s="401"/>
      <c r="G30" s="402"/>
      <c r="H30" s="403"/>
      <c r="I30" s="391"/>
      <c r="J30" s="399"/>
    </row>
    <row r="31" spans="1:10">
      <c r="A31" s="424">
        <v>5</v>
      </c>
      <c r="B31" s="425">
        <v>16244</v>
      </c>
      <c r="C31" s="388">
        <v>106</v>
      </c>
      <c r="D31" s="391">
        <v>3.65</v>
      </c>
      <c r="E31" s="391">
        <f t="shared" si="0"/>
        <v>386.9</v>
      </c>
      <c r="F31" s="401"/>
      <c r="G31" s="402"/>
      <c r="H31" s="403"/>
      <c r="I31" s="391"/>
      <c r="J31" s="399"/>
    </row>
    <row r="32" spans="1:10">
      <c r="A32" s="424">
        <v>5</v>
      </c>
      <c r="B32" s="425">
        <v>16582</v>
      </c>
      <c r="C32" s="388">
        <v>48</v>
      </c>
      <c r="D32" s="391">
        <v>3.65</v>
      </c>
      <c r="E32" s="391">
        <f t="shared" si="0"/>
        <v>175.2</v>
      </c>
      <c r="F32" s="401"/>
      <c r="G32" s="402"/>
      <c r="H32" s="403"/>
      <c r="I32" s="391"/>
      <c r="J32" s="399"/>
    </row>
    <row r="33" spans="1:10">
      <c r="A33" s="388"/>
      <c r="B33" s="396"/>
      <c r="C33" s="388"/>
      <c r="D33" s="391">
        <v>3.65</v>
      </c>
      <c r="E33" s="391">
        <f t="shared" si="0"/>
        <v>0</v>
      </c>
      <c r="F33" s="401"/>
      <c r="G33" s="402"/>
      <c r="H33" s="403"/>
      <c r="I33" s="391"/>
      <c r="J33" s="399"/>
    </row>
    <row r="34" spans="1:10">
      <c r="A34" s="424">
        <v>6</v>
      </c>
      <c r="B34" s="425">
        <v>4439</v>
      </c>
      <c r="C34" s="388">
        <v>212</v>
      </c>
      <c r="D34" s="391">
        <v>3.65</v>
      </c>
      <c r="E34" s="391">
        <f t="shared" si="0"/>
        <v>773.8</v>
      </c>
      <c r="F34" s="401"/>
      <c r="G34" s="402"/>
      <c r="H34" s="403"/>
      <c r="I34" s="391"/>
      <c r="J34" s="399"/>
    </row>
    <row r="35" spans="1:10">
      <c r="A35" s="424">
        <v>6</v>
      </c>
      <c r="B35" s="425">
        <v>6279</v>
      </c>
      <c r="C35" s="388">
        <v>153</v>
      </c>
      <c r="D35" s="391">
        <v>3.65</v>
      </c>
      <c r="E35" s="391">
        <f t="shared" si="0"/>
        <v>558.44999999999993</v>
      </c>
      <c r="F35" s="401"/>
      <c r="G35" s="402"/>
      <c r="H35" s="403"/>
      <c r="I35" s="391"/>
      <c r="J35" s="399"/>
    </row>
    <row r="36" spans="1:10">
      <c r="A36" s="424">
        <v>6</v>
      </c>
      <c r="B36" s="425">
        <v>6764</v>
      </c>
      <c r="C36" s="388">
        <v>65</v>
      </c>
      <c r="D36" s="391">
        <v>3.65</v>
      </c>
      <c r="E36" s="391">
        <f t="shared" si="0"/>
        <v>237.25</v>
      </c>
      <c r="F36" s="401"/>
      <c r="G36" s="402"/>
      <c r="H36" s="403"/>
      <c r="I36" s="391"/>
      <c r="J36" s="399"/>
    </row>
    <row r="37" spans="1:10">
      <c r="A37" s="424">
        <v>6</v>
      </c>
      <c r="B37" s="425">
        <v>10260</v>
      </c>
      <c r="C37" s="388">
        <v>88</v>
      </c>
      <c r="D37" s="391">
        <v>3.65</v>
      </c>
      <c r="E37" s="391">
        <f t="shared" si="0"/>
        <v>321.2</v>
      </c>
      <c r="F37" s="401"/>
      <c r="G37" s="402"/>
      <c r="H37" s="403"/>
      <c r="I37" s="391"/>
      <c r="J37" s="399"/>
    </row>
    <row r="38" spans="1:10">
      <c r="A38" s="424">
        <v>6</v>
      </c>
      <c r="B38" s="425">
        <v>10714</v>
      </c>
      <c r="C38" s="388">
        <v>118</v>
      </c>
      <c r="D38" s="391">
        <v>3.65</v>
      </c>
      <c r="E38" s="391">
        <f t="shared" si="0"/>
        <v>430.7</v>
      </c>
      <c r="F38" s="401"/>
      <c r="G38" s="402"/>
      <c r="H38" s="403"/>
      <c r="I38" s="391"/>
      <c r="J38" s="399"/>
    </row>
    <row r="39" spans="1:10">
      <c r="A39" s="388"/>
      <c r="B39" s="396"/>
      <c r="C39" s="388"/>
      <c r="D39" s="391">
        <v>3.65</v>
      </c>
      <c r="E39" s="391">
        <f t="shared" si="0"/>
        <v>0</v>
      </c>
      <c r="F39" s="401"/>
      <c r="G39" s="402"/>
      <c r="H39" s="403"/>
      <c r="I39" s="391"/>
      <c r="J39" s="399"/>
    </row>
    <row r="40" spans="1:10">
      <c r="A40" s="424">
        <v>8</v>
      </c>
      <c r="B40" s="425">
        <v>617</v>
      </c>
      <c r="C40" s="388">
        <v>90</v>
      </c>
      <c r="D40" s="391">
        <v>3.65</v>
      </c>
      <c r="E40" s="391">
        <f t="shared" si="0"/>
        <v>328.5</v>
      </c>
      <c r="F40" s="401"/>
      <c r="G40" s="402"/>
      <c r="H40" s="403"/>
      <c r="I40" s="391"/>
      <c r="J40" s="399"/>
    </row>
    <row r="41" spans="1:10">
      <c r="A41" s="424">
        <v>8</v>
      </c>
      <c r="B41" s="425">
        <v>3955</v>
      </c>
      <c r="C41" s="388">
        <v>418</v>
      </c>
      <c r="D41" s="391">
        <v>3.65</v>
      </c>
      <c r="E41" s="391">
        <f t="shared" si="0"/>
        <v>1525.7</v>
      </c>
      <c r="F41" s="401"/>
      <c r="G41" s="402"/>
      <c r="H41" s="403"/>
      <c r="I41" s="391"/>
      <c r="J41" s="399"/>
    </row>
    <row r="42" spans="1:10">
      <c r="A42" s="424">
        <v>8</v>
      </c>
      <c r="B42" s="425">
        <v>4505</v>
      </c>
      <c r="C42" s="388">
        <v>72</v>
      </c>
      <c r="D42" s="391">
        <v>3.65</v>
      </c>
      <c r="E42" s="391">
        <f t="shared" si="0"/>
        <v>262.8</v>
      </c>
      <c r="F42" s="401"/>
      <c r="G42" s="402"/>
      <c r="H42" s="403"/>
      <c r="I42" s="391"/>
      <c r="J42" s="399"/>
    </row>
    <row r="43" spans="1:10">
      <c r="A43" s="424">
        <v>8</v>
      </c>
      <c r="B43" s="425">
        <v>6464</v>
      </c>
      <c r="C43" s="388">
        <v>111</v>
      </c>
      <c r="D43" s="391">
        <v>3.65</v>
      </c>
      <c r="E43" s="391">
        <f t="shared" si="0"/>
        <v>405.15</v>
      </c>
      <c r="F43" s="401"/>
      <c r="G43" s="402"/>
      <c r="H43" s="403"/>
      <c r="I43" s="391"/>
      <c r="J43" s="399"/>
    </row>
    <row r="44" spans="1:10">
      <c r="A44" s="424">
        <v>8</v>
      </c>
      <c r="B44" s="425">
        <v>7498</v>
      </c>
      <c r="C44" s="388">
        <v>124</v>
      </c>
      <c r="D44" s="391">
        <v>3.65</v>
      </c>
      <c r="E44" s="391">
        <f t="shared" si="0"/>
        <v>452.59999999999997</v>
      </c>
      <c r="F44" s="401"/>
      <c r="G44" s="402"/>
      <c r="H44" s="403"/>
      <c r="I44" s="391"/>
      <c r="J44" s="399"/>
    </row>
    <row r="45" spans="1:10">
      <c r="A45" s="424">
        <v>8</v>
      </c>
      <c r="B45" s="425">
        <v>17348</v>
      </c>
      <c r="C45" s="388">
        <v>22</v>
      </c>
      <c r="D45" s="391">
        <v>3.65</v>
      </c>
      <c r="E45" s="391">
        <f t="shared" si="0"/>
        <v>80.3</v>
      </c>
      <c r="F45" s="401"/>
      <c r="G45" s="402"/>
      <c r="H45" s="403"/>
      <c r="I45" s="391"/>
      <c r="J45" s="399"/>
    </row>
    <row r="46" spans="1:10">
      <c r="A46" s="388"/>
      <c r="B46" s="396"/>
      <c r="C46" s="388"/>
      <c r="D46" s="391">
        <v>3.65</v>
      </c>
      <c r="E46" s="391">
        <f t="shared" si="0"/>
        <v>0</v>
      </c>
      <c r="F46" s="401"/>
      <c r="G46" s="402"/>
      <c r="H46" s="403"/>
      <c r="I46" s="391"/>
      <c r="J46" s="399"/>
    </row>
    <row r="47" spans="1:10">
      <c r="A47" s="424">
        <v>9</v>
      </c>
      <c r="B47" s="425">
        <v>1033</v>
      </c>
      <c r="C47" s="388">
        <v>133</v>
      </c>
      <c r="D47" s="391">
        <v>3.65</v>
      </c>
      <c r="E47" s="391">
        <f t="shared" si="0"/>
        <v>485.45</v>
      </c>
      <c r="F47" s="401"/>
      <c r="G47" s="402"/>
      <c r="H47" s="403"/>
      <c r="I47" s="391"/>
      <c r="J47" s="399"/>
    </row>
    <row r="48" spans="1:10">
      <c r="A48" s="424">
        <v>9</v>
      </c>
      <c r="B48" s="425">
        <v>4489</v>
      </c>
      <c r="C48" s="388">
        <v>84</v>
      </c>
      <c r="D48" s="391">
        <v>3.65</v>
      </c>
      <c r="E48" s="391">
        <f t="shared" si="0"/>
        <v>306.59999999999997</v>
      </c>
      <c r="F48" s="401"/>
      <c r="G48" s="402"/>
      <c r="H48" s="403"/>
      <c r="I48" s="391"/>
      <c r="J48" s="399"/>
    </row>
    <row r="49" spans="1:10">
      <c r="A49" s="424">
        <v>9</v>
      </c>
      <c r="B49" s="425">
        <v>10919</v>
      </c>
      <c r="C49" s="388">
        <v>103</v>
      </c>
      <c r="D49" s="391">
        <v>3.65</v>
      </c>
      <c r="E49" s="391">
        <f t="shared" si="0"/>
        <v>375.95</v>
      </c>
      <c r="F49" s="401"/>
      <c r="G49" s="402"/>
      <c r="H49" s="403"/>
      <c r="I49" s="391"/>
      <c r="J49" s="399"/>
    </row>
    <row r="50" spans="1:10">
      <c r="A50" s="424">
        <v>9</v>
      </c>
      <c r="B50" s="425">
        <v>16217</v>
      </c>
      <c r="C50" s="388">
        <v>44</v>
      </c>
      <c r="D50" s="391">
        <v>3.65</v>
      </c>
      <c r="E50" s="391">
        <f t="shared" si="0"/>
        <v>160.6</v>
      </c>
      <c r="F50" s="401"/>
      <c r="G50" s="402"/>
      <c r="H50" s="403"/>
      <c r="I50" s="391"/>
      <c r="J50" s="399"/>
    </row>
    <row r="51" spans="1:10">
      <c r="A51" s="424">
        <v>9</v>
      </c>
      <c r="B51" s="425">
        <v>16900</v>
      </c>
      <c r="C51" s="388">
        <v>29</v>
      </c>
      <c r="D51" s="391">
        <v>3.65</v>
      </c>
      <c r="E51" s="391">
        <f t="shared" si="0"/>
        <v>105.85</v>
      </c>
      <c r="F51" s="401"/>
      <c r="G51" s="402"/>
      <c r="H51" s="403"/>
      <c r="I51" s="391"/>
      <c r="J51" s="399"/>
    </row>
    <row r="52" spans="1:10">
      <c r="A52" s="388"/>
      <c r="B52" s="396"/>
      <c r="C52" s="388"/>
      <c r="D52" s="391">
        <v>3.65</v>
      </c>
      <c r="E52" s="391">
        <f t="shared" si="0"/>
        <v>0</v>
      </c>
      <c r="F52" s="401"/>
      <c r="G52" s="402"/>
      <c r="H52" s="403"/>
      <c r="I52" s="391"/>
      <c r="J52" s="399"/>
    </row>
    <row r="53" spans="1:10">
      <c r="A53" s="424">
        <v>10</v>
      </c>
      <c r="B53" s="425">
        <v>607</v>
      </c>
      <c r="C53" s="388">
        <v>141</v>
      </c>
      <c r="D53" s="391">
        <v>3.65</v>
      </c>
      <c r="E53" s="391">
        <f t="shared" si="0"/>
        <v>514.65</v>
      </c>
      <c r="F53" s="401"/>
      <c r="G53" s="402"/>
      <c r="H53" s="403"/>
      <c r="I53" s="391"/>
      <c r="J53" s="399"/>
    </row>
    <row r="54" spans="1:10">
      <c r="A54" s="424">
        <v>10</v>
      </c>
      <c r="B54" s="425">
        <v>614</v>
      </c>
      <c r="C54" s="388">
        <v>144</v>
      </c>
      <c r="D54" s="391">
        <v>3.65</v>
      </c>
      <c r="E54" s="391">
        <f t="shared" si="0"/>
        <v>525.6</v>
      </c>
      <c r="F54" s="401"/>
      <c r="G54" s="402"/>
      <c r="H54" s="403"/>
      <c r="I54" s="391"/>
      <c r="J54" s="399"/>
    </row>
    <row r="55" spans="1:10">
      <c r="A55" s="424">
        <v>10</v>
      </c>
      <c r="B55" s="425">
        <v>1838</v>
      </c>
      <c r="C55" s="388">
        <v>148</v>
      </c>
      <c r="D55" s="391">
        <v>3.65</v>
      </c>
      <c r="E55" s="391">
        <f t="shared" si="0"/>
        <v>540.19999999999993</v>
      </c>
      <c r="F55" s="401"/>
      <c r="G55" s="402"/>
      <c r="H55" s="403"/>
      <c r="I55" s="391"/>
      <c r="J55" s="399"/>
    </row>
    <row r="56" spans="1:10">
      <c r="A56" s="424">
        <v>10</v>
      </c>
      <c r="B56" s="425">
        <v>5514</v>
      </c>
      <c r="C56" s="388">
        <v>164</v>
      </c>
      <c r="D56" s="391">
        <v>3.65</v>
      </c>
      <c r="E56" s="391">
        <f t="shared" si="0"/>
        <v>598.6</v>
      </c>
      <c r="F56" s="401"/>
      <c r="G56" s="406"/>
      <c r="H56" s="403"/>
      <c r="I56" s="391"/>
      <c r="J56" s="399"/>
    </row>
    <row r="57" spans="1:10">
      <c r="A57" s="424">
        <v>10</v>
      </c>
      <c r="B57" s="425">
        <v>8810</v>
      </c>
      <c r="C57" s="388">
        <v>88</v>
      </c>
      <c r="D57" s="391">
        <v>3.65</v>
      </c>
      <c r="E57" s="391">
        <f t="shared" si="0"/>
        <v>321.2</v>
      </c>
      <c r="F57" s="401"/>
      <c r="G57" s="406"/>
      <c r="H57" s="403"/>
      <c r="I57" s="391"/>
      <c r="J57" s="399"/>
    </row>
    <row r="58" spans="1:10">
      <c r="A58" s="424">
        <v>10</v>
      </c>
      <c r="B58" s="425">
        <v>11305</v>
      </c>
      <c r="C58" s="388">
        <v>94</v>
      </c>
      <c r="D58" s="391">
        <v>3.65</v>
      </c>
      <c r="E58" s="391">
        <f t="shared" si="0"/>
        <v>343.09999999999997</v>
      </c>
      <c r="F58" s="401"/>
      <c r="G58" s="402"/>
      <c r="H58" s="403"/>
      <c r="I58" s="391"/>
      <c r="J58" s="399"/>
    </row>
    <row r="59" spans="1:10">
      <c r="A59" s="424">
        <v>10</v>
      </c>
      <c r="B59" s="425">
        <v>12269</v>
      </c>
      <c r="C59" s="388">
        <v>111</v>
      </c>
      <c r="D59" s="391">
        <v>3.65</v>
      </c>
      <c r="E59" s="391">
        <f t="shared" si="0"/>
        <v>405.15</v>
      </c>
      <c r="F59" s="401"/>
      <c r="G59" s="402"/>
      <c r="H59" s="403"/>
      <c r="I59" s="391"/>
      <c r="J59" s="399"/>
    </row>
    <row r="60" spans="1:10">
      <c r="A60" s="388"/>
      <c r="B60" s="396"/>
      <c r="C60" s="388"/>
      <c r="D60" s="391">
        <v>3.65</v>
      </c>
      <c r="E60" s="391">
        <f t="shared" si="0"/>
        <v>0</v>
      </c>
      <c r="F60" s="401"/>
      <c r="G60" s="402"/>
      <c r="H60" s="403"/>
      <c r="I60" s="391"/>
      <c r="J60" s="399"/>
    </row>
    <row r="61" spans="1:10">
      <c r="A61" s="424">
        <v>11</v>
      </c>
      <c r="B61" s="425">
        <v>2556</v>
      </c>
      <c r="C61" s="388">
        <v>126</v>
      </c>
      <c r="D61" s="391">
        <v>3.65</v>
      </c>
      <c r="E61" s="391">
        <f t="shared" si="0"/>
        <v>459.9</v>
      </c>
      <c r="F61" s="401"/>
      <c r="G61" s="402"/>
      <c r="H61" s="403"/>
      <c r="I61" s="391"/>
      <c r="J61" s="399"/>
    </row>
    <row r="62" spans="1:10">
      <c r="A62" s="424">
        <v>11</v>
      </c>
      <c r="B62" s="425">
        <v>5539</v>
      </c>
      <c r="C62" s="388">
        <v>44</v>
      </c>
      <c r="D62" s="391">
        <v>3.65</v>
      </c>
      <c r="E62" s="391">
        <f t="shared" si="0"/>
        <v>160.6</v>
      </c>
      <c r="F62" s="401"/>
      <c r="G62" s="402"/>
      <c r="H62" s="419"/>
      <c r="I62" s="391"/>
      <c r="J62" s="399"/>
    </row>
    <row r="63" spans="1:10">
      <c r="A63" s="424">
        <v>11</v>
      </c>
      <c r="B63" s="425">
        <v>7732</v>
      </c>
      <c r="C63" s="388">
        <v>80</v>
      </c>
      <c r="D63" s="391">
        <v>3.65</v>
      </c>
      <c r="E63" s="391">
        <f t="shared" si="0"/>
        <v>292</v>
      </c>
      <c r="F63" s="401"/>
      <c r="G63" s="402"/>
      <c r="H63" s="403"/>
      <c r="I63" s="391"/>
      <c r="J63" s="399"/>
    </row>
    <row r="64" spans="1:10">
      <c r="A64" s="424">
        <v>11</v>
      </c>
      <c r="B64" s="425">
        <v>12393</v>
      </c>
      <c r="C64" s="388">
        <v>55</v>
      </c>
      <c r="D64" s="391">
        <v>3.65</v>
      </c>
      <c r="E64" s="391">
        <f t="shared" si="0"/>
        <v>200.75</v>
      </c>
      <c r="F64" s="401"/>
      <c r="G64" s="402"/>
      <c r="H64" s="403"/>
      <c r="I64" s="391"/>
      <c r="J64" s="399"/>
    </row>
    <row r="65" spans="1:10">
      <c r="A65" s="388"/>
      <c r="B65" s="396"/>
      <c r="C65" s="388"/>
      <c r="D65" s="391">
        <v>3.65</v>
      </c>
      <c r="E65" s="391">
        <f t="shared" si="0"/>
        <v>0</v>
      </c>
      <c r="F65" s="401"/>
      <c r="G65" s="402"/>
      <c r="H65" s="403"/>
      <c r="I65" s="391"/>
      <c r="J65" s="399"/>
    </row>
    <row r="66" spans="1:10">
      <c r="A66" s="424">
        <v>12</v>
      </c>
      <c r="B66" s="425">
        <v>710</v>
      </c>
      <c r="C66" s="388">
        <v>156</v>
      </c>
      <c r="D66" s="391">
        <v>3.65</v>
      </c>
      <c r="E66" s="391">
        <f t="shared" si="0"/>
        <v>569.4</v>
      </c>
      <c r="F66" s="401"/>
      <c r="G66" s="402"/>
      <c r="H66" s="403"/>
      <c r="I66" s="391"/>
      <c r="J66" s="399"/>
    </row>
    <row r="67" spans="1:10">
      <c r="A67" s="424">
        <v>12</v>
      </c>
      <c r="B67" s="425">
        <v>1957</v>
      </c>
      <c r="C67" s="388">
        <v>139</v>
      </c>
      <c r="D67" s="391">
        <v>3.65</v>
      </c>
      <c r="E67" s="391">
        <f t="shared" si="0"/>
        <v>507.34999999999997</v>
      </c>
      <c r="F67" s="401"/>
      <c r="G67" s="402"/>
      <c r="H67" s="403"/>
      <c r="I67" s="391"/>
      <c r="J67" s="399"/>
    </row>
    <row r="68" spans="1:10">
      <c r="A68" s="424">
        <v>12</v>
      </c>
      <c r="B68" s="425">
        <v>4807</v>
      </c>
      <c r="C68" s="388">
        <v>76</v>
      </c>
      <c r="D68" s="391">
        <v>3.65</v>
      </c>
      <c r="E68" s="391">
        <f t="shared" si="0"/>
        <v>277.39999999999998</v>
      </c>
      <c r="F68" s="401"/>
      <c r="G68" s="402"/>
      <c r="H68" s="403"/>
      <c r="I68" s="391"/>
      <c r="J68" s="399"/>
    </row>
    <row r="69" spans="1:10">
      <c r="A69" s="424">
        <v>12</v>
      </c>
      <c r="B69" s="425">
        <v>5798</v>
      </c>
      <c r="C69" s="388">
        <v>134</v>
      </c>
      <c r="D69" s="391">
        <v>3.65</v>
      </c>
      <c r="E69" s="391">
        <f t="shared" si="0"/>
        <v>489.09999999999997</v>
      </c>
      <c r="F69" s="401"/>
      <c r="G69" s="402"/>
      <c r="H69" s="419"/>
      <c r="I69" s="391"/>
      <c r="J69" s="399"/>
    </row>
    <row r="70" spans="1:10">
      <c r="A70" s="424">
        <v>12</v>
      </c>
      <c r="B70" s="425">
        <v>16729</v>
      </c>
      <c r="C70" s="388">
        <v>30</v>
      </c>
      <c r="D70" s="391">
        <v>3.65</v>
      </c>
      <c r="E70" s="391">
        <f t="shared" ref="E70:E77" si="1">C70*D70</f>
        <v>109.5</v>
      </c>
      <c r="F70" s="401"/>
      <c r="G70" s="402"/>
      <c r="H70" s="403"/>
      <c r="I70" s="391"/>
      <c r="J70" s="399"/>
    </row>
    <row r="71" spans="1:10">
      <c r="A71" s="388"/>
      <c r="B71" s="396"/>
      <c r="C71" s="388"/>
      <c r="D71" s="391">
        <v>3.65</v>
      </c>
      <c r="E71" s="391">
        <f t="shared" si="1"/>
        <v>0</v>
      </c>
      <c r="F71" s="401"/>
      <c r="G71" s="402"/>
      <c r="H71" s="403"/>
      <c r="I71" s="391"/>
      <c r="J71" s="399"/>
    </row>
    <row r="72" spans="1:10">
      <c r="A72" s="424">
        <v>13</v>
      </c>
      <c r="B72" s="425">
        <v>4735</v>
      </c>
      <c r="C72" s="388">
        <v>166</v>
      </c>
      <c r="D72" s="391">
        <v>3.65</v>
      </c>
      <c r="E72" s="391">
        <f t="shared" si="1"/>
        <v>605.9</v>
      </c>
      <c r="F72" s="401"/>
      <c r="G72" s="402"/>
      <c r="H72" s="403"/>
      <c r="I72" s="391"/>
      <c r="J72" s="399"/>
    </row>
    <row r="73" spans="1:10">
      <c r="A73" s="424">
        <v>13</v>
      </c>
      <c r="B73" s="425">
        <v>5382</v>
      </c>
      <c r="C73" s="388">
        <v>63</v>
      </c>
      <c r="D73" s="391">
        <v>3.65</v>
      </c>
      <c r="E73" s="391">
        <f t="shared" si="1"/>
        <v>229.95</v>
      </c>
      <c r="F73" s="401"/>
      <c r="G73" s="420"/>
      <c r="H73" s="403"/>
      <c r="I73" s="391"/>
      <c r="J73" s="399"/>
    </row>
    <row r="74" spans="1:10">
      <c r="A74" s="424">
        <v>13</v>
      </c>
      <c r="B74" s="425">
        <v>5844</v>
      </c>
      <c r="C74" s="388">
        <v>83</v>
      </c>
      <c r="D74" s="391">
        <v>3.65</v>
      </c>
      <c r="E74" s="391">
        <f t="shared" si="1"/>
        <v>302.95</v>
      </c>
      <c r="F74" s="401"/>
      <c r="G74" s="402"/>
      <c r="H74" s="403"/>
      <c r="I74" s="391"/>
      <c r="J74" s="399"/>
    </row>
    <row r="75" spans="1:10">
      <c r="A75" s="424">
        <v>13</v>
      </c>
      <c r="B75" s="425">
        <v>10243</v>
      </c>
      <c r="C75" s="388">
        <v>131</v>
      </c>
      <c r="D75" s="391">
        <v>3.65</v>
      </c>
      <c r="E75" s="391">
        <f t="shared" si="1"/>
        <v>478.15</v>
      </c>
      <c r="F75" s="401"/>
      <c r="G75" s="402"/>
      <c r="H75" s="403"/>
      <c r="I75" s="391"/>
      <c r="J75" s="399"/>
    </row>
    <row r="76" spans="1:10">
      <c r="A76" s="424">
        <v>13</v>
      </c>
      <c r="B76" s="425">
        <v>10552</v>
      </c>
      <c r="C76" s="388">
        <v>83</v>
      </c>
      <c r="D76" s="391">
        <v>3.65</v>
      </c>
      <c r="E76" s="391">
        <f t="shared" si="1"/>
        <v>302.95</v>
      </c>
      <c r="F76" s="401"/>
      <c r="G76" s="402"/>
      <c r="H76" s="403"/>
      <c r="I76" s="391"/>
      <c r="J76" s="399"/>
    </row>
    <row r="77" spans="1:10">
      <c r="A77" s="424">
        <v>13</v>
      </c>
      <c r="B77" s="425">
        <v>11834</v>
      </c>
      <c r="C77" s="388">
        <v>65</v>
      </c>
      <c r="D77" s="391">
        <v>3.65</v>
      </c>
      <c r="E77" s="391">
        <f t="shared" si="1"/>
        <v>237.25</v>
      </c>
      <c r="F77" s="401"/>
      <c r="G77" s="402"/>
      <c r="H77" s="403"/>
      <c r="I77" s="391"/>
      <c r="J77" s="399"/>
    </row>
    <row r="78" spans="1:10">
      <c r="A78" s="424">
        <v>13</v>
      </c>
      <c r="B78" s="425">
        <v>16333</v>
      </c>
      <c r="C78" s="388">
        <v>52</v>
      </c>
      <c r="D78" s="391">
        <v>3.65</v>
      </c>
      <c r="E78" s="391">
        <f t="shared" ref="E78:E84" si="2">C78*D78</f>
        <v>189.79999999999998</v>
      </c>
      <c r="F78" s="401"/>
      <c r="G78" s="402"/>
      <c r="H78" s="403"/>
      <c r="I78" s="391"/>
      <c r="J78" s="399"/>
    </row>
    <row r="79" spans="1:10">
      <c r="A79" s="388"/>
      <c r="B79" s="396"/>
      <c r="C79" s="388"/>
      <c r="D79" s="391">
        <v>3.65</v>
      </c>
      <c r="E79" s="391">
        <f t="shared" si="2"/>
        <v>0</v>
      </c>
      <c r="F79" s="401"/>
      <c r="G79" s="402"/>
      <c r="H79" s="403"/>
      <c r="I79" s="391"/>
      <c r="J79" s="399"/>
    </row>
    <row r="80" spans="1:10">
      <c r="A80" s="424">
        <v>14</v>
      </c>
      <c r="B80" s="425">
        <v>3432</v>
      </c>
      <c r="C80" s="388">
        <v>89</v>
      </c>
      <c r="D80" s="391">
        <v>3.65</v>
      </c>
      <c r="E80" s="391">
        <f t="shared" si="2"/>
        <v>324.84999999999997</v>
      </c>
      <c r="F80" s="401"/>
      <c r="G80" s="407"/>
      <c r="H80" s="403"/>
      <c r="I80" s="391"/>
      <c r="J80" s="399"/>
    </row>
    <row r="81" spans="1:10">
      <c r="A81" s="424">
        <v>14</v>
      </c>
      <c r="B81" s="425">
        <v>6228</v>
      </c>
      <c r="C81" s="388">
        <v>70</v>
      </c>
      <c r="D81" s="391">
        <v>3.65</v>
      </c>
      <c r="E81" s="391">
        <f t="shared" si="2"/>
        <v>255.5</v>
      </c>
      <c r="F81" s="401"/>
      <c r="G81" s="402"/>
      <c r="H81" s="403"/>
      <c r="I81" s="391"/>
      <c r="J81" s="399"/>
    </row>
    <row r="82" spans="1:10">
      <c r="A82" s="424">
        <v>14</v>
      </c>
      <c r="B82" s="425">
        <v>12793</v>
      </c>
      <c r="C82" s="388">
        <v>36</v>
      </c>
      <c r="D82" s="391">
        <v>3.65</v>
      </c>
      <c r="E82" s="391">
        <f t="shared" si="2"/>
        <v>131.4</v>
      </c>
      <c r="F82" s="401"/>
      <c r="G82" s="402"/>
      <c r="H82" s="403"/>
      <c r="I82" s="391"/>
      <c r="J82" s="399"/>
    </row>
    <row r="83" spans="1:10">
      <c r="A83" s="424">
        <v>14</v>
      </c>
      <c r="B83" s="425">
        <v>13083</v>
      </c>
      <c r="C83" s="388">
        <v>48</v>
      </c>
      <c r="D83" s="391">
        <v>3.65</v>
      </c>
      <c r="E83" s="391">
        <f t="shared" si="2"/>
        <v>175.2</v>
      </c>
      <c r="F83" s="401"/>
      <c r="G83" s="402"/>
      <c r="H83" s="403"/>
      <c r="I83" s="391"/>
      <c r="J83" s="399"/>
    </row>
    <row r="84" spans="1:10">
      <c r="A84" s="424">
        <v>14</v>
      </c>
      <c r="B84" s="425">
        <v>13702</v>
      </c>
      <c r="C84" s="388">
        <v>30</v>
      </c>
      <c r="D84" s="391">
        <v>3.65</v>
      </c>
      <c r="E84" s="391">
        <f t="shared" si="2"/>
        <v>109.5</v>
      </c>
      <c r="F84" s="401"/>
      <c r="G84" s="402"/>
      <c r="H84" s="403"/>
      <c r="I84" s="391"/>
      <c r="J84" s="399"/>
    </row>
    <row r="85" spans="1:10">
      <c r="A85" s="15"/>
      <c r="B85" s="14"/>
      <c r="C85" s="15"/>
      <c r="D85" s="16"/>
      <c r="E85" s="16"/>
      <c r="F85" s="378"/>
      <c r="G85" s="376"/>
      <c r="H85" s="379"/>
      <c r="I85" s="16"/>
      <c r="J85" s="18"/>
    </row>
    <row r="86" spans="1:10">
      <c r="A86" s="15"/>
      <c r="B86" s="14"/>
      <c r="C86" s="15" t="s">
        <v>313</v>
      </c>
      <c r="D86" s="16"/>
      <c r="E86" s="16"/>
      <c r="F86" s="378">
        <f>SUM(F5:F84)</f>
        <v>0</v>
      </c>
      <c r="G86" s="376"/>
      <c r="H86" s="379"/>
      <c r="I86" s="16"/>
      <c r="J86" s="18"/>
    </row>
    <row r="87" spans="1:10">
      <c r="A87" s="15"/>
      <c r="B87" s="14"/>
      <c r="C87" s="15"/>
      <c r="D87" s="16"/>
      <c r="E87" s="16"/>
      <c r="F87" s="378"/>
      <c r="G87" s="376"/>
      <c r="H87" s="379"/>
      <c r="I87" s="16"/>
      <c r="J87" s="18"/>
    </row>
    <row r="88" spans="1:10">
      <c r="A88" s="15"/>
      <c r="B88" s="14"/>
      <c r="C88" s="15"/>
      <c r="D88" s="16"/>
      <c r="E88" s="16"/>
      <c r="F88" s="378"/>
      <c r="G88" s="376"/>
      <c r="H88" s="379"/>
      <c r="I88" s="16"/>
      <c r="J88" s="18"/>
    </row>
    <row r="89" spans="1:10" ht="15.75">
      <c r="A89" s="424">
        <v>20</v>
      </c>
      <c r="B89" s="425">
        <v>2770</v>
      </c>
      <c r="C89" s="388">
        <v>88</v>
      </c>
      <c r="D89" s="390">
        <v>3.65</v>
      </c>
      <c r="E89" s="390">
        <f>C89*D89</f>
        <v>321.2</v>
      </c>
      <c r="F89" s="401"/>
      <c r="G89" s="402"/>
      <c r="H89" s="403"/>
      <c r="I89" s="390"/>
      <c r="J89" s="394"/>
    </row>
    <row r="90" spans="1:10" ht="15.75">
      <c r="A90" s="424">
        <v>20</v>
      </c>
      <c r="B90" s="425">
        <v>4295</v>
      </c>
      <c r="C90" s="388">
        <v>88</v>
      </c>
      <c r="D90" s="390">
        <v>3.65</v>
      </c>
      <c r="E90" s="390">
        <f>C90*D90</f>
        <v>321.2</v>
      </c>
      <c r="F90" s="401"/>
      <c r="G90" s="402"/>
      <c r="H90" s="403"/>
      <c r="I90" s="390"/>
      <c r="J90" s="394"/>
    </row>
    <row r="91" spans="1:10" ht="15.75">
      <c r="A91" s="424">
        <v>20</v>
      </c>
      <c r="B91" s="425">
        <v>7096</v>
      </c>
      <c r="C91" s="388">
        <v>50</v>
      </c>
      <c r="D91" s="390">
        <v>3.65</v>
      </c>
      <c r="E91" s="390">
        <f>C91*D91</f>
        <v>182.5</v>
      </c>
      <c r="F91" s="401"/>
      <c r="G91" s="402"/>
      <c r="H91" s="403"/>
      <c r="I91" s="390"/>
      <c r="J91" s="394"/>
    </row>
    <row r="92" spans="1:10" ht="15.75">
      <c r="A92" s="424">
        <v>20</v>
      </c>
      <c r="B92" s="425">
        <v>9070</v>
      </c>
      <c r="C92" s="388">
        <v>53</v>
      </c>
      <c r="D92" s="390">
        <v>3.65</v>
      </c>
      <c r="E92" s="390">
        <f>C92*D92</f>
        <v>193.45</v>
      </c>
      <c r="F92" s="401"/>
      <c r="G92" s="402"/>
      <c r="H92" s="403"/>
      <c r="I92" s="390"/>
      <c r="J92" s="394"/>
    </row>
    <row r="93" spans="1:10" ht="15.75">
      <c r="A93" s="388"/>
      <c r="B93" s="389"/>
      <c r="C93" s="388"/>
      <c r="D93" s="390">
        <v>3.65</v>
      </c>
      <c r="E93" s="390"/>
      <c r="F93" s="401"/>
      <c r="G93" s="402"/>
      <c r="H93" s="403"/>
      <c r="I93" s="390"/>
      <c r="J93" s="394"/>
    </row>
    <row r="94" spans="1:10" ht="15.75">
      <c r="A94" s="424">
        <v>21</v>
      </c>
      <c r="B94" s="425">
        <v>2055</v>
      </c>
      <c r="C94" s="388">
        <v>136</v>
      </c>
      <c r="D94" s="390">
        <v>3.65</v>
      </c>
      <c r="E94" s="390">
        <f t="shared" ref="E94:E99" si="3">C94*D94</f>
        <v>496.4</v>
      </c>
      <c r="F94" s="401"/>
      <c r="G94" s="402"/>
      <c r="H94" s="403"/>
      <c r="I94" s="390"/>
      <c r="J94" s="394"/>
    </row>
    <row r="95" spans="1:10" ht="15.75">
      <c r="A95" s="424">
        <v>21</v>
      </c>
      <c r="B95" s="425">
        <v>6599</v>
      </c>
      <c r="C95" s="388">
        <v>45</v>
      </c>
      <c r="D95" s="390">
        <v>3.65</v>
      </c>
      <c r="E95" s="390">
        <f t="shared" si="3"/>
        <v>164.25</v>
      </c>
      <c r="F95" s="401"/>
      <c r="G95" s="402"/>
      <c r="H95" s="403"/>
      <c r="I95" s="390"/>
      <c r="J95" s="394"/>
    </row>
    <row r="96" spans="1:10" ht="15.75">
      <c r="A96" s="424">
        <v>21</v>
      </c>
      <c r="B96" s="425">
        <v>17021</v>
      </c>
      <c r="C96" s="388">
        <v>22</v>
      </c>
      <c r="D96" s="390">
        <v>3.65</v>
      </c>
      <c r="E96" s="390">
        <f t="shared" si="3"/>
        <v>80.3</v>
      </c>
      <c r="F96" s="401"/>
      <c r="G96" s="402"/>
      <c r="H96" s="403"/>
      <c r="I96" s="390"/>
      <c r="J96" s="394"/>
    </row>
    <row r="97" spans="1:10" ht="15.75">
      <c r="A97" s="424">
        <v>21</v>
      </c>
      <c r="B97" s="425">
        <v>17459</v>
      </c>
      <c r="C97" s="388">
        <v>32</v>
      </c>
      <c r="D97" s="390">
        <v>3.65</v>
      </c>
      <c r="E97" s="390">
        <f t="shared" si="3"/>
        <v>116.8</v>
      </c>
      <c r="F97" s="401"/>
      <c r="G97" s="402"/>
      <c r="H97" s="403"/>
      <c r="I97" s="390"/>
      <c r="J97" s="394"/>
    </row>
    <row r="98" spans="1:10" ht="15.75">
      <c r="A98" s="424">
        <v>21</v>
      </c>
      <c r="B98" s="425">
        <v>18057</v>
      </c>
      <c r="C98" s="388">
        <v>21</v>
      </c>
      <c r="D98" s="390">
        <v>3.65</v>
      </c>
      <c r="E98" s="390">
        <f t="shared" si="3"/>
        <v>76.649999999999991</v>
      </c>
      <c r="F98" s="401"/>
      <c r="G98" s="402"/>
      <c r="H98" s="403"/>
      <c r="I98" s="390"/>
      <c r="J98" s="394"/>
    </row>
    <row r="99" spans="1:10" ht="15.75">
      <c r="A99" s="388"/>
      <c r="B99" s="389"/>
      <c r="C99" s="388"/>
      <c r="D99" s="390">
        <v>3.65</v>
      </c>
      <c r="E99" s="390">
        <f t="shared" si="3"/>
        <v>0</v>
      </c>
      <c r="F99" s="401"/>
      <c r="G99" s="402"/>
      <c r="H99" s="403"/>
      <c r="I99" s="390"/>
      <c r="J99" s="394"/>
    </row>
    <row r="100" spans="1:10" ht="15.75">
      <c r="A100" s="424">
        <v>22</v>
      </c>
      <c r="B100" s="425">
        <v>1257</v>
      </c>
      <c r="C100" s="388">
        <v>277</v>
      </c>
      <c r="D100" s="390">
        <v>3.65</v>
      </c>
      <c r="E100" s="390"/>
      <c r="F100" s="401"/>
      <c r="G100" s="402"/>
      <c r="H100" s="403"/>
      <c r="I100" s="390"/>
      <c r="J100" s="394"/>
    </row>
    <row r="101" spans="1:10" ht="15.75">
      <c r="A101" s="424">
        <v>22</v>
      </c>
      <c r="B101" s="425">
        <v>2422</v>
      </c>
      <c r="C101" s="388">
        <v>143</v>
      </c>
      <c r="D101" s="390">
        <v>3.65</v>
      </c>
      <c r="E101" s="390">
        <f>C101*D101</f>
        <v>521.94999999999993</v>
      </c>
      <c r="F101" s="401"/>
      <c r="G101" s="402"/>
      <c r="H101" s="403"/>
      <c r="I101" s="390"/>
      <c r="J101" s="394"/>
    </row>
    <row r="102" spans="1:10" ht="15.75">
      <c r="A102" s="424">
        <v>22</v>
      </c>
      <c r="B102" s="425">
        <v>5193</v>
      </c>
      <c r="C102" s="388">
        <v>61</v>
      </c>
      <c r="D102" s="390">
        <v>3.65</v>
      </c>
      <c r="E102" s="390">
        <f>C102*D102</f>
        <v>222.65</v>
      </c>
      <c r="F102" s="401"/>
      <c r="G102" s="407"/>
      <c r="H102" s="403"/>
      <c r="I102" s="390"/>
      <c r="J102" s="394"/>
    </row>
    <row r="103" spans="1:10" ht="15.75">
      <c r="A103" s="424">
        <v>22</v>
      </c>
      <c r="B103" s="425">
        <v>10774</v>
      </c>
      <c r="C103" s="388">
        <v>89</v>
      </c>
      <c r="D103" s="390">
        <v>3.65</v>
      </c>
      <c r="E103" s="390">
        <f>C103*D103</f>
        <v>324.84999999999997</v>
      </c>
      <c r="F103" s="401"/>
      <c r="G103" s="402"/>
      <c r="H103" s="403"/>
      <c r="I103" s="390"/>
      <c r="J103" s="394"/>
    </row>
    <row r="104" spans="1:10" ht="15.75">
      <c r="A104" s="424">
        <v>22</v>
      </c>
      <c r="B104" s="425">
        <v>12468</v>
      </c>
      <c r="C104" s="388">
        <v>75</v>
      </c>
      <c r="D104" s="390">
        <v>3.65</v>
      </c>
      <c r="E104" s="390">
        <f>C104*D104</f>
        <v>273.75</v>
      </c>
      <c r="F104" s="401"/>
      <c r="G104" s="402"/>
      <c r="H104" s="403"/>
      <c r="I104" s="390"/>
      <c r="J104" s="394"/>
    </row>
    <row r="105" spans="1:10" ht="15.75">
      <c r="A105" s="388"/>
      <c r="B105" s="389"/>
      <c r="C105" s="388"/>
      <c r="D105" s="390">
        <v>3.65</v>
      </c>
      <c r="E105" s="390">
        <f>C105*D105</f>
        <v>0</v>
      </c>
      <c r="F105" s="401"/>
      <c r="G105" s="402"/>
      <c r="H105" s="403"/>
      <c r="I105" s="390"/>
      <c r="J105" s="394"/>
    </row>
    <row r="106" spans="1:10" ht="15.75">
      <c r="A106" s="424">
        <v>23</v>
      </c>
      <c r="B106" s="425">
        <v>4125</v>
      </c>
      <c r="C106" s="388">
        <v>227</v>
      </c>
      <c r="D106" s="390">
        <v>3.65</v>
      </c>
      <c r="E106" s="390"/>
      <c r="F106" s="401"/>
      <c r="G106" s="402"/>
      <c r="H106" s="403"/>
      <c r="I106" s="390"/>
      <c r="J106" s="394"/>
    </row>
    <row r="107" spans="1:10" ht="15.75">
      <c r="A107" s="424">
        <v>23</v>
      </c>
      <c r="B107" s="425">
        <v>4592</v>
      </c>
      <c r="C107" s="388">
        <v>132</v>
      </c>
      <c r="D107" s="390">
        <v>3.65</v>
      </c>
      <c r="E107" s="390">
        <f t="shared" ref="E107:E112" si="4">C107*D107</f>
        <v>481.8</v>
      </c>
      <c r="F107" s="401"/>
      <c r="G107" s="402"/>
      <c r="H107" s="403"/>
      <c r="I107" s="390"/>
      <c r="J107" s="394"/>
    </row>
    <row r="108" spans="1:10" ht="15.75">
      <c r="A108" s="424">
        <v>23</v>
      </c>
      <c r="B108" s="425">
        <v>4697</v>
      </c>
      <c r="C108" s="388">
        <v>74</v>
      </c>
      <c r="D108" s="390">
        <v>3.65</v>
      </c>
      <c r="E108" s="390">
        <f t="shared" si="4"/>
        <v>270.09999999999997</v>
      </c>
      <c r="F108" s="401"/>
      <c r="G108" s="402"/>
      <c r="H108" s="403"/>
      <c r="I108" s="390"/>
      <c r="J108" s="394"/>
    </row>
    <row r="109" spans="1:10" ht="15.75">
      <c r="A109" s="424">
        <v>23</v>
      </c>
      <c r="B109" s="425">
        <v>6718</v>
      </c>
      <c r="C109" s="388">
        <v>74</v>
      </c>
      <c r="D109" s="390">
        <v>3.65</v>
      </c>
      <c r="E109" s="390">
        <f t="shared" si="4"/>
        <v>270.09999999999997</v>
      </c>
      <c r="F109" s="401"/>
      <c r="G109" s="402"/>
      <c r="H109" s="403"/>
      <c r="I109" s="390"/>
      <c r="J109" s="394"/>
    </row>
    <row r="110" spans="1:10" ht="15.75">
      <c r="A110" s="424">
        <v>23</v>
      </c>
      <c r="B110" s="425">
        <v>10158</v>
      </c>
      <c r="C110" s="388">
        <v>29</v>
      </c>
      <c r="D110" s="390">
        <v>3.65</v>
      </c>
      <c r="E110" s="390">
        <f t="shared" si="4"/>
        <v>105.85</v>
      </c>
      <c r="F110" s="401"/>
      <c r="G110" s="402"/>
      <c r="H110" s="403"/>
      <c r="I110" s="390"/>
      <c r="J110" s="394"/>
    </row>
    <row r="111" spans="1:10" ht="15.75">
      <c r="A111" s="424">
        <v>23</v>
      </c>
      <c r="B111" s="425">
        <v>12673</v>
      </c>
      <c r="C111" s="388">
        <v>36</v>
      </c>
      <c r="D111" s="390">
        <v>3.65</v>
      </c>
      <c r="E111" s="390">
        <f t="shared" si="4"/>
        <v>131.4</v>
      </c>
      <c r="F111" s="401"/>
      <c r="G111" s="402"/>
      <c r="H111" s="403"/>
      <c r="I111" s="390"/>
      <c r="J111" s="394"/>
    </row>
    <row r="112" spans="1:10" ht="15.75">
      <c r="A112" s="388"/>
      <c r="B112" s="389"/>
      <c r="C112" s="388"/>
      <c r="D112" s="390">
        <v>3.65</v>
      </c>
      <c r="E112" s="390">
        <f t="shared" si="4"/>
        <v>0</v>
      </c>
      <c r="F112" s="401"/>
      <c r="G112" s="402"/>
      <c r="H112" s="403"/>
      <c r="I112" s="390"/>
      <c r="J112" s="394"/>
    </row>
    <row r="113" spans="1:10" ht="15.75">
      <c r="A113" s="424">
        <v>24</v>
      </c>
      <c r="B113" s="425">
        <v>974</v>
      </c>
      <c r="C113" s="388">
        <v>374</v>
      </c>
      <c r="D113" s="390">
        <v>3.65</v>
      </c>
      <c r="E113" s="390"/>
      <c r="F113" s="401"/>
      <c r="G113" s="402"/>
      <c r="H113" s="403"/>
      <c r="I113" s="390"/>
      <c r="J113" s="394"/>
    </row>
    <row r="114" spans="1:10" ht="15.75">
      <c r="A114" s="424">
        <v>24</v>
      </c>
      <c r="B114" s="425">
        <v>3249</v>
      </c>
      <c r="C114" s="388">
        <v>108</v>
      </c>
      <c r="D114" s="390">
        <v>3.65</v>
      </c>
      <c r="E114" s="390">
        <f>C114*D114</f>
        <v>394.2</v>
      </c>
      <c r="F114" s="401"/>
      <c r="G114" s="422"/>
      <c r="H114" s="403"/>
      <c r="I114" s="390"/>
      <c r="J114" s="394"/>
    </row>
    <row r="115" spans="1:10" ht="15.75">
      <c r="A115" s="424">
        <v>24</v>
      </c>
      <c r="B115" s="425">
        <v>4634</v>
      </c>
      <c r="C115" s="388">
        <v>76</v>
      </c>
      <c r="D115" s="390">
        <v>3.65</v>
      </c>
      <c r="E115" s="390">
        <f>C115*D115</f>
        <v>277.39999999999998</v>
      </c>
      <c r="F115" s="401"/>
      <c r="G115" s="402"/>
      <c r="H115" s="403"/>
      <c r="I115" s="390"/>
      <c r="J115" s="394"/>
    </row>
    <row r="116" spans="1:10" ht="15.75">
      <c r="A116" s="424">
        <v>24</v>
      </c>
      <c r="B116" s="425">
        <v>4948</v>
      </c>
      <c r="C116" s="388">
        <v>68</v>
      </c>
      <c r="D116" s="390">
        <v>3.65</v>
      </c>
      <c r="E116" s="390">
        <f>C116*D116</f>
        <v>248.2</v>
      </c>
      <c r="F116" s="401"/>
      <c r="G116" s="402"/>
      <c r="H116" s="403"/>
      <c r="I116" s="390"/>
      <c r="J116" s="394"/>
    </row>
    <row r="117" spans="1:10" ht="15.75">
      <c r="A117" s="424">
        <v>24</v>
      </c>
      <c r="B117" s="425">
        <v>6585</v>
      </c>
      <c r="C117" s="388">
        <v>149</v>
      </c>
      <c r="D117" s="390">
        <v>3.65</v>
      </c>
      <c r="E117" s="390">
        <f>C117*D117</f>
        <v>543.85</v>
      </c>
      <c r="F117" s="401"/>
      <c r="G117" s="402"/>
      <c r="H117" s="403"/>
      <c r="I117" s="390"/>
      <c r="J117" s="394"/>
    </row>
    <row r="118" spans="1:10" ht="15.75">
      <c r="A118" s="388"/>
      <c r="B118" s="389"/>
      <c r="C118" s="388"/>
      <c r="D118" s="390">
        <v>3.65</v>
      </c>
      <c r="E118" s="390">
        <f>C118*D118</f>
        <v>0</v>
      </c>
      <c r="F118" s="401"/>
      <c r="G118" s="402"/>
      <c r="H118" s="403"/>
      <c r="I118" s="390"/>
      <c r="J118" s="394"/>
    </row>
    <row r="119" spans="1:10" ht="15.75">
      <c r="A119" s="424">
        <v>25</v>
      </c>
      <c r="B119" s="425">
        <v>839</v>
      </c>
      <c r="C119" s="388">
        <v>150</v>
      </c>
      <c r="D119" s="390">
        <v>3.65</v>
      </c>
      <c r="E119" s="390"/>
      <c r="F119" s="401"/>
      <c r="G119" s="402"/>
      <c r="H119" s="403"/>
      <c r="I119" s="390"/>
      <c r="J119" s="394"/>
    </row>
    <row r="120" spans="1:10" ht="15.75">
      <c r="A120" s="424">
        <v>25</v>
      </c>
      <c r="B120" s="425">
        <v>6487</v>
      </c>
      <c r="C120" s="388">
        <v>67</v>
      </c>
      <c r="D120" s="390">
        <v>3.65</v>
      </c>
      <c r="E120" s="390">
        <f t="shared" ref="E120:E125" si="5">C120*D120</f>
        <v>244.54999999999998</v>
      </c>
      <c r="F120" s="401"/>
      <c r="G120" s="402"/>
      <c r="H120" s="403"/>
      <c r="I120" s="390"/>
      <c r="J120" s="394"/>
    </row>
    <row r="121" spans="1:10" ht="15.75">
      <c r="A121" s="424">
        <v>25</v>
      </c>
      <c r="B121" s="425">
        <v>9385</v>
      </c>
      <c r="C121" s="388">
        <v>123</v>
      </c>
      <c r="D121" s="390">
        <v>3.65</v>
      </c>
      <c r="E121" s="390">
        <f t="shared" si="5"/>
        <v>448.95</v>
      </c>
      <c r="F121" s="401"/>
      <c r="G121" s="402"/>
      <c r="H121" s="403"/>
      <c r="I121" s="390"/>
      <c r="J121" s="394"/>
    </row>
    <row r="122" spans="1:10" ht="15.75">
      <c r="A122" s="424">
        <v>25</v>
      </c>
      <c r="B122" s="425">
        <v>9438</v>
      </c>
      <c r="C122" s="388">
        <v>52</v>
      </c>
      <c r="D122" s="390">
        <v>3.65</v>
      </c>
      <c r="E122" s="390">
        <f t="shared" si="5"/>
        <v>189.79999999999998</v>
      </c>
      <c r="F122" s="401"/>
      <c r="G122" s="402"/>
      <c r="H122" s="403"/>
      <c r="I122" s="390"/>
      <c r="J122" s="394"/>
    </row>
    <row r="123" spans="1:10" ht="15.75">
      <c r="A123" s="424">
        <v>25</v>
      </c>
      <c r="B123" s="425">
        <v>10914</v>
      </c>
      <c r="C123" s="388">
        <v>163</v>
      </c>
      <c r="D123" s="390">
        <v>3.65</v>
      </c>
      <c r="E123" s="390">
        <f t="shared" si="5"/>
        <v>594.94999999999993</v>
      </c>
      <c r="F123" s="401"/>
      <c r="G123" s="402"/>
      <c r="H123" s="403"/>
      <c r="I123" s="390"/>
      <c r="J123" s="394"/>
    </row>
    <row r="124" spans="1:10" ht="15.75">
      <c r="A124" s="424">
        <v>25</v>
      </c>
      <c r="B124" s="425">
        <v>16444</v>
      </c>
      <c r="C124" s="388">
        <v>60</v>
      </c>
      <c r="D124" s="390">
        <v>3.65</v>
      </c>
      <c r="E124" s="390">
        <f t="shared" si="5"/>
        <v>219</v>
      </c>
      <c r="F124" s="401"/>
      <c r="G124" s="402"/>
      <c r="H124" s="403"/>
      <c r="I124" s="390"/>
      <c r="J124" s="394"/>
    </row>
    <row r="125" spans="1:10" ht="15.75">
      <c r="A125" s="388"/>
      <c r="B125" s="389"/>
      <c r="C125" s="388"/>
      <c r="D125" s="390">
        <v>3.65</v>
      </c>
      <c r="E125" s="390">
        <f t="shared" si="5"/>
        <v>0</v>
      </c>
      <c r="F125" s="401"/>
      <c r="G125" s="402"/>
      <c r="H125" s="403"/>
      <c r="I125" s="390"/>
      <c r="J125" s="394"/>
    </row>
    <row r="126" spans="1:10" ht="15.75">
      <c r="A126" s="424">
        <v>26</v>
      </c>
      <c r="B126" s="425">
        <v>1840</v>
      </c>
      <c r="C126" s="388">
        <v>83</v>
      </c>
      <c r="D126" s="390">
        <v>3.65</v>
      </c>
      <c r="E126" s="390"/>
      <c r="F126" s="401"/>
      <c r="G126" s="402"/>
      <c r="H126" s="403"/>
      <c r="I126" s="390"/>
      <c r="J126" s="394"/>
    </row>
    <row r="127" spans="1:10" ht="15.75">
      <c r="A127" s="424">
        <v>26</v>
      </c>
      <c r="B127" s="425">
        <v>3492</v>
      </c>
      <c r="C127" s="388">
        <v>184</v>
      </c>
      <c r="D127" s="390">
        <v>3.65</v>
      </c>
      <c r="E127" s="390">
        <f>C127*D127</f>
        <v>671.6</v>
      </c>
      <c r="F127" s="401"/>
      <c r="G127" s="402"/>
      <c r="H127" s="403"/>
      <c r="I127" s="390"/>
      <c r="J127" s="394"/>
    </row>
    <row r="128" spans="1:10" ht="15.75">
      <c r="A128" s="424">
        <v>26</v>
      </c>
      <c r="B128" s="425">
        <v>8946</v>
      </c>
      <c r="C128" s="388">
        <v>58</v>
      </c>
      <c r="D128" s="390">
        <v>3.65</v>
      </c>
      <c r="E128" s="390">
        <f>C128*D128</f>
        <v>211.7</v>
      </c>
      <c r="F128" s="401"/>
      <c r="G128" s="402"/>
      <c r="H128" s="403"/>
      <c r="I128" s="390"/>
      <c r="J128" s="394"/>
    </row>
    <row r="129" spans="1:10" ht="15.75">
      <c r="A129" s="424">
        <v>26</v>
      </c>
      <c r="B129" s="425">
        <v>12183</v>
      </c>
      <c r="C129" s="388">
        <v>49</v>
      </c>
      <c r="D129" s="390">
        <v>3.65</v>
      </c>
      <c r="E129" s="390">
        <f>C129*D129</f>
        <v>178.85</v>
      </c>
      <c r="F129" s="401"/>
      <c r="G129" s="402"/>
      <c r="H129" s="403"/>
      <c r="I129" s="390"/>
      <c r="J129" s="394"/>
    </row>
    <row r="130" spans="1:10" ht="15.75">
      <c r="A130" s="424">
        <v>26</v>
      </c>
      <c r="B130" s="425">
        <v>12606</v>
      </c>
      <c r="C130" s="388">
        <v>29</v>
      </c>
      <c r="D130" s="390">
        <v>3.65</v>
      </c>
      <c r="E130" s="390">
        <f>C130*D130</f>
        <v>105.85</v>
      </c>
      <c r="F130" s="401"/>
      <c r="G130" s="402"/>
      <c r="H130" s="403"/>
      <c r="I130" s="390"/>
      <c r="J130" s="394"/>
    </row>
    <row r="131" spans="1:10" ht="15.75">
      <c r="A131" s="388"/>
      <c r="B131" s="389"/>
      <c r="C131" s="388"/>
      <c r="D131" s="390">
        <v>3.65</v>
      </c>
      <c r="E131" s="390">
        <f>C131*D131</f>
        <v>0</v>
      </c>
      <c r="F131" s="401"/>
      <c r="G131" s="402"/>
      <c r="H131" s="403"/>
      <c r="I131" s="390"/>
      <c r="J131" s="394"/>
    </row>
    <row r="132" spans="1:10" ht="15.75">
      <c r="A132" s="424">
        <v>27</v>
      </c>
      <c r="B132" s="425">
        <v>1170</v>
      </c>
      <c r="C132" s="388">
        <v>365</v>
      </c>
      <c r="D132" s="390">
        <v>3.65</v>
      </c>
      <c r="E132" s="390"/>
      <c r="F132" s="401"/>
      <c r="G132" s="402"/>
      <c r="H132" s="403"/>
      <c r="I132" s="390"/>
      <c r="J132" s="394"/>
    </row>
    <row r="133" spans="1:10" ht="15.75">
      <c r="A133" s="424">
        <v>27</v>
      </c>
      <c r="B133" s="425">
        <v>12467</v>
      </c>
      <c r="C133" s="388">
        <v>63</v>
      </c>
      <c r="D133" s="390">
        <v>3.65</v>
      </c>
      <c r="E133" s="390">
        <f t="shared" ref="E133:E138" si="6">C133*D133</f>
        <v>229.95</v>
      </c>
      <c r="F133" s="401"/>
      <c r="G133" s="402"/>
      <c r="H133" s="403"/>
      <c r="I133" s="390"/>
      <c r="J133" s="394"/>
    </row>
    <row r="134" spans="1:10" ht="15.75">
      <c r="A134" s="424">
        <v>27</v>
      </c>
      <c r="B134" s="425">
        <v>13880</v>
      </c>
      <c r="C134" s="388">
        <v>142</v>
      </c>
      <c r="D134" s="390">
        <v>3.65</v>
      </c>
      <c r="E134" s="390">
        <f t="shared" si="6"/>
        <v>518.29999999999995</v>
      </c>
      <c r="F134" s="401"/>
      <c r="G134" s="402"/>
      <c r="H134" s="403"/>
      <c r="I134" s="390"/>
      <c r="J134" s="394"/>
    </row>
    <row r="135" spans="1:10" ht="15.75">
      <c r="A135" s="388"/>
      <c r="B135" s="389"/>
      <c r="C135" s="388"/>
      <c r="D135" s="390">
        <v>3.65</v>
      </c>
      <c r="E135" s="390">
        <f t="shared" si="6"/>
        <v>0</v>
      </c>
      <c r="F135" s="401"/>
      <c r="G135" s="402"/>
      <c r="H135" s="403"/>
      <c r="I135" s="390"/>
      <c r="J135" s="394"/>
    </row>
    <row r="136" spans="1:10" ht="15.75">
      <c r="A136" s="424">
        <v>28</v>
      </c>
      <c r="B136" s="425">
        <v>1069</v>
      </c>
      <c r="C136" s="388">
        <v>181</v>
      </c>
      <c r="D136" s="390">
        <v>3.65</v>
      </c>
      <c r="E136" s="390">
        <f t="shared" si="6"/>
        <v>660.65</v>
      </c>
      <c r="F136" s="401"/>
      <c r="G136" s="402"/>
      <c r="H136" s="403"/>
      <c r="I136" s="390"/>
      <c r="J136" s="394"/>
    </row>
    <row r="137" spans="1:10" ht="15.75">
      <c r="A137" s="424">
        <v>28</v>
      </c>
      <c r="B137" s="425">
        <v>4628</v>
      </c>
      <c r="C137" s="388">
        <v>142</v>
      </c>
      <c r="D137" s="390">
        <v>3.65</v>
      </c>
      <c r="E137" s="390">
        <f t="shared" si="6"/>
        <v>518.29999999999995</v>
      </c>
      <c r="F137" s="401"/>
      <c r="G137" s="402"/>
      <c r="H137" s="403"/>
      <c r="I137" s="390"/>
      <c r="J137" s="394"/>
    </row>
    <row r="138" spans="1:10" ht="15.75">
      <c r="A138" s="424">
        <v>28</v>
      </c>
      <c r="B138" s="425">
        <v>5488</v>
      </c>
      <c r="C138" s="388">
        <v>232</v>
      </c>
      <c r="D138" s="390">
        <v>3.65</v>
      </c>
      <c r="E138" s="390">
        <f t="shared" si="6"/>
        <v>846.8</v>
      </c>
      <c r="F138" s="401"/>
      <c r="G138" s="402"/>
      <c r="H138" s="403"/>
      <c r="I138" s="390"/>
      <c r="J138" s="394"/>
    </row>
    <row r="139" spans="1:10" ht="15.75">
      <c r="A139" s="424">
        <v>28</v>
      </c>
      <c r="B139" s="425">
        <v>16280</v>
      </c>
      <c r="C139" s="388">
        <v>68</v>
      </c>
      <c r="D139" s="390">
        <v>3.65</v>
      </c>
      <c r="E139" s="390"/>
      <c r="F139" s="401"/>
      <c r="G139" s="402"/>
      <c r="H139" s="403"/>
      <c r="I139" s="390"/>
      <c r="J139" s="394"/>
    </row>
    <row r="140" spans="1:10" ht="15.75">
      <c r="A140" s="424">
        <v>28</v>
      </c>
      <c r="B140" s="425">
        <v>16937</v>
      </c>
      <c r="C140" s="388">
        <v>48</v>
      </c>
      <c r="D140" s="390">
        <v>3.65</v>
      </c>
      <c r="E140" s="390">
        <f>C140*D140</f>
        <v>175.2</v>
      </c>
      <c r="F140" s="401"/>
      <c r="G140" s="407"/>
      <c r="H140" s="403"/>
      <c r="I140" s="390"/>
      <c r="J140" s="394"/>
    </row>
    <row r="141" spans="1:10" ht="15.75">
      <c r="A141" s="388"/>
      <c r="B141" s="389"/>
      <c r="C141" s="388"/>
      <c r="D141" s="390">
        <v>3.65</v>
      </c>
      <c r="E141" s="390">
        <f>C141*D141</f>
        <v>0</v>
      </c>
      <c r="F141" s="401"/>
      <c r="G141" s="402"/>
      <c r="H141" s="403"/>
      <c r="I141" s="390"/>
      <c r="J141" s="394"/>
    </row>
    <row r="142" spans="1:10" ht="15.75">
      <c r="A142" s="424">
        <v>29</v>
      </c>
      <c r="B142" s="425">
        <v>5127</v>
      </c>
      <c r="C142" s="388">
        <v>79</v>
      </c>
      <c r="D142" s="390">
        <v>3.65</v>
      </c>
      <c r="E142" s="390">
        <f>C142*D142</f>
        <v>288.34999999999997</v>
      </c>
      <c r="F142" s="401"/>
      <c r="G142" s="402"/>
      <c r="H142" s="403"/>
      <c r="I142" s="390"/>
      <c r="J142" s="394"/>
    </row>
    <row r="143" spans="1:10" ht="15.75">
      <c r="A143" s="424">
        <v>29</v>
      </c>
      <c r="B143" s="425">
        <v>7894</v>
      </c>
      <c r="C143" s="388">
        <v>29</v>
      </c>
      <c r="D143" s="390">
        <v>3.65</v>
      </c>
      <c r="E143" s="390"/>
      <c r="F143" s="401"/>
      <c r="G143" s="402"/>
      <c r="H143" s="403"/>
      <c r="I143" s="390"/>
      <c r="J143" s="394"/>
    </row>
    <row r="144" spans="1:10" ht="15.75">
      <c r="A144" s="424">
        <v>29</v>
      </c>
      <c r="B144" s="425">
        <v>17035</v>
      </c>
      <c r="C144" s="388">
        <v>46</v>
      </c>
      <c r="D144" s="390">
        <v>3.65</v>
      </c>
      <c r="E144" s="390">
        <f>C144*D144</f>
        <v>167.9</v>
      </c>
      <c r="F144" s="401"/>
      <c r="G144" s="402"/>
      <c r="H144" s="403"/>
      <c r="I144" s="390"/>
      <c r="J144" s="394"/>
    </row>
    <row r="145" spans="1:10" ht="15.75">
      <c r="A145" s="388"/>
      <c r="B145" s="389"/>
      <c r="C145" s="388"/>
      <c r="D145" s="390">
        <v>3.65</v>
      </c>
      <c r="E145" s="390">
        <f>C145*D145</f>
        <v>0</v>
      </c>
      <c r="F145" s="401"/>
      <c r="G145" s="402"/>
      <c r="H145" s="403"/>
      <c r="I145" s="390"/>
      <c r="J145" s="394"/>
    </row>
    <row r="146" spans="1:10" ht="15.75">
      <c r="A146" s="424">
        <v>30</v>
      </c>
      <c r="B146" s="425">
        <v>1799</v>
      </c>
      <c r="C146" s="388">
        <v>597</v>
      </c>
      <c r="D146" s="390">
        <v>3.65</v>
      </c>
      <c r="E146" s="390">
        <f>C146*D146</f>
        <v>2179.0499999999997</v>
      </c>
      <c r="F146" s="401"/>
      <c r="G146" s="402"/>
      <c r="H146" s="403"/>
      <c r="I146" s="390"/>
      <c r="J146" s="394"/>
    </row>
    <row r="147" spans="1:10" ht="15.75">
      <c r="A147" s="424">
        <v>30</v>
      </c>
      <c r="B147" s="425">
        <v>4963</v>
      </c>
      <c r="C147" s="388">
        <v>98</v>
      </c>
      <c r="D147" s="390">
        <v>3.65</v>
      </c>
      <c r="E147" s="390">
        <f>C147*D147</f>
        <v>357.7</v>
      </c>
      <c r="F147" s="401"/>
      <c r="G147" s="402"/>
      <c r="H147" s="403"/>
      <c r="I147" s="390"/>
      <c r="J147" s="394"/>
    </row>
    <row r="148" spans="1:10" ht="15.75">
      <c r="A148" s="424">
        <v>30</v>
      </c>
      <c r="B148" s="425">
        <v>10522</v>
      </c>
      <c r="C148" s="388">
        <v>61</v>
      </c>
      <c r="D148" s="390">
        <v>3.65</v>
      </c>
      <c r="E148" s="390">
        <f>C148*D148</f>
        <v>222.65</v>
      </c>
      <c r="F148" s="401"/>
      <c r="G148" s="402"/>
      <c r="H148" s="403"/>
      <c r="I148" s="390"/>
      <c r="J148" s="394"/>
    </row>
    <row r="149" spans="1:10" ht="15.75">
      <c r="A149" s="388"/>
      <c r="B149" s="389"/>
      <c r="C149" s="388"/>
      <c r="D149" s="390">
        <v>3.65</v>
      </c>
      <c r="E149" s="390"/>
      <c r="F149" s="401"/>
      <c r="G149" s="402"/>
      <c r="H149" s="403"/>
      <c r="I149" s="390"/>
      <c r="J149" s="394"/>
    </row>
    <row r="150" spans="1:10" ht="15.75">
      <c r="A150" s="424">
        <v>31</v>
      </c>
      <c r="B150" s="425">
        <v>1654</v>
      </c>
      <c r="C150" s="388">
        <v>141</v>
      </c>
      <c r="D150" s="390">
        <v>3.65</v>
      </c>
      <c r="E150" s="390">
        <f>C150*D150</f>
        <v>514.65</v>
      </c>
      <c r="F150" s="401"/>
      <c r="G150" s="402"/>
      <c r="H150" s="403"/>
      <c r="I150" s="390"/>
      <c r="J150" s="394"/>
    </row>
    <row r="151" spans="1:10" ht="15.75">
      <c r="A151" s="424">
        <v>31</v>
      </c>
      <c r="B151" s="425">
        <v>2787</v>
      </c>
      <c r="C151" s="388">
        <v>116</v>
      </c>
      <c r="D151" s="390">
        <v>3.65</v>
      </c>
      <c r="E151" s="390">
        <f>C151*D151</f>
        <v>423.4</v>
      </c>
      <c r="F151" s="401"/>
      <c r="G151" s="402"/>
      <c r="H151" s="403"/>
      <c r="I151" s="390"/>
      <c r="J151" s="394"/>
    </row>
    <row r="152" spans="1:10" ht="15.75">
      <c r="A152" s="424">
        <v>31</v>
      </c>
      <c r="B152" s="425">
        <v>3825</v>
      </c>
      <c r="C152" s="388">
        <v>41</v>
      </c>
      <c r="D152" s="390">
        <v>3.65</v>
      </c>
      <c r="E152" s="390">
        <f>C152*D152</f>
        <v>149.65</v>
      </c>
      <c r="F152" s="401"/>
      <c r="G152" s="402"/>
      <c r="H152" s="403"/>
      <c r="I152" s="390"/>
      <c r="J152" s="394"/>
    </row>
    <row r="153" spans="1:10" ht="15.75">
      <c r="A153" s="424">
        <v>31</v>
      </c>
      <c r="B153" s="425">
        <v>6789</v>
      </c>
      <c r="C153" s="388">
        <v>66</v>
      </c>
      <c r="D153" s="390">
        <v>3.65</v>
      </c>
      <c r="E153" s="390">
        <f>C153*D153</f>
        <v>240.9</v>
      </c>
      <c r="F153" s="401"/>
      <c r="G153" s="402"/>
      <c r="H153" s="403"/>
      <c r="I153" s="390"/>
      <c r="J153" s="394"/>
    </row>
    <row r="154" spans="1:10" ht="15.75">
      <c r="A154" s="424">
        <v>31</v>
      </c>
      <c r="B154" s="425">
        <v>11832</v>
      </c>
      <c r="C154" s="388">
        <v>39</v>
      </c>
      <c r="D154" s="390">
        <v>3.65</v>
      </c>
      <c r="E154" s="390"/>
      <c r="F154" s="401"/>
      <c r="G154" s="402"/>
      <c r="H154" s="403"/>
      <c r="I154" s="390"/>
      <c r="J154" s="394"/>
    </row>
    <row r="155" spans="1:10" ht="15.75">
      <c r="A155" s="388"/>
      <c r="B155" s="389"/>
      <c r="C155" s="388"/>
      <c r="D155" s="390">
        <v>3.65</v>
      </c>
      <c r="E155" s="390">
        <f>C155*D155</f>
        <v>0</v>
      </c>
      <c r="F155" s="401"/>
      <c r="G155" s="402"/>
      <c r="H155" s="403"/>
      <c r="I155" s="390"/>
      <c r="J155" s="394"/>
    </row>
    <row r="156" spans="1:10" ht="15.75">
      <c r="A156" s="424">
        <v>32</v>
      </c>
      <c r="B156" s="425">
        <v>5456</v>
      </c>
      <c r="C156" s="388">
        <v>76</v>
      </c>
      <c r="D156" s="390">
        <v>3.65</v>
      </c>
      <c r="E156" s="390">
        <f>C156*D156</f>
        <v>277.39999999999998</v>
      </c>
      <c r="F156" s="401"/>
      <c r="G156" s="402"/>
      <c r="H156" s="403"/>
      <c r="I156" s="390"/>
      <c r="J156" s="394"/>
    </row>
    <row r="157" spans="1:10" ht="15.75">
      <c r="A157" s="424">
        <v>32</v>
      </c>
      <c r="B157" s="425">
        <v>7342</v>
      </c>
      <c r="C157" s="388">
        <v>48</v>
      </c>
      <c r="D157" s="390">
        <v>3.65</v>
      </c>
      <c r="E157" s="390">
        <f>C157*D157</f>
        <v>175.2</v>
      </c>
      <c r="F157" s="401"/>
      <c r="G157" s="402"/>
      <c r="H157" s="412"/>
      <c r="I157" s="390"/>
      <c r="J157" s="394"/>
    </row>
    <row r="158" spans="1:10" ht="15.75">
      <c r="A158" s="424">
        <v>32</v>
      </c>
      <c r="B158" s="425">
        <v>15739</v>
      </c>
      <c r="C158" s="388">
        <v>51</v>
      </c>
      <c r="D158" s="390">
        <v>3.65</v>
      </c>
      <c r="E158" s="390">
        <f>C158*D158</f>
        <v>186.15</v>
      </c>
      <c r="F158" s="401"/>
      <c r="G158" s="421"/>
      <c r="H158" s="412"/>
      <c r="I158" s="390"/>
      <c r="J158" s="394"/>
    </row>
    <row r="159" spans="1:10" ht="15.75">
      <c r="A159" s="424">
        <v>32</v>
      </c>
      <c r="B159" s="425">
        <v>17135</v>
      </c>
      <c r="C159" s="388">
        <v>64</v>
      </c>
      <c r="D159" s="390">
        <v>3.65</v>
      </c>
      <c r="E159" s="390">
        <f>C159*D159</f>
        <v>233.6</v>
      </c>
      <c r="F159" s="401"/>
      <c r="G159" s="402"/>
      <c r="H159" s="403"/>
      <c r="I159" s="390"/>
      <c r="J159" s="394"/>
    </row>
    <row r="160" spans="1:10" ht="15.75">
      <c r="A160" s="388"/>
      <c r="B160" s="389"/>
      <c r="C160" s="388"/>
      <c r="D160" s="390">
        <v>3.65</v>
      </c>
      <c r="E160" s="390"/>
      <c r="F160" s="401"/>
      <c r="G160" s="402"/>
      <c r="H160" s="403"/>
      <c r="I160" s="390"/>
      <c r="J160" s="394"/>
    </row>
    <row r="161" spans="1:10" ht="15.75">
      <c r="A161" s="424">
        <v>33</v>
      </c>
      <c r="B161" s="425">
        <v>1558</v>
      </c>
      <c r="C161" s="388">
        <v>203</v>
      </c>
      <c r="D161" s="390">
        <v>3.65</v>
      </c>
      <c r="E161" s="390">
        <f>C161*D161</f>
        <v>740.94999999999993</v>
      </c>
      <c r="F161" s="401"/>
      <c r="G161" s="406"/>
      <c r="H161" s="403"/>
      <c r="I161" s="390"/>
      <c r="J161" s="394"/>
    </row>
    <row r="162" spans="1:10" ht="15.75">
      <c r="A162" s="424">
        <v>33</v>
      </c>
      <c r="B162" s="425">
        <v>4646</v>
      </c>
      <c r="C162" s="388">
        <v>54</v>
      </c>
      <c r="D162" s="390">
        <v>3.65</v>
      </c>
      <c r="E162" s="390">
        <f>C162*D162</f>
        <v>197.1</v>
      </c>
      <c r="F162" s="401"/>
      <c r="G162" s="402"/>
      <c r="H162" s="403"/>
      <c r="I162" s="390"/>
      <c r="J162" s="394"/>
    </row>
    <row r="163" spans="1:10" ht="15.75">
      <c r="A163" s="424">
        <v>33</v>
      </c>
      <c r="B163" s="425">
        <v>12662</v>
      </c>
      <c r="C163" s="388">
        <v>53</v>
      </c>
      <c r="D163" s="390">
        <v>3.65</v>
      </c>
      <c r="E163" s="390">
        <f>C163*D163</f>
        <v>193.45</v>
      </c>
      <c r="F163" s="401"/>
      <c r="G163" s="402"/>
      <c r="H163" s="403"/>
      <c r="I163" s="390"/>
      <c r="J163" s="394"/>
    </row>
    <row r="164" spans="1:10" ht="15.75">
      <c r="A164" s="15"/>
      <c r="B164" s="1"/>
      <c r="C164" s="15" t="s">
        <v>314</v>
      </c>
      <c r="D164" s="3"/>
      <c r="E164" s="3"/>
      <c r="F164" s="378"/>
      <c r="G164" s="376"/>
      <c r="H164" s="379"/>
      <c r="I164" s="3"/>
      <c r="J164" s="5"/>
    </row>
    <row r="165" spans="1:10" ht="15.75">
      <c r="A165" s="15"/>
      <c r="B165" s="1"/>
      <c r="C165" s="15"/>
      <c r="D165" s="3"/>
      <c r="E165" s="3"/>
      <c r="F165" s="378"/>
      <c r="G165" s="376"/>
      <c r="H165" s="379"/>
      <c r="I165" s="3"/>
      <c r="J165" s="5"/>
    </row>
    <row r="166" spans="1:10" ht="15.75">
      <c r="A166" s="15"/>
      <c r="B166" s="426" t="s">
        <v>341</v>
      </c>
      <c r="C166" s="15"/>
      <c r="D166" s="3"/>
      <c r="E166" s="3"/>
      <c r="F166" s="378"/>
      <c r="G166" s="376"/>
      <c r="H166" s="379"/>
      <c r="I166" s="3"/>
      <c r="J166" s="5"/>
    </row>
    <row r="167" spans="1:10" ht="15.75">
      <c r="A167" s="388"/>
      <c r="B167" s="389"/>
      <c r="C167" s="388"/>
      <c r="D167" s="390">
        <v>3.65</v>
      </c>
      <c r="E167" s="390">
        <f t="shared" ref="E167:E172" si="7">C167*D167</f>
        <v>0</v>
      </c>
      <c r="F167" s="401"/>
      <c r="G167" s="402"/>
      <c r="H167" s="403"/>
      <c r="I167" s="390"/>
      <c r="J167" s="394"/>
    </row>
    <row r="168" spans="1:10" ht="15.75">
      <c r="A168" s="388"/>
      <c r="B168" s="389"/>
      <c r="C168" s="388"/>
      <c r="D168" s="390">
        <v>3.65</v>
      </c>
      <c r="E168" s="390">
        <f t="shared" si="7"/>
        <v>0</v>
      </c>
      <c r="F168" s="401"/>
      <c r="G168" s="402"/>
      <c r="H168" s="403"/>
      <c r="I168" s="390"/>
      <c r="J168" s="394"/>
    </row>
    <row r="169" spans="1:10" ht="15.75">
      <c r="A169" s="388"/>
      <c r="B169" s="389"/>
      <c r="C169" s="388"/>
      <c r="D169" s="390">
        <v>3.65</v>
      </c>
      <c r="E169" s="390">
        <f t="shared" si="7"/>
        <v>0</v>
      </c>
      <c r="F169" s="401"/>
      <c r="G169" s="402"/>
      <c r="H169" s="403"/>
      <c r="I169" s="390"/>
      <c r="J169" s="394"/>
    </row>
    <row r="170" spans="1:10" ht="15.75">
      <c r="A170" s="388"/>
      <c r="B170" s="389"/>
      <c r="C170" s="388"/>
      <c r="D170" s="390">
        <v>3.65</v>
      </c>
      <c r="E170" s="390">
        <f t="shared" si="7"/>
        <v>0</v>
      </c>
      <c r="F170" s="401"/>
      <c r="G170" s="402"/>
      <c r="H170" s="403"/>
      <c r="I170" s="390"/>
      <c r="J170" s="394"/>
    </row>
    <row r="171" spans="1:10" ht="15.75">
      <c r="A171" s="388"/>
      <c r="B171" s="389"/>
      <c r="C171" s="388"/>
      <c r="D171" s="390">
        <v>3.65</v>
      </c>
      <c r="E171" s="390">
        <f t="shared" si="7"/>
        <v>0</v>
      </c>
      <c r="F171" s="401"/>
      <c r="G171" s="402"/>
      <c r="H171" s="403"/>
      <c r="I171" s="390"/>
      <c r="J171" s="394"/>
    </row>
    <row r="172" spans="1:10" ht="15.75">
      <c r="A172" s="388">
        <f>LOOKUP(B172,Membership!$D$2:$D$320,Membership!$C$2:$C$320)</f>
        <v>40</v>
      </c>
      <c r="B172" s="389">
        <v>12644</v>
      </c>
      <c r="C172" s="388">
        <v>54</v>
      </c>
      <c r="D172" s="390">
        <v>3.65</v>
      </c>
      <c r="E172" s="390">
        <f t="shared" si="7"/>
        <v>197.1</v>
      </c>
      <c r="F172" s="401"/>
      <c r="G172" s="402"/>
      <c r="H172" s="403"/>
      <c r="I172" s="390"/>
      <c r="J172" s="394"/>
    </row>
    <row r="173" spans="1:10" ht="15.75">
      <c r="A173" s="388"/>
      <c r="B173" s="389"/>
      <c r="C173" s="388" t="s">
        <v>325</v>
      </c>
      <c r="D173" s="390"/>
      <c r="E173" s="390"/>
      <c r="F173" s="401"/>
      <c r="G173" s="402"/>
      <c r="H173" s="403"/>
      <c r="I173" s="390"/>
      <c r="J173" s="394"/>
    </row>
    <row r="174" spans="1:10" ht="15.75">
      <c r="A174" s="388">
        <f>LOOKUP(B174,Membership!$D$2:$D$320,Membership!$C$2:$C$320)</f>
        <v>41</v>
      </c>
      <c r="B174" s="389">
        <v>765</v>
      </c>
      <c r="C174" s="388">
        <v>119</v>
      </c>
      <c r="D174" s="390">
        <v>3.65</v>
      </c>
      <c r="E174" s="390">
        <f>C174*D174</f>
        <v>434.34999999999997</v>
      </c>
      <c r="F174" s="401"/>
      <c r="G174" s="402"/>
      <c r="H174" s="403"/>
      <c r="I174" s="390"/>
      <c r="J174" s="394"/>
    </row>
    <row r="175" spans="1:10" ht="15.75">
      <c r="A175" s="388">
        <f>LOOKUP(B175,Membership!$D$2:$D$320,Membership!$C$2:$C$320)</f>
        <v>41</v>
      </c>
      <c r="B175" s="389">
        <v>1080</v>
      </c>
      <c r="C175" s="388">
        <v>137</v>
      </c>
      <c r="D175" s="390">
        <v>3.65</v>
      </c>
      <c r="E175" s="390">
        <f>C175*D175</f>
        <v>500.05</v>
      </c>
      <c r="F175" s="401"/>
      <c r="G175" s="402"/>
      <c r="H175" s="403"/>
      <c r="I175" s="390"/>
      <c r="J175" s="394"/>
    </row>
    <row r="176" spans="1:10" ht="15.75">
      <c r="A176" s="388">
        <f>LOOKUP(B176,Membership!$D$2:$D$320,Membership!$C$2:$C$320)</f>
        <v>41</v>
      </c>
      <c r="B176" s="389">
        <v>1501</v>
      </c>
      <c r="C176" s="388">
        <v>17</v>
      </c>
      <c r="D176" s="390">
        <v>3.65</v>
      </c>
      <c r="E176" s="390">
        <f>C176*D176</f>
        <v>62.05</v>
      </c>
      <c r="F176" s="401"/>
      <c r="G176" s="402"/>
      <c r="H176" s="403"/>
      <c r="I176" s="390"/>
      <c r="J176" s="394"/>
    </row>
    <row r="177" spans="1:10" ht="15.75">
      <c r="A177" s="388">
        <f>LOOKUP(B177,Membership!$D$2:$D$320,Membership!$C$2:$C$320)</f>
        <v>41</v>
      </c>
      <c r="B177" s="389">
        <v>7370</v>
      </c>
      <c r="C177" s="388">
        <v>132</v>
      </c>
      <c r="D177" s="390">
        <v>3.65</v>
      </c>
      <c r="E177" s="390">
        <f>C177*D177</f>
        <v>481.8</v>
      </c>
      <c r="F177" s="401"/>
      <c r="G177" s="402"/>
      <c r="H177" s="403"/>
      <c r="I177" s="390"/>
      <c r="J177" s="394"/>
    </row>
    <row r="178" spans="1:10" ht="15.75">
      <c r="A178" s="388">
        <f>LOOKUP(B178,Membership!$D$2:$D$320,Membership!$C$2:$C$320)</f>
        <v>41</v>
      </c>
      <c r="B178" s="389">
        <v>11884</v>
      </c>
      <c r="C178" s="388">
        <v>23</v>
      </c>
      <c r="D178" s="390">
        <v>3.65</v>
      </c>
      <c r="E178" s="390">
        <f>C178*D178</f>
        <v>83.95</v>
      </c>
      <c r="F178" s="401"/>
      <c r="G178" s="402"/>
      <c r="H178" s="403"/>
      <c r="I178" s="390"/>
      <c r="J178" s="394"/>
    </row>
    <row r="179" spans="1:10">
      <c r="A179" s="388"/>
      <c r="B179" s="396"/>
      <c r="C179" s="388" t="s">
        <v>325</v>
      </c>
      <c r="D179" s="391"/>
      <c r="E179" s="391"/>
      <c r="F179" s="401"/>
      <c r="G179" s="402"/>
      <c r="H179" s="403"/>
      <c r="I179" s="391"/>
      <c r="J179" s="399"/>
    </row>
    <row r="180" spans="1:10" ht="15.75">
      <c r="A180" s="388">
        <f>LOOKUP(B180,Membership!$D$2:$D$320,Membership!$C$2:$C$320)</f>
        <v>42</v>
      </c>
      <c r="B180" s="389">
        <v>1471</v>
      </c>
      <c r="C180" s="388">
        <v>145</v>
      </c>
      <c r="D180" s="390">
        <v>3.65</v>
      </c>
      <c r="E180" s="390">
        <f>C180*D180</f>
        <v>529.25</v>
      </c>
      <c r="F180" s="401"/>
      <c r="G180" s="402"/>
      <c r="H180" s="403"/>
      <c r="I180" s="390"/>
      <c r="J180" s="394"/>
    </row>
    <row r="181" spans="1:10" ht="15.75">
      <c r="A181" s="388">
        <f>LOOKUP(B181,Membership!$D$2:$D$320,Membership!$C$2:$C$320)</f>
        <v>42</v>
      </c>
      <c r="B181" s="389">
        <v>6630</v>
      </c>
      <c r="C181" s="388">
        <v>48</v>
      </c>
      <c r="D181" s="390">
        <v>3.65</v>
      </c>
      <c r="E181" s="390">
        <f>C181*D181</f>
        <v>175.2</v>
      </c>
      <c r="F181" s="401"/>
      <c r="G181" s="402"/>
      <c r="H181" s="403"/>
      <c r="I181" s="390"/>
      <c r="J181" s="394"/>
    </row>
    <row r="182" spans="1:10" ht="15.75">
      <c r="A182" s="388">
        <f>LOOKUP(B182,Membership!$D$2:$D$320,Membership!$C$2:$C$320)</f>
        <v>42</v>
      </c>
      <c r="B182" s="389">
        <v>10920</v>
      </c>
      <c r="C182" s="388">
        <v>45</v>
      </c>
      <c r="D182" s="390">
        <v>3.65</v>
      </c>
      <c r="E182" s="390">
        <f>C182*D182</f>
        <v>164.25</v>
      </c>
      <c r="F182" s="401"/>
      <c r="G182" s="402"/>
      <c r="H182" s="403"/>
      <c r="I182" s="390"/>
      <c r="J182" s="394"/>
    </row>
    <row r="183" spans="1:10" ht="15.75">
      <c r="A183" s="388">
        <f>LOOKUP(B183,Membership!$D$2:$D$320,Membership!$C$2:$C$320)</f>
        <v>42</v>
      </c>
      <c r="B183" s="389">
        <v>12491</v>
      </c>
      <c r="C183" s="388">
        <v>77</v>
      </c>
      <c r="D183" s="390">
        <v>3.65</v>
      </c>
      <c r="E183" s="390">
        <f>C183*D183</f>
        <v>281.05</v>
      </c>
      <c r="F183" s="401"/>
      <c r="G183" s="402"/>
      <c r="H183" s="403"/>
      <c r="I183" s="390"/>
      <c r="J183" s="394"/>
    </row>
    <row r="184" spans="1:10" ht="15.75">
      <c r="A184" s="388">
        <f>LOOKUP(B184,Membership!$D$2:$D$320,Membership!$C$2:$C$320)</f>
        <v>42</v>
      </c>
      <c r="B184" s="389">
        <v>13480</v>
      </c>
      <c r="C184" s="388">
        <v>63</v>
      </c>
      <c r="D184" s="390">
        <v>3.65</v>
      </c>
      <c r="E184" s="390">
        <f>C184*D184</f>
        <v>229.95</v>
      </c>
      <c r="F184" s="401"/>
      <c r="G184" s="402"/>
      <c r="H184" s="403"/>
      <c r="I184" s="390"/>
      <c r="J184" s="394"/>
    </row>
    <row r="185" spans="1:10" ht="15.75">
      <c r="A185" s="388"/>
      <c r="B185" s="389"/>
      <c r="C185" s="388" t="s">
        <v>325</v>
      </c>
      <c r="D185" s="390"/>
      <c r="E185" s="390"/>
      <c r="F185" s="401"/>
      <c r="G185" s="402"/>
      <c r="H185" s="403"/>
      <c r="I185" s="390"/>
      <c r="J185" s="394"/>
    </row>
    <row r="186" spans="1:10" ht="15.75">
      <c r="A186" s="388">
        <f>LOOKUP(B186,Membership!$D$2:$D$320,Membership!$C$2:$C$320)</f>
        <v>43</v>
      </c>
      <c r="B186" s="389">
        <v>3099</v>
      </c>
      <c r="C186" s="388">
        <v>174</v>
      </c>
      <c r="D186" s="390">
        <v>3.65</v>
      </c>
      <c r="E186" s="390">
        <f>C186*D186</f>
        <v>635.1</v>
      </c>
      <c r="F186" s="401"/>
      <c r="G186" s="402"/>
      <c r="H186" s="403"/>
      <c r="I186" s="390"/>
      <c r="J186" s="394"/>
    </row>
    <row r="187" spans="1:10" ht="15.75">
      <c r="A187" s="388">
        <f>LOOKUP(B187,Membership!$D$2:$D$320,Membership!$C$2:$C$320)</f>
        <v>43</v>
      </c>
      <c r="B187" s="389">
        <v>6371</v>
      </c>
      <c r="C187" s="388">
        <v>315</v>
      </c>
      <c r="D187" s="390">
        <v>3.65</v>
      </c>
      <c r="E187" s="390">
        <f>C187*D187</f>
        <v>1149.75</v>
      </c>
      <c r="F187" s="401"/>
      <c r="G187" s="402"/>
      <c r="H187" s="403"/>
      <c r="I187" s="390"/>
      <c r="J187" s="394"/>
    </row>
    <row r="188" spans="1:10" ht="15.75">
      <c r="A188" s="388">
        <f>LOOKUP(B188,Membership!$D$2:$D$320,Membership!$C$2:$C$320)</f>
        <v>43</v>
      </c>
      <c r="B188" s="389">
        <v>6463</v>
      </c>
      <c r="C188" s="388">
        <v>98</v>
      </c>
      <c r="D188" s="390">
        <v>3.65</v>
      </c>
      <c r="E188" s="390">
        <f>C188*D188</f>
        <v>357.7</v>
      </c>
      <c r="F188" s="401"/>
      <c r="G188" s="402"/>
      <c r="H188" s="403"/>
      <c r="I188" s="390"/>
      <c r="J188" s="394"/>
    </row>
    <row r="189" spans="1:10" ht="15.75">
      <c r="A189" s="388">
        <f>LOOKUP(B189,Membership!$D$2:$D$320,Membership!$C$2:$C$320)</f>
        <v>43</v>
      </c>
      <c r="B189" s="389">
        <v>7811</v>
      </c>
      <c r="C189" s="388">
        <v>59</v>
      </c>
      <c r="D189" s="390">
        <v>3.65</v>
      </c>
      <c r="E189" s="390">
        <f>C189*D189</f>
        <v>215.35</v>
      </c>
      <c r="F189" s="401"/>
      <c r="G189" s="402"/>
      <c r="H189" s="403"/>
      <c r="I189" s="390"/>
      <c r="J189" s="394"/>
    </row>
    <row r="190" spans="1:10" ht="15.75">
      <c r="A190" s="388">
        <f>LOOKUP(B190,Membership!$D$2:$D$320,Membership!$C$2:$C$320)</f>
        <v>43</v>
      </c>
      <c r="B190" s="389">
        <v>16994</v>
      </c>
      <c r="C190" s="388">
        <v>54</v>
      </c>
      <c r="D190" s="390">
        <v>3.65</v>
      </c>
      <c r="E190" s="390">
        <f>C190*D190</f>
        <v>197.1</v>
      </c>
      <c r="F190" s="401"/>
      <c r="G190" s="402"/>
      <c r="H190" s="403"/>
      <c r="I190" s="390"/>
      <c r="J190" s="394"/>
    </row>
    <row r="191" spans="1:10" ht="15.75">
      <c r="A191" s="388"/>
      <c r="B191" s="389"/>
      <c r="C191" s="388" t="s">
        <v>325</v>
      </c>
      <c r="D191" s="390"/>
      <c r="E191" s="390"/>
      <c r="F191" s="401"/>
      <c r="G191" s="402"/>
      <c r="H191" s="403"/>
      <c r="I191" s="390"/>
      <c r="J191" s="394"/>
    </row>
    <row r="192" spans="1:10" ht="15.75">
      <c r="A192" s="388">
        <f>LOOKUP(B192,Membership!$D$2:$D$320,Membership!$C$2:$C$320)</f>
        <v>44</v>
      </c>
      <c r="B192" s="389">
        <v>1547</v>
      </c>
      <c r="C192" s="388">
        <v>136</v>
      </c>
      <c r="D192" s="390">
        <v>3.65</v>
      </c>
      <c r="E192" s="390">
        <f>C192*D192</f>
        <v>496.4</v>
      </c>
      <c r="F192" s="401"/>
      <c r="G192" s="402"/>
      <c r="H192" s="403"/>
      <c r="I192" s="390"/>
      <c r="J192" s="394"/>
    </row>
    <row r="193" spans="1:10" ht="15.75">
      <c r="A193" s="388">
        <f>LOOKUP(B193,Membership!$D$2:$D$320,Membership!$C$2:$C$320)</f>
        <v>44</v>
      </c>
      <c r="B193" s="389">
        <v>1637</v>
      </c>
      <c r="C193" s="388">
        <v>126</v>
      </c>
      <c r="D193" s="390">
        <v>3.65</v>
      </c>
      <c r="E193" s="390">
        <f>C193*D193</f>
        <v>459.9</v>
      </c>
      <c r="F193" s="401"/>
      <c r="G193" s="402"/>
      <c r="H193" s="403"/>
      <c r="I193" s="390"/>
      <c r="J193" s="394"/>
    </row>
    <row r="194" spans="1:10" ht="15.75">
      <c r="A194" s="388">
        <f>LOOKUP(B194,Membership!$D$2:$D$320,Membership!$C$2:$C$320)</f>
        <v>44</v>
      </c>
      <c r="B194" s="389">
        <v>4774</v>
      </c>
      <c r="C194" s="388">
        <v>69</v>
      </c>
      <c r="D194" s="390">
        <v>3.65</v>
      </c>
      <c r="E194" s="390">
        <f>C194*D194</f>
        <v>251.85</v>
      </c>
      <c r="F194" s="401"/>
      <c r="G194" s="402"/>
      <c r="H194" s="403"/>
      <c r="I194" s="390"/>
      <c r="J194" s="394"/>
    </row>
    <row r="195" spans="1:10" ht="15.75">
      <c r="A195" s="388"/>
      <c r="B195" s="389"/>
      <c r="C195" s="388" t="s">
        <v>325</v>
      </c>
      <c r="D195" s="390"/>
      <c r="E195" s="390"/>
      <c r="F195" s="401"/>
      <c r="G195" s="402"/>
      <c r="H195" s="403"/>
      <c r="I195" s="390"/>
      <c r="J195" s="394"/>
    </row>
    <row r="196" spans="1:10" ht="15.75">
      <c r="A196" s="388">
        <f>LOOKUP(B196,Membership!$D$2:$D$320,Membership!$C$2:$C$320)</f>
        <v>45</v>
      </c>
      <c r="B196" s="389">
        <v>3924</v>
      </c>
      <c r="C196" s="388">
        <v>200</v>
      </c>
      <c r="D196" s="390">
        <v>3.65</v>
      </c>
      <c r="E196" s="390">
        <f>C196*D196</f>
        <v>730</v>
      </c>
      <c r="F196" s="401"/>
      <c r="G196" s="402"/>
      <c r="H196" s="403"/>
      <c r="I196" s="390"/>
      <c r="J196" s="394"/>
    </row>
    <row r="197" spans="1:10" ht="15.75">
      <c r="A197" s="388">
        <f>LOOKUP(B197,Membership!$D$2:$D$320,Membership!$C$2:$C$320)</f>
        <v>45</v>
      </c>
      <c r="B197" s="389">
        <v>4549</v>
      </c>
      <c r="C197" s="388">
        <v>105</v>
      </c>
      <c r="D197" s="390">
        <v>3.65</v>
      </c>
      <c r="E197" s="390">
        <f>C197*D197</f>
        <v>383.25</v>
      </c>
      <c r="F197" s="401"/>
      <c r="G197" s="407"/>
      <c r="H197" s="419"/>
      <c r="I197" s="390"/>
      <c r="J197" s="394"/>
    </row>
    <row r="198" spans="1:10" ht="15.75">
      <c r="A198" s="388">
        <f>LOOKUP(B198,Membership!$D$2:$D$320,Membership!$C$2:$C$320)</f>
        <v>45</v>
      </c>
      <c r="B198" s="389">
        <v>10559</v>
      </c>
      <c r="C198" s="388">
        <v>81</v>
      </c>
      <c r="D198" s="390">
        <v>3.65</v>
      </c>
      <c r="E198" s="390">
        <f>C198*D198</f>
        <v>295.64999999999998</v>
      </c>
      <c r="F198" s="401"/>
      <c r="G198" s="402"/>
      <c r="H198" s="403"/>
      <c r="I198" s="390"/>
      <c r="J198" s="394"/>
    </row>
    <row r="199" spans="1:10" ht="15.75">
      <c r="A199" s="388">
        <f>LOOKUP(B199,Membership!$D$2:$D$320,Membership!$C$2:$C$320)</f>
        <v>45</v>
      </c>
      <c r="B199" s="389">
        <v>11155</v>
      </c>
      <c r="C199" s="388">
        <v>91</v>
      </c>
      <c r="D199" s="390">
        <v>3.65</v>
      </c>
      <c r="E199" s="390">
        <f>C199*D199</f>
        <v>332.15</v>
      </c>
      <c r="F199" s="401"/>
      <c r="G199" s="402"/>
      <c r="H199" s="403"/>
      <c r="I199" s="390"/>
      <c r="J199" s="394"/>
    </row>
    <row r="200" spans="1:10" ht="15.75">
      <c r="A200" s="388">
        <f>LOOKUP(B200,Membership!$D$2:$D$320,Membership!$C$2:$C$320)</f>
        <v>45</v>
      </c>
      <c r="B200" s="389">
        <v>16079</v>
      </c>
      <c r="C200" s="388">
        <v>47</v>
      </c>
      <c r="D200" s="390">
        <v>3.65</v>
      </c>
      <c r="E200" s="390">
        <f>C200*D200</f>
        <v>171.54999999999998</v>
      </c>
      <c r="F200" s="401"/>
      <c r="G200" s="402"/>
      <c r="H200" s="403"/>
      <c r="I200" s="390"/>
      <c r="J200" s="394"/>
    </row>
    <row r="201" spans="1:10" ht="15.75">
      <c r="A201" s="388"/>
      <c r="B201" s="389"/>
      <c r="C201" s="388" t="s">
        <v>325</v>
      </c>
      <c r="D201" s="390"/>
      <c r="E201" s="390"/>
      <c r="F201" s="401"/>
      <c r="G201" s="402"/>
      <c r="H201" s="403"/>
      <c r="I201" s="390"/>
      <c r="J201" s="394"/>
    </row>
    <row r="202" spans="1:10" ht="15.75">
      <c r="A202" s="388">
        <f>LOOKUP(B202,Membership!$D$2:$D$320,Membership!$C$2:$C$320)</f>
        <v>46</v>
      </c>
      <c r="B202" s="389">
        <v>746</v>
      </c>
      <c r="C202" s="388">
        <v>125</v>
      </c>
      <c r="D202" s="390">
        <v>3.65</v>
      </c>
      <c r="E202" s="390">
        <f>C202*D202</f>
        <v>456.25</v>
      </c>
      <c r="F202" s="401"/>
      <c r="G202" s="402"/>
      <c r="H202" s="403"/>
      <c r="I202" s="390"/>
      <c r="J202" s="394"/>
    </row>
    <row r="203" spans="1:10" ht="15.75">
      <c r="A203" s="388">
        <f>LOOKUP(B203,Membership!$D$2:$D$320,Membership!$C$2:$C$320)</f>
        <v>46</v>
      </c>
      <c r="B203" s="389">
        <v>3450</v>
      </c>
      <c r="C203" s="388">
        <v>155</v>
      </c>
      <c r="D203" s="390">
        <v>3.65</v>
      </c>
      <c r="E203" s="390">
        <f>C203*D203</f>
        <v>565.75</v>
      </c>
      <c r="F203" s="401"/>
      <c r="G203" s="402"/>
      <c r="H203" s="403"/>
      <c r="I203" s="390"/>
      <c r="J203" s="394"/>
    </row>
    <row r="204" spans="1:10" ht="15.75">
      <c r="A204" s="388">
        <f>LOOKUP(B204,Membership!$D$2:$D$320,Membership!$C$2:$C$320)</f>
        <v>46</v>
      </c>
      <c r="B204" s="389">
        <v>3805</v>
      </c>
      <c r="C204" s="388">
        <v>197</v>
      </c>
      <c r="D204" s="390">
        <v>3.65</v>
      </c>
      <c r="E204" s="390">
        <f>C204*D204</f>
        <v>719.05</v>
      </c>
      <c r="F204" s="401"/>
      <c r="G204" s="402"/>
      <c r="H204" s="403"/>
      <c r="I204" s="390"/>
      <c r="J204" s="394"/>
    </row>
    <row r="205" spans="1:10" ht="15.75">
      <c r="A205" s="388">
        <f>LOOKUP(B205,Membership!$D$2:$D$320,Membership!$C$2:$C$320)</f>
        <v>46</v>
      </c>
      <c r="B205" s="389">
        <v>4392</v>
      </c>
      <c r="C205" s="388">
        <v>72</v>
      </c>
      <c r="D205" s="390">
        <v>3.65</v>
      </c>
      <c r="E205" s="390">
        <f>C205*D205</f>
        <v>262.8</v>
      </c>
      <c r="F205" s="401"/>
      <c r="G205" s="402"/>
      <c r="H205" s="403"/>
      <c r="I205" s="390"/>
      <c r="J205" s="394"/>
    </row>
    <row r="206" spans="1:10" ht="15.75">
      <c r="A206" s="388"/>
      <c r="B206" s="389"/>
      <c r="C206" s="388" t="s">
        <v>325</v>
      </c>
      <c r="D206" s="390"/>
      <c r="E206" s="390"/>
      <c r="F206" s="401"/>
      <c r="G206" s="402"/>
      <c r="H206" s="403"/>
      <c r="I206" s="390"/>
      <c r="J206" s="394"/>
    </row>
    <row r="207" spans="1:10" ht="15.75">
      <c r="A207" s="388">
        <f>LOOKUP(B207,Membership!$D$2:$D$320,Membership!$C$2:$C$320)</f>
        <v>47</v>
      </c>
      <c r="B207" s="389">
        <v>531</v>
      </c>
      <c r="C207" s="388">
        <v>105</v>
      </c>
      <c r="D207" s="390">
        <v>3.65</v>
      </c>
      <c r="E207" s="390">
        <f t="shared" ref="E207:E212" si="8">C207*D207</f>
        <v>383.25</v>
      </c>
      <c r="F207" s="401"/>
      <c r="G207" s="402"/>
      <c r="H207" s="403"/>
      <c r="I207" s="390"/>
      <c r="J207" s="394"/>
    </row>
    <row r="208" spans="1:10" ht="15.75">
      <c r="A208" s="388">
        <f>LOOKUP(B208,Membership!$D$2:$D$320,Membership!$C$2:$C$320)</f>
        <v>47</v>
      </c>
      <c r="B208" s="389">
        <v>4527</v>
      </c>
      <c r="C208" s="388">
        <v>134</v>
      </c>
      <c r="D208" s="390">
        <v>3.65</v>
      </c>
      <c r="E208" s="390">
        <f t="shared" si="8"/>
        <v>489.09999999999997</v>
      </c>
      <c r="F208" s="401"/>
      <c r="G208" s="402"/>
      <c r="H208" s="403"/>
      <c r="I208" s="390"/>
      <c r="J208" s="394"/>
    </row>
    <row r="209" spans="1:10" ht="15.75">
      <c r="A209" s="388">
        <f>LOOKUP(B209,Membership!$D$2:$D$320,Membership!$C$2:$C$320)</f>
        <v>47</v>
      </c>
      <c r="B209" s="389">
        <v>4586</v>
      </c>
      <c r="C209" s="388">
        <v>134</v>
      </c>
      <c r="D209" s="390">
        <v>3.65</v>
      </c>
      <c r="E209" s="390">
        <f t="shared" si="8"/>
        <v>489.09999999999997</v>
      </c>
      <c r="F209" s="401"/>
      <c r="G209" s="402"/>
      <c r="H209" s="403"/>
      <c r="I209" s="390"/>
      <c r="J209" s="394"/>
    </row>
    <row r="210" spans="1:10" ht="15.75">
      <c r="A210" s="388">
        <f>LOOKUP(B210,Membership!$D$2:$D$320,Membership!$C$2:$C$320)</f>
        <v>47</v>
      </c>
      <c r="B210" s="389">
        <v>6568</v>
      </c>
      <c r="C210" s="388">
        <v>169</v>
      </c>
      <c r="D210" s="390">
        <v>3.65</v>
      </c>
      <c r="E210" s="390">
        <f t="shared" si="8"/>
        <v>616.85</v>
      </c>
      <c r="F210" s="401"/>
      <c r="G210" s="402"/>
      <c r="H210" s="403"/>
      <c r="I210" s="390"/>
      <c r="J210" s="394"/>
    </row>
    <row r="211" spans="1:10" ht="15.75">
      <c r="A211" s="388">
        <f>LOOKUP(B211,Membership!$D$2:$D$320,Membership!$C$2:$C$320)</f>
        <v>47</v>
      </c>
      <c r="B211" s="389">
        <v>9082</v>
      </c>
      <c r="C211" s="388">
        <v>46</v>
      </c>
      <c r="D211" s="390">
        <v>3.65</v>
      </c>
      <c r="E211" s="390">
        <f t="shared" si="8"/>
        <v>167.9</v>
      </c>
      <c r="F211" s="401"/>
      <c r="G211" s="402"/>
      <c r="H211" s="403"/>
      <c r="I211" s="390"/>
      <c r="J211" s="394"/>
    </row>
    <row r="212" spans="1:10" ht="15.75">
      <c r="A212" s="388">
        <f>LOOKUP(B212,Membership!$D$2:$D$320,Membership!$C$2:$C$320)</f>
        <v>47</v>
      </c>
      <c r="B212" s="389">
        <v>16863</v>
      </c>
      <c r="C212" s="388">
        <v>53</v>
      </c>
      <c r="D212" s="390">
        <v>3.65</v>
      </c>
      <c r="E212" s="390">
        <f t="shared" si="8"/>
        <v>193.45</v>
      </c>
      <c r="F212" s="401"/>
      <c r="G212" s="402"/>
      <c r="H212" s="403"/>
      <c r="I212" s="390"/>
      <c r="J212" s="394"/>
    </row>
    <row r="213" spans="1:10" ht="15.75">
      <c r="A213" s="388">
        <v>47</v>
      </c>
      <c r="B213" s="389">
        <v>17889</v>
      </c>
      <c r="C213" s="388">
        <v>39</v>
      </c>
      <c r="D213" s="390">
        <v>3.65</v>
      </c>
      <c r="E213" s="390">
        <f>C213*D213</f>
        <v>142.35</v>
      </c>
      <c r="F213" s="401"/>
      <c r="G213" s="402"/>
      <c r="H213" s="403"/>
      <c r="I213" s="390"/>
      <c r="J213" s="394"/>
    </row>
    <row r="214" spans="1:10" ht="15.75">
      <c r="A214" s="388"/>
      <c r="B214" s="389"/>
      <c r="C214" s="388" t="s">
        <v>325</v>
      </c>
      <c r="D214" s="390"/>
      <c r="E214" s="390"/>
      <c r="F214" s="401"/>
      <c r="G214" s="402"/>
      <c r="H214" s="403"/>
      <c r="I214" s="390"/>
      <c r="J214" s="394"/>
    </row>
    <row r="215" spans="1:10" ht="15.75" customHeight="1">
      <c r="A215" s="388">
        <f>LOOKUP(B215,Membership!$D$2:$D$320,Membership!$C$2:$C$320)</f>
        <v>48</v>
      </c>
      <c r="B215" s="389">
        <v>1478</v>
      </c>
      <c r="C215" s="388">
        <v>113</v>
      </c>
      <c r="D215" s="390">
        <v>3.65</v>
      </c>
      <c r="E215" s="390">
        <f>C215*D215</f>
        <v>412.45</v>
      </c>
      <c r="F215" s="401"/>
      <c r="G215" s="402"/>
      <c r="H215" s="403"/>
      <c r="I215" s="411"/>
      <c r="J215" s="394"/>
    </row>
    <row r="216" spans="1:10" ht="15.75">
      <c r="A216" s="388">
        <f>LOOKUP(B216,Membership!$D$2:$D$320,Membership!$C$2:$C$320)</f>
        <v>48</v>
      </c>
      <c r="B216" s="389">
        <v>1669</v>
      </c>
      <c r="C216" s="388">
        <v>70</v>
      </c>
      <c r="D216" s="390">
        <v>3.65</v>
      </c>
      <c r="E216" s="390">
        <f>C216*D216</f>
        <v>255.5</v>
      </c>
      <c r="F216" s="401"/>
      <c r="G216" s="402"/>
      <c r="H216" s="403"/>
      <c r="I216" s="390"/>
      <c r="J216" s="394"/>
    </row>
    <row r="217" spans="1:10" ht="15.75" customHeight="1">
      <c r="A217" s="388">
        <f>LOOKUP(B217,Membership!$D$2:$D$320,Membership!$C$2:$C$320)</f>
        <v>48</v>
      </c>
      <c r="B217" s="389">
        <v>6690</v>
      </c>
      <c r="C217" s="388">
        <v>102</v>
      </c>
      <c r="D217" s="390">
        <v>3.65</v>
      </c>
      <c r="E217" s="390">
        <f>C217*D217</f>
        <v>372.3</v>
      </c>
      <c r="F217" s="401"/>
      <c r="G217" s="402"/>
      <c r="H217" s="403"/>
      <c r="I217" s="390"/>
      <c r="J217" s="394"/>
    </row>
    <row r="218" spans="1:10" ht="15.75">
      <c r="A218" s="388">
        <f>LOOKUP(B218,Membership!$D$2:$D$320,Membership!$C$2:$C$320)</f>
        <v>48</v>
      </c>
      <c r="B218" s="389">
        <v>7775</v>
      </c>
      <c r="C218" s="388">
        <v>71</v>
      </c>
      <c r="D218" s="390">
        <v>3.65</v>
      </c>
      <c r="E218" s="390">
        <f>C218*D218</f>
        <v>259.14999999999998</v>
      </c>
      <c r="F218" s="401"/>
      <c r="G218" s="402"/>
      <c r="H218" s="403"/>
      <c r="I218" s="390"/>
      <c r="J218" s="394"/>
    </row>
    <row r="219" spans="1:10" ht="15.75">
      <c r="A219" s="388">
        <f>LOOKUP(B219,Membership!$D$2:$D$320,Membership!$C$2:$C$320)</f>
        <v>48</v>
      </c>
      <c r="B219" s="389">
        <v>15229</v>
      </c>
      <c r="C219" s="388">
        <v>52</v>
      </c>
      <c r="D219" s="390">
        <v>3.65</v>
      </c>
      <c r="E219" s="390">
        <f>C219*D219</f>
        <v>189.79999999999998</v>
      </c>
      <c r="F219" s="401"/>
      <c r="G219" s="402"/>
      <c r="H219" s="403"/>
      <c r="I219" s="390"/>
      <c r="J219" s="394"/>
    </row>
    <row r="220" spans="1:10" ht="15.75">
      <c r="A220" s="388"/>
      <c r="B220" s="389"/>
      <c r="C220" s="388" t="s">
        <v>325</v>
      </c>
      <c r="D220" s="390"/>
      <c r="E220" s="390"/>
      <c r="F220" s="401"/>
      <c r="G220" s="402"/>
      <c r="H220" s="403"/>
      <c r="I220" s="390"/>
      <c r="J220" s="394"/>
    </row>
    <row r="221" spans="1:10" ht="15.75">
      <c r="A221" s="388">
        <f>LOOKUP(B221,Membership!$D$2:$D$320,Membership!$C$2:$C$320)</f>
        <v>49</v>
      </c>
      <c r="B221" s="389">
        <v>596</v>
      </c>
      <c r="C221" s="388">
        <v>65</v>
      </c>
      <c r="D221" s="390">
        <v>3.65</v>
      </c>
      <c r="E221" s="390">
        <f>C221*D221</f>
        <v>237.25</v>
      </c>
      <c r="F221" s="401"/>
      <c r="G221" s="402"/>
      <c r="H221" s="403"/>
      <c r="I221" s="390"/>
      <c r="J221" s="394"/>
    </row>
    <row r="222" spans="1:10" ht="15.75">
      <c r="A222" s="388">
        <f>LOOKUP(B222,Membership!$D$2:$D$320,Membership!$C$2:$C$320)</f>
        <v>49</v>
      </c>
      <c r="B222" s="389">
        <v>605</v>
      </c>
      <c r="C222" s="388">
        <v>142</v>
      </c>
      <c r="D222" s="390">
        <v>3.65</v>
      </c>
      <c r="E222" s="390">
        <f>C222*D222</f>
        <v>518.29999999999995</v>
      </c>
      <c r="F222" s="401"/>
      <c r="G222" s="402"/>
      <c r="H222" s="403"/>
      <c r="I222" s="390"/>
      <c r="J222" s="394"/>
    </row>
    <row r="223" spans="1:10" ht="15.75">
      <c r="A223" s="388">
        <f>LOOKUP(B223,Membership!$D$2:$D$320,Membership!$C$2:$C$320)</f>
        <v>49</v>
      </c>
      <c r="B223" s="389">
        <v>9230</v>
      </c>
      <c r="C223" s="388">
        <v>89</v>
      </c>
      <c r="D223" s="390">
        <v>3.65</v>
      </c>
      <c r="E223" s="390">
        <f>C223*D223</f>
        <v>324.84999999999997</v>
      </c>
      <c r="F223" s="401"/>
      <c r="G223" s="402"/>
      <c r="H223" s="403"/>
      <c r="I223" s="390"/>
      <c r="J223" s="394"/>
    </row>
    <row r="224" spans="1:10" ht="15.75">
      <c r="A224" s="388">
        <f>LOOKUP(B224,Membership!$D$2:$D$320,Membership!$C$2:$C$320)</f>
        <v>49</v>
      </c>
      <c r="B224" s="389">
        <v>9360</v>
      </c>
      <c r="C224" s="388">
        <v>121</v>
      </c>
      <c r="D224" s="390">
        <v>3.65</v>
      </c>
      <c r="E224" s="390">
        <f>C224*D224</f>
        <v>441.65</v>
      </c>
      <c r="F224" s="401"/>
      <c r="G224" s="402"/>
      <c r="H224" s="403"/>
      <c r="I224" s="390"/>
      <c r="J224" s="394"/>
    </row>
    <row r="225" spans="1:10" ht="15.75">
      <c r="A225" s="388">
        <f>LOOKUP(B225,Membership!$D$2:$D$320,Membership!$C$2:$C$320)</f>
        <v>49</v>
      </c>
      <c r="B225" s="389">
        <v>10363</v>
      </c>
      <c r="C225" s="388">
        <v>54</v>
      </c>
      <c r="D225" s="390">
        <v>3.65</v>
      </c>
      <c r="E225" s="390">
        <f>C225*D225</f>
        <v>197.1</v>
      </c>
      <c r="F225" s="401"/>
      <c r="G225" s="407"/>
      <c r="H225" s="403"/>
      <c r="I225" s="390"/>
      <c r="J225" s="394"/>
    </row>
    <row r="226" spans="1:10" ht="15.75">
      <c r="A226" s="388"/>
      <c r="B226" s="389"/>
      <c r="C226" s="388" t="s">
        <v>325</v>
      </c>
      <c r="D226" s="390"/>
      <c r="E226" s="390"/>
      <c r="F226" s="401"/>
      <c r="G226" s="407"/>
      <c r="H226" s="403"/>
      <c r="I226" s="390"/>
      <c r="J226" s="394"/>
    </row>
    <row r="227" spans="1:10" ht="15.75">
      <c r="A227" s="388">
        <f>LOOKUP(B227,Membership!$D$2:$D$320,Membership!$C$2:$C$320)</f>
        <v>50</v>
      </c>
      <c r="B227" s="389">
        <v>1864</v>
      </c>
      <c r="C227" s="388">
        <v>147</v>
      </c>
      <c r="D227" s="390">
        <v>3.65</v>
      </c>
      <c r="E227" s="390">
        <f>C227*D227</f>
        <v>536.54999999999995</v>
      </c>
      <c r="F227" s="401"/>
      <c r="G227" s="402"/>
      <c r="H227" s="403"/>
      <c r="I227" s="390"/>
      <c r="J227" s="394"/>
    </row>
    <row r="228" spans="1:10" ht="15.75">
      <c r="A228" s="388">
        <f>LOOKUP(B228,Membership!$D$2:$D$320,Membership!$C$2:$C$320)</f>
        <v>50</v>
      </c>
      <c r="B228" s="389">
        <v>3396</v>
      </c>
      <c r="C228" s="388">
        <v>159</v>
      </c>
      <c r="D228" s="390">
        <v>3.65</v>
      </c>
      <c r="E228" s="390">
        <f>C228*D228</f>
        <v>580.35</v>
      </c>
      <c r="F228" s="401"/>
      <c r="G228" s="402"/>
      <c r="H228" s="403"/>
      <c r="I228" s="390"/>
      <c r="J228" s="394"/>
    </row>
    <row r="229" spans="1:10" ht="15.75">
      <c r="A229" s="388">
        <f>LOOKUP(B229,Membership!$D$2:$D$320,Membership!$C$2:$C$320)</f>
        <v>50</v>
      </c>
      <c r="B229" s="389">
        <v>6508</v>
      </c>
      <c r="C229" s="388">
        <v>55</v>
      </c>
      <c r="D229" s="390">
        <v>3.65</v>
      </c>
      <c r="E229" s="390">
        <f>C229*D229</f>
        <v>200.75</v>
      </c>
      <c r="F229" s="401"/>
      <c r="G229" s="402"/>
      <c r="H229" s="403"/>
      <c r="I229" s="390"/>
      <c r="J229" s="394"/>
    </row>
    <row r="230" spans="1:10" ht="15.75">
      <c r="A230" s="388">
        <f>LOOKUP(B230,Membership!$D$2:$D$320,Membership!$C$2:$C$320)</f>
        <v>50</v>
      </c>
      <c r="B230" s="389">
        <v>6547</v>
      </c>
      <c r="C230" s="388">
        <v>121</v>
      </c>
      <c r="D230" s="390">
        <v>3.65</v>
      </c>
      <c r="E230" s="390">
        <f>C230*D230</f>
        <v>441.65</v>
      </c>
      <c r="F230" s="401"/>
      <c r="G230" s="402"/>
      <c r="H230" s="403"/>
      <c r="I230" s="390"/>
      <c r="J230" s="394"/>
    </row>
    <row r="231" spans="1:10" ht="15.75">
      <c r="A231" s="388">
        <f>LOOKUP(B231,Membership!$D$2:$D$320,Membership!$C$2:$C$320)</f>
        <v>50</v>
      </c>
      <c r="B231" s="389">
        <v>12709</v>
      </c>
      <c r="C231" s="388">
        <v>29</v>
      </c>
      <c r="D231" s="390">
        <v>3.65</v>
      </c>
      <c r="E231" s="390">
        <f>C231*D231</f>
        <v>105.85</v>
      </c>
      <c r="F231" s="401"/>
      <c r="G231" s="402"/>
      <c r="H231" s="403"/>
      <c r="I231" s="390"/>
      <c r="J231" s="394"/>
    </row>
    <row r="232" spans="1:10" ht="15.75">
      <c r="A232" s="388"/>
      <c r="B232" s="389"/>
      <c r="C232" s="388" t="s">
        <v>325</v>
      </c>
      <c r="D232" s="390"/>
      <c r="E232" s="390"/>
      <c r="F232" s="401"/>
      <c r="G232" s="402"/>
      <c r="H232" s="403"/>
      <c r="I232" s="390"/>
      <c r="J232" s="394"/>
    </row>
    <row r="233" spans="1:10" ht="15.75">
      <c r="A233" s="388">
        <f>LOOKUP(B233,Membership!$D$2:$D$320,Membership!$C$2:$C$320)</f>
        <v>51</v>
      </c>
      <c r="B233" s="389">
        <v>1609</v>
      </c>
      <c r="C233" s="388">
        <v>109</v>
      </c>
      <c r="D233" s="390">
        <v>3.65</v>
      </c>
      <c r="E233" s="390">
        <f>C233*D233</f>
        <v>397.84999999999997</v>
      </c>
      <c r="F233" s="401"/>
      <c r="G233" s="402"/>
      <c r="H233" s="403"/>
      <c r="I233" s="390"/>
      <c r="J233" s="394"/>
    </row>
    <row r="234" spans="1:10" ht="15.75">
      <c r="A234" s="388">
        <f>LOOKUP(B234,Membership!$D$2:$D$320,Membership!$C$2:$C$320)</f>
        <v>51</v>
      </c>
      <c r="B234" s="389">
        <v>4879</v>
      </c>
      <c r="C234" s="388">
        <v>213</v>
      </c>
      <c r="D234" s="390">
        <v>3.65</v>
      </c>
      <c r="E234" s="390">
        <f>C234*D234</f>
        <v>777.44999999999993</v>
      </c>
      <c r="F234" s="401"/>
      <c r="G234" s="402"/>
      <c r="H234" s="403"/>
      <c r="I234" s="390"/>
      <c r="J234" s="394"/>
    </row>
    <row r="235" spans="1:10" ht="15.75">
      <c r="A235" s="388">
        <f>LOOKUP(B235,Membership!$D$2:$D$320,Membership!$C$2:$C$320)</f>
        <v>51</v>
      </c>
      <c r="B235" s="389">
        <v>6460</v>
      </c>
      <c r="C235" s="388">
        <v>139</v>
      </c>
      <c r="D235" s="390">
        <v>3.65</v>
      </c>
      <c r="E235" s="390">
        <f>C235*D235</f>
        <v>507.34999999999997</v>
      </c>
      <c r="F235" s="401"/>
      <c r="G235" s="402"/>
      <c r="H235" s="403"/>
      <c r="I235" s="390"/>
      <c r="J235" s="394"/>
    </row>
    <row r="236" spans="1:10" ht="15.75">
      <c r="A236" s="388">
        <f>LOOKUP(B236,Membership!$D$2:$D$320,Membership!$C$2:$C$320)</f>
        <v>51</v>
      </c>
      <c r="B236" s="389">
        <v>6997</v>
      </c>
      <c r="C236" s="388">
        <v>42</v>
      </c>
      <c r="D236" s="390">
        <v>3.65</v>
      </c>
      <c r="E236" s="390">
        <f>C236*D236</f>
        <v>153.29999999999998</v>
      </c>
      <c r="F236" s="401"/>
      <c r="G236" s="402"/>
      <c r="H236" s="403"/>
      <c r="I236" s="390"/>
      <c r="J236" s="394"/>
    </row>
    <row r="237" spans="1:10" ht="15.75">
      <c r="A237" s="388">
        <f>LOOKUP(B237,Membership!$D$2:$D$320,Membership!$C$2:$C$320)</f>
        <v>51</v>
      </c>
      <c r="B237" s="389">
        <v>10893</v>
      </c>
      <c r="C237" s="388">
        <v>56</v>
      </c>
      <c r="D237" s="390">
        <v>3.65</v>
      </c>
      <c r="E237" s="390">
        <f>C237*D237</f>
        <v>204.4</v>
      </c>
      <c r="F237" s="401"/>
      <c r="G237" s="402"/>
      <c r="H237" s="403"/>
      <c r="I237" s="390"/>
      <c r="J237" s="394"/>
    </row>
    <row r="238" spans="1:10" ht="15.75">
      <c r="A238" s="388"/>
      <c r="B238" s="389"/>
      <c r="C238" s="388" t="s">
        <v>325</v>
      </c>
      <c r="D238" s="390"/>
      <c r="E238" s="390"/>
      <c r="F238" s="401"/>
      <c r="G238" s="402"/>
      <c r="H238" s="403"/>
      <c r="I238" s="390"/>
      <c r="J238" s="394"/>
    </row>
    <row r="239" spans="1:10" ht="15.75">
      <c r="A239" s="388">
        <f>LOOKUP(B239,Membership!$D$2:$D$320,Membership!$C$2:$C$320)</f>
        <v>52</v>
      </c>
      <c r="B239" s="389">
        <v>1909</v>
      </c>
      <c r="C239" s="388">
        <v>114</v>
      </c>
      <c r="D239" s="390">
        <v>3.65</v>
      </c>
      <c r="E239" s="390">
        <f>C239*D239</f>
        <v>416.09999999999997</v>
      </c>
      <c r="F239" s="401"/>
      <c r="G239" s="402"/>
      <c r="H239" s="403"/>
      <c r="I239" s="390"/>
      <c r="J239" s="394"/>
    </row>
    <row r="240" spans="1:10" ht="15.75">
      <c r="A240" s="388">
        <f>LOOKUP(B240,Membership!$D$2:$D$320,Membership!$C$2:$C$320)</f>
        <v>52</v>
      </c>
      <c r="B240" s="389">
        <v>2854</v>
      </c>
      <c r="C240" s="388">
        <v>64</v>
      </c>
      <c r="D240" s="390">
        <v>3.65</v>
      </c>
      <c r="E240" s="390">
        <f>C240*D240</f>
        <v>233.6</v>
      </c>
      <c r="F240" s="401"/>
      <c r="G240" s="402"/>
      <c r="H240" s="403"/>
      <c r="I240" s="390"/>
      <c r="J240" s="394"/>
    </row>
    <row r="241" spans="1:10" ht="15.75">
      <c r="A241" s="388">
        <f>LOOKUP(B241,Membership!$D$2:$D$320,Membership!$C$2:$C$320)</f>
        <v>52</v>
      </c>
      <c r="B241" s="389">
        <v>4871</v>
      </c>
      <c r="C241" s="388">
        <v>87</v>
      </c>
      <c r="D241" s="390">
        <v>3.65</v>
      </c>
      <c r="E241" s="390">
        <f>C241*D241</f>
        <v>317.55</v>
      </c>
      <c r="F241" s="401"/>
      <c r="G241" s="402"/>
      <c r="H241" s="403"/>
      <c r="I241" s="390"/>
      <c r="J241" s="394"/>
    </row>
    <row r="242" spans="1:10" ht="15.75">
      <c r="A242" s="388">
        <f>LOOKUP(B242,Membership!$D$2:$D$320,Membership!$C$2:$C$320)</f>
        <v>52</v>
      </c>
      <c r="B242" s="389">
        <v>7489</v>
      </c>
      <c r="C242" s="388">
        <v>58</v>
      </c>
      <c r="D242" s="390">
        <v>3.65</v>
      </c>
      <c r="E242" s="390">
        <f>C242*D242</f>
        <v>211.7</v>
      </c>
      <c r="F242" s="401"/>
      <c r="G242" s="402"/>
      <c r="H242" s="403"/>
      <c r="I242" s="390"/>
      <c r="J242" s="394"/>
    </row>
    <row r="243" spans="1:10" ht="15.75">
      <c r="A243" s="388">
        <f>LOOKUP(B243,Membership!$D$2:$D$320,Membership!$C$2:$C$320)</f>
        <v>52</v>
      </c>
      <c r="B243" s="389">
        <v>10905</v>
      </c>
      <c r="C243" s="388">
        <v>53</v>
      </c>
      <c r="D243" s="390">
        <v>3.65</v>
      </c>
      <c r="E243" s="390">
        <f>C243*D243</f>
        <v>193.45</v>
      </c>
      <c r="F243" s="401"/>
      <c r="G243" s="402"/>
      <c r="H243" s="403"/>
      <c r="I243" s="390"/>
      <c r="J243" s="394"/>
    </row>
    <row r="244" spans="1:10" ht="15.75">
      <c r="A244" s="15"/>
      <c r="B244" s="1"/>
      <c r="C244" s="15" t="s">
        <v>315</v>
      </c>
      <c r="D244" s="3"/>
      <c r="E244" s="3"/>
      <c r="F244" s="378">
        <f>SUM(F167:F243)</f>
        <v>0</v>
      </c>
      <c r="G244" s="376"/>
      <c r="H244" s="379"/>
      <c r="I244" s="3"/>
      <c r="J244" s="5"/>
    </row>
    <row r="245" spans="1:10" ht="15.75">
      <c r="A245" s="15"/>
      <c r="B245" s="1"/>
      <c r="C245" s="15"/>
      <c r="D245" s="3"/>
      <c r="E245" s="3"/>
      <c r="F245" s="378"/>
      <c r="G245" s="376"/>
      <c r="H245" s="379"/>
      <c r="I245" s="3"/>
      <c r="J245" s="5"/>
    </row>
    <row r="246" spans="1:10" ht="15.75">
      <c r="A246" s="15"/>
      <c r="B246" s="1"/>
      <c r="C246" s="15"/>
      <c r="D246" s="3"/>
      <c r="E246" s="3"/>
      <c r="F246" s="378"/>
      <c r="G246" s="376"/>
      <c r="H246" s="379"/>
      <c r="I246" s="3"/>
      <c r="J246" s="5"/>
    </row>
    <row r="247" spans="1:10" ht="15.75">
      <c r="A247" s="388">
        <f>LOOKUP(B247,Membership!$D$2:$D$320,Membership!$C$2:$C$320)</f>
        <v>60</v>
      </c>
      <c r="B247" s="389">
        <v>2689</v>
      </c>
      <c r="C247" s="388">
        <v>71</v>
      </c>
      <c r="D247" s="390">
        <v>3.65</v>
      </c>
      <c r="E247" s="390">
        <f>C247*D247</f>
        <v>259.14999999999998</v>
      </c>
      <c r="F247" s="401"/>
      <c r="G247" s="402"/>
      <c r="H247" s="403"/>
      <c r="I247" s="390"/>
      <c r="J247" s="394"/>
    </row>
    <row r="248" spans="1:10" ht="15.75">
      <c r="A248" s="388">
        <f>LOOKUP(B248,Membership!$D$2:$D$320,Membership!$C$2:$C$320)</f>
        <v>60</v>
      </c>
      <c r="B248" s="389">
        <v>7798</v>
      </c>
      <c r="C248" s="388">
        <v>117</v>
      </c>
      <c r="D248" s="390">
        <v>3.65</v>
      </c>
      <c r="E248" s="390">
        <f>C248*D248</f>
        <v>427.05</v>
      </c>
      <c r="F248" s="401"/>
      <c r="G248" s="402"/>
      <c r="H248" s="403"/>
      <c r="I248" s="390"/>
      <c r="J248" s="394"/>
    </row>
    <row r="249" spans="1:10" ht="15.75">
      <c r="A249" s="388">
        <f>LOOKUP(B249,Membership!$D$2:$D$320,Membership!$C$2:$C$320)</f>
        <v>60</v>
      </c>
      <c r="B249" s="389">
        <v>8817</v>
      </c>
      <c r="C249" s="388">
        <v>64</v>
      </c>
      <c r="D249" s="390">
        <v>3.65</v>
      </c>
      <c r="E249" s="390">
        <f>C249*D249</f>
        <v>233.6</v>
      </c>
      <c r="F249" s="401"/>
      <c r="G249" s="402"/>
      <c r="H249" s="403"/>
      <c r="I249" s="390"/>
      <c r="J249" s="394"/>
    </row>
    <row r="250" spans="1:10" ht="15.75">
      <c r="A250" s="388">
        <f>LOOKUP(B250,Membership!$D$2:$D$320,Membership!$C$2:$C$320)</f>
        <v>60</v>
      </c>
      <c r="B250" s="389">
        <v>12588</v>
      </c>
      <c r="C250" s="388">
        <v>85</v>
      </c>
      <c r="D250" s="390">
        <v>3.65</v>
      </c>
      <c r="E250" s="390">
        <f>C250*D250</f>
        <v>310.25</v>
      </c>
      <c r="F250" s="401"/>
      <c r="G250" s="402"/>
      <c r="H250" s="403"/>
      <c r="I250" s="390"/>
      <c r="J250" s="394"/>
    </row>
    <row r="251" spans="1:10" ht="15.75">
      <c r="A251" s="388">
        <f>LOOKUP(B251,Membership!$D$2:$D$320,Membership!$C$2:$C$320)</f>
        <v>60</v>
      </c>
      <c r="B251" s="389">
        <v>12743</v>
      </c>
      <c r="C251" s="388">
        <v>42</v>
      </c>
      <c r="D251" s="390">
        <v>3.65</v>
      </c>
      <c r="E251" s="390">
        <f>C251*D251</f>
        <v>153.29999999999998</v>
      </c>
      <c r="F251" s="401"/>
      <c r="G251" s="402"/>
      <c r="H251" s="403"/>
      <c r="I251" s="390"/>
      <c r="J251" s="394"/>
    </row>
    <row r="252" spans="1:10" ht="15.75">
      <c r="A252" s="388"/>
      <c r="B252" s="389"/>
      <c r="C252" s="388" t="s">
        <v>325</v>
      </c>
      <c r="D252" s="390"/>
      <c r="E252" s="390"/>
      <c r="F252" s="401"/>
      <c r="G252" s="402"/>
      <c r="H252" s="403"/>
      <c r="I252" s="390"/>
      <c r="J252" s="394"/>
    </row>
    <row r="253" spans="1:10" ht="15.75">
      <c r="A253" s="388">
        <f>LOOKUP(B253,Membership!$D$2:$D$320,Membership!$C$2:$C$320)</f>
        <v>61</v>
      </c>
      <c r="B253" s="389">
        <v>664</v>
      </c>
      <c r="C253" s="388">
        <v>581</v>
      </c>
      <c r="D253" s="390">
        <v>3.65</v>
      </c>
      <c r="E253" s="390">
        <f>C253*D253</f>
        <v>2120.65</v>
      </c>
      <c r="F253" s="401"/>
      <c r="G253" s="402"/>
      <c r="H253" s="403"/>
      <c r="I253" s="390"/>
      <c r="J253" s="394"/>
    </row>
    <row r="254" spans="1:10" ht="15.75">
      <c r="A254" s="388">
        <f>LOOKUP(B254,Membership!$D$2:$D$320,Membership!$C$2:$C$320)</f>
        <v>61</v>
      </c>
      <c r="B254" s="389">
        <v>722</v>
      </c>
      <c r="C254" s="388">
        <v>173</v>
      </c>
      <c r="D254" s="390">
        <v>3.65</v>
      </c>
      <c r="E254" s="390">
        <f>C254*D254</f>
        <v>631.44999999999993</v>
      </c>
      <c r="F254" s="401"/>
      <c r="G254" s="407"/>
      <c r="H254" s="403"/>
      <c r="I254" s="390"/>
      <c r="J254" s="394"/>
    </row>
    <row r="255" spans="1:10" ht="15.75">
      <c r="A255" s="388">
        <f>LOOKUP(B255,Membership!$D$2:$D$320,Membership!$C$2:$C$320)</f>
        <v>61</v>
      </c>
      <c r="B255" s="389">
        <v>1789</v>
      </c>
      <c r="C255" s="388">
        <v>101</v>
      </c>
      <c r="D255" s="390">
        <v>3.65</v>
      </c>
      <c r="E255" s="390">
        <f>C255*D255</f>
        <v>368.65</v>
      </c>
      <c r="F255" s="401"/>
      <c r="G255" s="402"/>
      <c r="H255" s="403"/>
      <c r="I255" s="390"/>
      <c r="J255" s="394"/>
    </row>
    <row r="256" spans="1:10" ht="15.75">
      <c r="A256" s="388">
        <f>LOOKUP(B256,Membership!$D$2:$D$320,Membership!$C$2:$C$320)</f>
        <v>61</v>
      </c>
      <c r="B256" s="389">
        <v>9685</v>
      </c>
      <c r="C256" s="388">
        <v>34</v>
      </c>
      <c r="D256" s="390">
        <v>3.65</v>
      </c>
      <c r="E256" s="390">
        <f>C256*D256</f>
        <v>124.1</v>
      </c>
      <c r="F256" s="401"/>
      <c r="G256" s="402"/>
      <c r="H256" s="403"/>
      <c r="I256" s="390"/>
      <c r="J256" s="394"/>
    </row>
    <row r="257" spans="1:10" ht="18.75" customHeight="1">
      <c r="A257" s="388">
        <f>LOOKUP(B257,Membership!$D$2:$D$320,Membership!$C$2:$C$320)</f>
        <v>61</v>
      </c>
      <c r="B257" s="389">
        <v>11129</v>
      </c>
      <c r="C257" s="388">
        <v>44</v>
      </c>
      <c r="D257" s="390">
        <v>3.65</v>
      </c>
      <c r="E257" s="390">
        <f>C257*D257</f>
        <v>160.6</v>
      </c>
      <c r="F257" s="401"/>
      <c r="G257" s="402"/>
      <c r="H257" s="403"/>
      <c r="I257" s="390"/>
      <c r="J257" s="394"/>
    </row>
    <row r="258" spans="1:10" ht="18.75" customHeight="1">
      <c r="A258" s="388"/>
      <c r="B258" s="389"/>
      <c r="C258" s="388" t="s">
        <v>325</v>
      </c>
      <c r="D258" s="390"/>
      <c r="E258" s="390"/>
      <c r="F258" s="401"/>
      <c r="G258" s="402"/>
      <c r="H258" s="403"/>
      <c r="I258" s="390"/>
      <c r="J258" s="394"/>
    </row>
    <row r="259" spans="1:10" ht="15.75">
      <c r="A259" s="388">
        <f>LOOKUP(B259,Membership!$D$2:$D$320,Membership!$C$2:$C$320)</f>
        <v>62</v>
      </c>
      <c r="B259" s="389">
        <v>1825</v>
      </c>
      <c r="C259" s="388">
        <v>74</v>
      </c>
      <c r="D259" s="390">
        <v>3.65</v>
      </c>
      <c r="E259" s="390">
        <f>C259*D259</f>
        <v>270.09999999999997</v>
      </c>
      <c r="F259" s="401"/>
      <c r="G259" s="402"/>
      <c r="H259" s="403"/>
      <c r="I259" s="390"/>
      <c r="J259" s="394"/>
    </row>
    <row r="260" spans="1:10" ht="15.75">
      <c r="A260" s="388">
        <f>LOOKUP(B260,Membership!$D$2:$D$320,Membership!$C$2:$C$320)</f>
        <v>62</v>
      </c>
      <c r="B260" s="389">
        <v>3095</v>
      </c>
      <c r="C260" s="388">
        <v>163</v>
      </c>
      <c r="D260" s="390">
        <v>3.65</v>
      </c>
      <c r="E260" s="390">
        <f>C260*D260</f>
        <v>594.94999999999993</v>
      </c>
      <c r="F260" s="401"/>
      <c r="G260" s="402"/>
      <c r="H260" s="403"/>
      <c r="I260" s="390"/>
      <c r="J260" s="394"/>
    </row>
    <row r="261" spans="1:10" ht="15.75">
      <c r="A261" s="388">
        <f>LOOKUP(B261,Membership!$D$2:$D$320,Membership!$C$2:$C$320)</f>
        <v>62</v>
      </c>
      <c r="B261" s="389">
        <v>3702</v>
      </c>
      <c r="C261" s="388">
        <v>221</v>
      </c>
      <c r="D261" s="390">
        <v>3.65</v>
      </c>
      <c r="E261" s="390">
        <f>C261*D261</f>
        <v>806.65</v>
      </c>
      <c r="F261" s="401"/>
      <c r="G261" s="402"/>
      <c r="H261" s="403"/>
      <c r="I261" s="390"/>
      <c r="J261" s="394"/>
    </row>
    <row r="262" spans="1:10" ht="15.75">
      <c r="A262" s="388">
        <f>LOOKUP(B262,Membership!$D$2:$D$320,Membership!$C$2:$C$320)</f>
        <v>62</v>
      </c>
      <c r="B262" s="389">
        <v>6436</v>
      </c>
      <c r="C262" s="388">
        <v>45</v>
      </c>
      <c r="D262" s="390">
        <v>3.65</v>
      </c>
      <c r="E262" s="390">
        <f>C262*D262</f>
        <v>164.25</v>
      </c>
      <c r="F262" s="401"/>
      <c r="G262" s="402"/>
      <c r="H262" s="403"/>
      <c r="I262" s="390"/>
      <c r="J262" s="394"/>
    </row>
    <row r="263" spans="1:10" ht="15.75">
      <c r="A263" s="388">
        <f>LOOKUP(B263,Membership!$D$2:$D$320,Membership!$C$2:$C$320)</f>
        <v>62</v>
      </c>
      <c r="B263" s="389">
        <v>15276</v>
      </c>
      <c r="C263" s="388">
        <v>55</v>
      </c>
      <c r="D263" s="390">
        <v>3.65</v>
      </c>
      <c r="E263" s="390">
        <f>C263*D263</f>
        <v>200.75</v>
      </c>
      <c r="F263" s="401"/>
      <c r="G263" s="402"/>
      <c r="H263" s="403"/>
      <c r="I263" s="390"/>
      <c r="J263" s="394"/>
    </row>
    <row r="264" spans="1:10" ht="15.75">
      <c r="A264" s="388"/>
      <c r="B264" s="389"/>
      <c r="C264" s="388" t="s">
        <v>325</v>
      </c>
      <c r="D264" s="390"/>
      <c r="E264" s="390"/>
      <c r="F264" s="401"/>
      <c r="G264" s="402"/>
      <c r="H264" s="403"/>
      <c r="I264" s="390"/>
      <c r="J264" s="394"/>
    </row>
    <row r="265" spans="1:10" ht="15.75">
      <c r="A265" s="388">
        <f>LOOKUP(B265,Membership!$D$2:$D$320,Membership!$C$2:$C$320)</f>
        <v>63</v>
      </c>
      <c r="B265" s="389">
        <v>2487</v>
      </c>
      <c r="C265" s="388">
        <v>177</v>
      </c>
      <c r="D265" s="390">
        <v>3.65</v>
      </c>
      <c r="E265" s="390">
        <f>C265*D265</f>
        <v>646.04999999999995</v>
      </c>
      <c r="F265" s="401"/>
      <c r="G265" s="402"/>
      <c r="H265" s="403"/>
      <c r="I265" s="390"/>
      <c r="J265" s="394"/>
    </row>
    <row r="266" spans="1:10" ht="15.75">
      <c r="A266" s="388">
        <f>LOOKUP(B266,Membership!$D$2:$D$320,Membership!$C$2:$C$320)</f>
        <v>63</v>
      </c>
      <c r="B266" s="389">
        <v>3562</v>
      </c>
      <c r="C266" s="388">
        <v>153</v>
      </c>
      <c r="D266" s="390">
        <v>3.65</v>
      </c>
      <c r="E266" s="390">
        <f>C266*D266</f>
        <v>558.44999999999993</v>
      </c>
      <c r="F266" s="401"/>
      <c r="G266" s="402"/>
      <c r="H266" s="403"/>
      <c r="I266" s="390"/>
      <c r="J266" s="394"/>
    </row>
    <row r="267" spans="1:10" ht="15.75">
      <c r="A267" s="388">
        <f>LOOKUP(B267,Membership!$D$2:$D$320,Membership!$C$2:$C$320)</f>
        <v>63</v>
      </c>
      <c r="B267" s="389">
        <v>4240</v>
      </c>
      <c r="C267" s="388">
        <v>179</v>
      </c>
      <c r="D267" s="390">
        <v>3.65</v>
      </c>
      <c r="E267" s="390">
        <f>C267*D267</f>
        <v>653.35</v>
      </c>
      <c r="F267" s="401"/>
      <c r="G267" s="402"/>
      <c r="H267" s="403"/>
      <c r="I267" s="390"/>
      <c r="J267" s="394"/>
    </row>
    <row r="268" spans="1:10" ht="15.75">
      <c r="A268" s="388">
        <f>LOOKUP(B268,Membership!$D$2:$D$320,Membership!$C$2:$C$320)</f>
        <v>63</v>
      </c>
      <c r="B268" s="389">
        <v>10715</v>
      </c>
      <c r="C268" s="388">
        <v>72</v>
      </c>
      <c r="D268" s="390">
        <v>3.65</v>
      </c>
      <c r="E268" s="390">
        <f>C268*D268</f>
        <v>262.8</v>
      </c>
      <c r="F268" s="401"/>
      <c r="G268" s="402"/>
      <c r="H268" s="403"/>
      <c r="I268" s="390"/>
      <c r="J268" s="394"/>
    </row>
    <row r="269" spans="1:10" ht="15.75">
      <c r="A269" s="388">
        <f>LOOKUP(B269,Membership!$D$2:$D$320,Membership!$C$2:$C$320)</f>
        <v>63</v>
      </c>
      <c r="B269" s="389">
        <v>10976</v>
      </c>
      <c r="C269" s="388">
        <v>44</v>
      </c>
      <c r="D269" s="390">
        <v>3.65</v>
      </c>
      <c r="E269" s="390">
        <f>C269*D269</f>
        <v>160.6</v>
      </c>
      <c r="F269" s="401"/>
      <c r="G269" s="402"/>
      <c r="H269" s="403"/>
      <c r="I269" s="390"/>
      <c r="J269" s="394"/>
    </row>
    <row r="270" spans="1:10" ht="15.75">
      <c r="A270" s="388"/>
      <c r="B270" s="389"/>
      <c r="C270" s="388" t="s">
        <v>325</v>
      </c>
      <c r="D270" s="390"/>
      <c r="E270" s="390"/>
      <c r="F270" s="401"/>
      <c r="G270" s="402"/>
      <c r="H270" s="403"/>
      <c r="I270" s="390"/>
      <c r="J270" s="394"/>
    </row>
    <row r="271" spans="1:10" ht="15.75">
      <c r="A271" s="388">
        <f>LOOKUP(B271,Membership!$D$2:$D$320,Membership!$C$2:$C$320)</f>
        <v>64</v>
      </c>
      <c r="B271" s="389">
        <v>524</v>
      </c>
      <c r="C271" s="388">
        <v>159</v>
      </c>
      <c r="D271" s="390">
        <v>3.65</v>
      </c>
      <c r="E271" s="390">
        <f>C271*D271</f>
        <v>580.35</v>
      </c>
      <c r="F271" s="401"/>
      <c r="G271" s="402"/>
      <c r="H271" s="403"/>
      <c r="I271" s="390"/>
      <c r="J271" s="394"/>
    </row>
    <row r="272" spans="1:10" ht="15.75">
      <c r="A272" s="388">
        <f>LOOKUP(B272,Membership!$D$2:$D$320,Membership!$C$2:$C$320)</f>
        <v>64</v>
      </c>
      <c r="B272" s="389">
        <v>4648</v>
      </c>
      <c r="C272" s="388">
        <v>94</v>
      </c>
      <c r="D272" s="390">
        <v>3.65</v>
      </c>
      <c r="E272" s="390">
        <f>C272*D272</f>
        <v>343.09999999999997</v>
      </c>
      <c r="F272" s="401"/>
      <c r="G272" s="402"/>
      <c r="H272" s="403"/>
      <c r="I272" s="390"/>
      <c r="J272" s="394"/>
    </row>
    <row r="273" spans="1:10" ht="15.75">
      <c r="A273" s="388">
        <v>64</v>
      </c>
      <c r="B273" s="389">
        <v>13583</v>
      </c>
      <c r="C273" s="388">
        <v>69</v>
      </c>
      <c r="D273" s="390">
        <v>3.65</v>
      </c>
      <c r="E273" s="390">
        <f>C273*D273</f>
        <v>251.85</v>
      </c>
      <c r="F273" s="401"/>
      <c r="G273" s="402"/>
      <c r="H273" s="403"/>
      <c r="I273" s="390"/>
      <c r="J273" s="394"/>
    </row>
    <row r="274" spans="1:10" ht="15.75">
      <c r="A274" s="388">
        <f>LOOKUP(B274,Membership!$D$2:$D$320,Membership!$C$2:$C$320)</f>
        <v>64</v>
      </c>
      <c r="B274" s="389">
        <v>15090</v>
      </c>
      <c r="C274" s="388">
        <v>56</v>
      </c>
      <c r="D274" s="390">
        <v>3.65</v>
      </c>
      <c r="E274" s="390">
        <f>C274*D274</f>
        <v>204.4</v>
      </c>
      <c r="F274" s="401"/>
      <c r="G274" s="402"/>
      <c r="H274" s="403"/>
      <c r="I274" s="390"/>
      <c r="J274" s="394"/>
    </row>
    <row r="275" spans="1:10" ht="15.75">
      <c r="A275" s="388">
        <f>LOOKUP(B275,Membership!$D$2:$D$320,Membership!$C$2:$C$320)</f>
        <v>64</v>
      </c>
      <c r="B275" s="389">
        <v>16171</v>
      </c>
      <c r="C275" s="388">
        <v>33</v>
      </c>
      <c r="D275" s="390">
        <v>3.65</v>
      </c>
      <c r="E275" s="390">
        <f>C275*D275</f>
        <v>120.45</v>
      </c>
      <c r="F275" s="401"/>
      <c r="G275" s="402"/>
      <c r="H275" s="403"/>
      <c r="I275" s="390"/>
      <c r="J275" s="394"/>
    </row>
    <row r="276" spans="1:10" ht="15.75">
      <c r="A276" s="388"/>
      <c r="B276" s="389"/>
      <c r="C276" s="388" t="s">
        <v>325</v>
      </c>
      <c r="D276" s="390"/>
      <c r="E276" s="390"/>
      <c r="F276" s="401"/>
      <c r="G276" s="402"/>
      <c r="H276" s="403"/>
      <c r="I276" s="390"/>
      <c r="J276" s="394"/>
    </row>
    <row r="277" spans="1:10" ht="15.75">
      <c r="A277" s="388">
        <f>LOOKUP(B277,Membership!$D$2:$D$320,Membership!$C$2:$C$320)</f>
        <v>65</v>
      </c>
      <c r="B277" s="389">
        <v>1709</v>
      </c>
      <c r="C277" s="388">
        <v>175</v>
      </c>
      <c r="D277" s="390">
        <v>3.65</v>
      </c>
      <c r="E277" s="390">
        <f>C277*D277</f>
        <v>638.75</v>
      </c>
      <c r="F277" s="401"/>
      <c r="G277" s="408"/>
      <c r="H277" s="403"/>
      <c r="I277" s="390"/>
      <c r="J277" s="394"/>
    </row>
    <row r="278" spans="1:10" ht="15.75">
      <c r="A278" s="388">
        <f>LOOKUP(B278,Membership!$D$2:$D$320,Membership!$C$2:$C$320)</f>
        <v>65</v>
      </c>
      <c r="B278" s="389">
        <v>4614</v>
      </c>
      <c r="C278" s="388">
        <v>47</v>
      </c>
      <c r="D278" s="390">
        <v>3.65</v>
      </c>
      <c r="E278" s="390">
        <f>C278*D278</f>
        <v>171.54999999999998</v>
      </c>
      <c r="F278" s="401"/>
      <c r="G278" s="402"/>
      <c r="H278" s="403"/>
      <c r="I278" s="390"/>
      <c r="J278" s="394"/>
    </row>
    <row r="279" spans="1:10" ht="15.75">
      <c r="A279" s="388">
        <f>LOOKUP(B279,Membership!$D$2:$D$320,Membership!$C$2:$C$320)</f>
        <v>65</v>
      </c>
      <c r="B279" s="389">
        <v>6719</v>
      </c>
      <c r="C279" s="388">
        <v>40</v>
      </c>
      <c r="D279" s="390">
        <v>3.65</v>
      </c>
      <c r="E279" s="390">
        <f>C279*D279</f>
        <v>146</v>
      </c>
      <c r="F279" s="401"/>
      <c r="G279" s="402"/>
      <c r="H279" s="403"/>
      <c r="I279" s="390"/>
      <c r="J279" s="394"/>
    </row>
    <row r="280" spans="1:10" ht="15.75">
      <c r="A280" s="388">
        <f>LOOKUP(B280,Membership!$D$2:$D$320,Membership!$C$2:$C$320)</f>
        <v>65</v>
      </c>
      <c r="B280" s="389">
        <v>16821</v>
      </c>
      <c r="C280" s="388">
        <v>36</v>
      </c>
      <c r="D280" s="390">
        <v>3.65</v>
      </c>
      <c r="E280" s="390">
        <f>C280*D280</f>
        <v>131.4</v>
      </c>
      <c r="F280" s="401"/>
      <c r="G280" s="402"/>
      <c r="H280" s="403"/>
      <c r="I280" s="390"/>
      <c r="J280" s="394"/>
    </row>
    <row r="281" spans="1:10" ht="15.75">
      <c r="A281" s="388">
        <f>LOOKUP(B281,Membership!$D$2:$D$320,Membership!$C$2:$C$320)</f>
        <v>65</v>
      </c>
      <c r="B281" s="389">
        <v>17468</v>
      </c>
      <c r="C281" s="388">
        <v>19</v>
      </c>
      <c r="D281" s="390">
        <v>3.65</v>
      </c>
      <c r="E281" s="390">
        <f>C281*D281</f>
        <v>69.349999999999994</v>
      </c>
      <c r="F281" s="401"/>
      <c r="G281" s="402"/>
      <c r="H281" s="403"/>
      <c r="I281" s="390"/>
      <c r="J281" s="394"/>
    </row>
    <row r="282" spans="1:10" ht="15.75">
      <c r="A282" s="388"/>
      <c r="B282" s="389"/>
      <c r="C282" s="388" t="s">
        <v>325</v>
      </c>
      <c r="D282" s="390"/>
      <c r="E282" s="390"/>
      <c r="F282" s="401"/>
      <c r="G282" s="402"/>
      <c r="H282" s="403"/>
      <c r="I282" s="390"/>
      <c r="J282" s="394"/>
    </row>
    <row r="283" spans="1:10" ht="15.75">
      <c r="A283" s="388">
        <f>LOOKUP(B283,Membership!$D$2:$D$320,Membership!$C$2:$C$320)</f>
        <v>66</v>
      </c>
      <c r="B283" s="389">
        <v>1964</v>
      </c>
      <c r="C283" s="388">
        <v>376</v>
      </c>
      <c r="D283" s="390">
        <v>3.65</v>
      </c>
      <c r="E283" s="390">
        <f>C283*D283</f>
        <v>1372.3999999999999</v>
      </c>
      <c r="F283" s="401"/>
      <c r="G283" s="402"/>
      <c r="H283" s="403"/>
      <c r="I283" s="390"/>
      <c r="J283" s="394"/>
    </row>
    <row r="284" spans="1:10" ht="15.75">
      <c r="A284" s="388">
        <f>LOOKUP(B284,Membership!$D$2:$D$320,Membership!$C$2:$C$320)</f>
        <v>66</v>
      </c>
      <c r="B284" s="389">
        <v>2035</v>
      </c>
      <c r="C284" s="388">
        <v>72</v>
      </c>
      <c r="D284" s="390">
        <v>3.65</v>
      </c>
      <c r="E284" s="390">
        <f>C284*D284</f>
        <v>262.8</v>
      </c>
      <c r="F284" s="401"/>
      <c r="G284" s="402"/>
      <c r="H284" s="403"/>
      <c r="I284" s="390"/>
      <c r="J284" s="394"/>
    </row>
    <row r="285" spans="1:10" ht="15.75">
      <c r="A285" s="388">
        <f>LOOKUP(B285,Membership!$D$2:$D$320,Membership!$C$2:$C$320)</f>
        <v>66</v>
      </c>
      <c r="B285" s="389">
        <v>11301</v>
      </c>
      <c r="C285" s="388">
        <v>60</v>
      </c>
      <c r="D285" s="390">
        <v>3.65</v>
      </c>
      <c r="E285" s="390">
        <f>C285*D285</f>
        <v>219</v>
      </c>
      <c r="F285" s="401"/>
      <c r="G285" s="402"/>
      <c r="H285" s="403"/>
      <c r="I285" s="390"/>
      <c r="J285" s="394"/>
    </row>
    <row r="286" spans="1:10" ht="15.75">
      <c r="A286" s="388">
        <f>LOOKUP(B286,Membership!$D$2:$D$320,Membership!$C$2:$C$320)</f>
        <v>66</v>
      </c>
      <c r="B286" s="389">
        <v>11657</v>
      </c>
      <c r="C286" s="388">
        <v>21</v>
      </c>
      <c r="D286" s="390">
        <v>3.65</v>
      </c>
      <c r="E286" s="390">
        <f>C286*D286</f>
        <v>76.649999999999991</v>
      </c>
      <c r="F286" s="401"/>
      <c r="G286" s="402"/>
      <c r="H286" s="403"/>
      <c r="I286" s="390"/>
      <c r="J286" s="394"/>
    </row>
    <row r="287" spans="1:10" ht="15.75">
      <c r="A287" s="388">
        <f>LOOKUP(B287,Membership!$D$2:$D$320,Membership!$C$2:$C$320)</f>
        <v>66</v>
      </c>
      <c r="B287" s="389">
        <v>12621</v>
      </c>
      <c r="C287" s="388">
        <v>56</v>
      </c>
      <c r="D287" s="390">
        <v>3.65</v>
      </c>
      <c r="E287" s="390">
        <f>C287*D287</f>
        <v>204.4</v>
      </c>
      <c r="F287" s="401"/>
      <c r="G287" s="402"/>
      <c r="H287" s="403"/>
      <c r="I287" s="390"/>
      <c r="J287" s="394"/>
    </row>
    <row r="288" spans="1:10" ht="15.75">
      <c r="A288" s="388"/>
      <c r="B288" s="389"/>
      <c r="C288" s="388" t="s">
        <v>325</v>
      </c>
      <c r="D288" s="390"/>
      <c r="E288" s="390"/>
      <c r="F288" s="401"/>
      <c r="G288" s="402"/>
      <c r="H288" s="403"/>
      <c r="I288" s="390"/>
      <c r="J288" s="394"/>
    </row>
    <row r="289" spans="1:10" ht="15.75">
      <c r="A289" s="388">
        <f>LOOKUP(B289,Membership!$D$2:$D$320,Membership!$C$2:$C$320)</f>
        <v>67</v>
      </c>
      <c r="B289" s="389">
        <v>973</v>
      </c>
      <c r="C289" s="388">
        <v>178</v>
      </c>
      <c r="D289" s="390">
        <v>3.65</v>
      </c>
      <c r="E289" s="390">
        <f>C289*D289</f>
        <v>649.69999999999993</v>
      </c>
      <c r="F289" s="401"/>
      <c r="G289" s="402"/>
      <c r="H289" s="403"/>
      <c r="I289" s="390"/>
      <c r="J289" s="394"/>
    </row>
    <row r="290" spans="1:10" ht="15.75">
      <c r="A290" s="388">
        <f>LOOKUP(B290,Membership!$D$2:$D$320,Membership!$C$2:$C$320)</f>
        <v>67</v>
      </c>
      <c r="B290" s="389">
        <v>8108</v>
      </c>
      <c r="C290" s="388">
        <v>29</v>
      </c>
      <c r="D290" s="390">
        <v>3.65</v>
      </c>
      <c r="E290" s="390">
        <f>C290*D290</f>
        <v>105.85</v>
      </c>
      <c r="F290" s="401"/>
      <c r="G290" s="402"/>
      <c r="H290" s="403"/>
      <c r="I290" s="390"/>
      <c r="J290" s="394"/>
    </row>
    <row r="291" spans="1:10" ht="15.75">
      <c r="A291" s="388">
        <f>LOOKUP(B291,Membership!$D$2:$D$320,Membership!$C$2:$C$320)</f>
        <v>67</v>
      </c>
      <c r="B291" s="409">
        <v>14362</v>
      </c>
      <c r="C291" s="388">
        <v>44</v>
      </c>
      <c r="D291" s="390">
        <v>3.65</v>
      </c>
      <c r="E291" s="390">
        <f>C291*D291</f>
        <v>160.6</v>
      </c>
      <c r="F291" s="401"/>
      <c r="G291" s="402"/>
      <c r="H291" s="403"/>
      <c r="I291" s="390"/>
      <c r="J291" s="394"/>
    </row>
    <row r="292" spans="1:10" ht="15.75">
      <c r="A292" s="388">
        <f>LOOKUP(B292,Membership!$D$2:$D$320,Membership!$C$2:$C$320)</f>
        <v>67</v>
      </c>
      <c r="B292" s="389">
        <v>16022</v>
      </c>
      <c r="C292" s="388">
        <v>36</v>
      </c>
      <c r="D292" s="390">
        <v>3.65</v>
      </c>
      <c r="E292" s="390">
        <f>C292*D292</f>
        <v>131.4</v>
      </c>
      <c r="F292" s="401"/>
      <c r="G292" s="402"/>
      <c r="H292" s="403"/>
      <c r="I292" s="390"/>
      <c r="J292" s="394"/>
    </row>
    <row r="293" spans="1:10" ht="15.75">
      <c r="A293" s="388">
        <f>LOOKUP(B293,Membership!$D$2:$D$320,Membership!$C$2:$C$320)</f>
        <v>67</v>
      </c>
      <c r="B293" s="389">
        <v>16765</v>
      </c>
      <c r="C293" s="388">
        <v>42</v>
      </c>
      <c r="D293" s="390">
        <v>3.65</v>
      </c>
      <c r="E293" s="390">
        <f>C293*D293</f>
        <v>153.29999999999998</v>
      </c>
      <c r="F293" s="401"/>
      <c r="G293" s="402"/>
      <c r="H293" s="403"/>
      <c r="I293" s="390"/>
      <c r="J293" s="394"/>
    </row>
    <row r="294" spans="1:10" ht="15.75">
      <c r="A294" s="388"/>
      <c r="B294" s="389"/>
      <c r="C294" s="388" t="s">
        <v>325</v>
      </c>
      <c r="D294" s="390"/>
      <c r="E294" s="390"/>
      <c r="F294" s="401"/>
      <c r="G294" s="402"/>
      <c r="H294" s="403"/>
      <c r="I294" s="390"/>
      <c r="J294" s="394"/>
    </row>
    <row r="295" spans="1:10" ht="15.75">
      <c r="A295" s="388">
        <f>LOOKUP(B295,Membership!$D$2:$D$320,Membership!$C$2:$C$320)</f>
        <v>68</v>
      </c>
      <c r="B295" s="389">
        <v>4580</v>
      </c>
      <c r="C295" s="388">
        <v>151</v>
      </c>
      <c r="D295" s="390">
        <v>3.65</v>
      </c>
      <c r="E295" s="390">
        <f>C295*D295</f>
        <v>551.15</v>
      </c>
      <c r="F295" s="401"/>
      <c r="G295" s="402"/>
      <c r="H295" s="403"/>
      <c r="I295" s="390"/>
      <c r="J295" s="394"/>
    </row>
    <row r="296" spans="1:10" ht="15.75">
      <c r="A296" s="388">
        <f>LOOKUP(B296,Membership!$D$2:$D$320,Membership!$C$2:$C$320)</f>
        <v>68</v>
      </c>
      <c r="B296" s="389">
        <v>6448</v>
      </c>
      <c r="C296" s="388">
        <v>113</v>
      </c>
      <c r="D296" s="390">
        <v>3.65</v>
      </c>
      <c r="E296" s="390">
        <f>C296*D296</f>
        <v>412.45</v>
      </c>
      <c r="F296" s="401"/>
      <c r="G296" s="402"/>
      <c r="H296" s="403"/>
      <c r="I296" s="390"/>
      <c r="J296" s="394"/>
    </row>
    <row r="297" spans="1:10" ht="15.75">
      <c r="A297" s="388">
        <f>LOOKUP(B297,Membership!$D$2:$D$320,Membership!$C$2:$C$320)</f>
        <v>68</v>
      </c>
      <c r="B297" s="389">
        <v>13733</v>
      </c>
      <c r="C297" s="388">
        <v>57</v>
      </c>
      <c r="D297" s="390">
        <v>3.65</v>
      </c>
      <c r="E297" s="390">
        <f>C297*D297</f>
        <v>208.04999999999998</v>
      </c>
      <c r="F297" s="401"/>
      <c r="G297" s="402"/>
      <c r="H297" s="403"/>
      <c r="I297" s="390"/>
      <c r="J297" s="394"/>
    </row>
    <row r="298" spans="1:10" ht="15.75">
      <c r="A298" s="388">
        <f>LOOKUP(B298,Membership!$D$2:$D$320,Membership!$C$2:$C$320)</f>
        <v>68</v>
      </c>
      <c r="B298" s="389">
        <v>16710</v>
      </c>
      <c r="C298" s="388">
        <v>29</v>
      </c>
      <c r="D298" s="390">
        <v>3.65</v>
      </c>
      <c r="E298" s="390">
        <f>C298*D298</f>
        <v>105.85</v>
      </c>
      <c r="F298" s="401"/>
      <c r="G298" s="402"/>
      <c r="H298" s="403"/>
      <c r="I298" s="390"/>
      <c r="J298" s="394"/>
    </row>
    <row r="299" spans="1:10" ht="15.75">
      <c r="A299" s="388"/>
      <c r="B299" s="389"/>
      <c r="C299" s="388" t="s">
        <v>325</v>
      </c>
      <c r="D299" s="390"/>
      <c r="E299" s="390"/>
      <c r="F299" s="401"/>
      <c r="G299" s="402"/>
      <c r="H299" s="403"/>
      <c r="I299" s="390"/>
      <c r="J299" s="394"/>
    </row>
    <row r="300" spans="1:10" ht="15.75">
      <c r="A300" s="388">
        <f>LOOKUP(B300,Membership!$D$2:$D$320,Membership!$C$2:$C$320)</f>
        <v>69</v>
      </c>
      <c r="B300" s="389">
        <v>4520</v>
      </c>
      <c r="C300" s="388">
        <v>117</v>
      </c>
      <c r="D300" s="390">
        <v>3.65</v>
      </c>
      <c r="E300" s="390">
        <f>C300*D300</f>
        <v>427.05</v>
      </c>
      <c r="F300" s="401"/>
      <c r="G300" s="402"/>
      <c r="H300" s="403"/>
      <c r="I300" s="390"/>
      <c r="J300" s="394"/>
    </row>
    <row r="301" spans="1:10" ht="15.75">
      <c r="A301" s="388">
        <f>LOOKUP(B301,Membership!$D$2:$D$320,Membership!$C$2:$C$320)</f>
        <v>69</v>
      </c>
      <c r="B301" s="389">
        <v>4706</v>
      </c>
      <c r="C301" s="388">
        <v>102</v>
      </c>
      <c r="D301" s="390">
        <v>3.65</v>
      </c>
      <c r="E301" s="390">
        <f>C301*D301</f>
        <v>372.3</v>
      </c>
      <c r="F301" s="401"/>
      <c r="G301" s="402"/>
      <c r="H301" s="403"/>
      <c r="I301" s="390"/>
      <c r="J301" s="394"/>
    </row>
    <row r="302" spans="1:10" ht="15.75">
      <c r="A302" s="388">
        <f>LOOKUP(B302,Membership!$D$2:$D$320,Membership!$C$2:$C$320)</f>
        <v>69</v>
      </c>
      <c r="B302" s="389">
        <v>5438</v>
      </c>
      <c r="C302" s="388">
        <v>67</v>
      </c>
      <c r="D302" s="390">
        <v>3.65</v>
      </c>
      <c r="E302" s="390">
        <f>C302*D302</f>
        <v>244.54999999999998</v>
      </c>
      <c r="F302" s="401"/>
      <c r="G302" s="402"/>
      <c r="H302" s="403"/>
      <c r="I302" s="390"/>
      <c r="J302" s="394"/>
    </row>
    <row r="303" spans="1:10" ht="15.75">
      <c r="A303" s="388">
        <f>LOOKUP(B303,Membership!$D$2:$D$320,Membership!$C$2:$C$320)</f>
        <v>69</v>
      </c>
      <c r="B303" s="389">
        <v>6646</v>
      </c>
      <c r="C303" s="388">
        <v>79</v>
      </c>
      <c r="D303" s="390">
        <v>3.65</v>
      </c>
      <c r="E303" s="390">
        <f>C303*D303</f>
        <v>288.34999999999997</v>
      </c>
      <c r="F303" s="401"/>
      <c r="G303" s="402"/>
      <c r="H303" s="403"/>
      <c r="I303" s="390"/>
      <c r="J303" s="394"/>
    </row>
    <row r="304" spans="1:10" ht="15.75">
      <c r="A304" s="388">
        <f>LOOKUP(B304,Membership!$D$2:$D$320,Membership!$C$2:$C$320)</f>
        <v>69</v>
      </c>
      <c r="B304" s="389">
        <v>6883</v>
      </c>
      <c r="C304" s="388">
        <v>30</v>
      </c>
      <c r="D304" s="390">
        <v>3.65</v>
      </c>
      <c r="E304" s="390">
        <f>C304*D304</f>
        <v>109.5</v>
      </c>
      <c r="F304" s="401"/>
      <c r="G304" s="402"/>
      <c r="H304" s="403"/>
      <c r="I304" s="390"/>
      <c r="J304" s="394"/>
    </row>
    <row r="305" spans="1:10" ht="15.75">
      <c r="A305" s="388"/>
      <c r="B305" s="389"/>
      <c r="C305" s="388" t="s">
        <v>325</v>
      </c>
      <c r="D305" s="390"/>
      <c r="E305" s="390"/>
      <c r="F305" s="401"/>
      <c r="G305" s="402"/>
      <c r="H305" s="403"/>
      <c r="I305" s="390"/>
      <c r="J305" s="394"/>
    </row>
    <row r="306" spans="1:10" ht="15.75">
      <c r="A306" s="388">
        <f>LOOKUP(B306,Membership!$D$2:$D$320,Membership!$C$2:$C$320)</f>
        <v>70</v>
      </c>
      <c r="B306" s="389">
        <v>1612</v>
      </c>
      <c r="C306" s="388">
        <v>32</v>
      </c>
      <c r="D306" s="390">
        <v>3.65</v>
      </c>
      <c r="E306" s="390">
        <f t="shared" ref="E306:E311" si="9">C306*D306</f>
        <v>116.8</v>
      </c>
      <c r="F306" s="401"/>
      <c r="G306" s="402"/>
      <c r="H306" s="403"/>
      <c r="I306" s="390"/>
      <c r="J306" s="394"/>
    </row>
    <row r="307" spans="1:10" ht="15.75">
      <c r="A307" s="388">
        <f>LOOKUP(B307,Membership!$D$2:$D$320,Membership!$C$2:$C$320)</f>
        <v>70</v>
      </c>
      <c r="B307" s="389">
        <v>1690</v>
      </c>
      <c r="C307" s="388">
        <v>39</v>
      </c>
      <c r="D307" s="390">
        <v>3.65</v>
      </c>
      <c r="E307" s="390">
        <f t="shared" si="9"/>
        <v>142.35</v>
      </c>
      <c r="F307" s="401"/>
      <c r="G307" s="402"/>
      <c r="H307" s="403"/>
      <c r="I307" s="390"/>
      <c r="J307" s="394"/>
    </row>
    <row r="308" spans="1:10" ht="15.75">
      <c r="A308" s="388">
        <f>LOOKUP(B308,Membership!$D$2:$D$320,Membership!$C$2:$C$320)</f>
        <v>70</v>
      </c>
      <c r="B308" s="389">
        <v>3464</v>
      </c>
      <c r="C308" s="388">
        <v>115</v>
      </c>
      <c r="D308" s="390">
        <v>3.65</v>
      </c>
      <c r="E308" s="390">
        <f t="shared" si="9"/>
        <v>419.75</v>
      </c>
      <c r="F308" s="401"/>
      <c r="G308" s="402"/>
      <c r="H308" s="403"/>
      <c r="I308" s="390"/>
      <c r="J308" s="394"/>
    </row>
    <row r="309" spans="1:10" ht="15.75">
      <c r="A309" s="388">
        <f>LOOKUP(B309,Membership!$D$2:$D$320,Membership!$C$2:$C$320)</f>
        <v>70</v>
      </c>
      <c r="B309" s="389">
        <v>4579</v>
      </c>
      <c r="C309" s="388">
        <v>112</v>
      </c>
      <c r="D309" s="390">
        <v>3.65</v>
      </c>
      <c r="E309" s="390">
        <f t="shared" si="9"/>
        <v>408.8</v>
      </c>
      <c r="F309" s="401"/>
      <c r="G309" s="402"/>
      <c r="H309" s="403"/>
      <c r="I309" s="390"/>
      <c r="J309" s="394"/>
    </row>
    <row r="310" spans="1:10" ht="15.75">
      <c r="A310" s="388">
        <f>LOOKUP(B310,Membership!$D$2:$D$320,Membership!$C$2:$C$320)</f>
        <v>70</v>
      </c>
      <c r="B310" s="389">
        <v>6776</v>
      </c>
      <c r="C310" s="388">
        <v>26</v>
      </c>
      <c r="D310" s="390">
        <v>3.65</v>
      </c>
      <c r="E310" s="390">
        <f t="shared" si="9"/>
        <v>94.899999999999991</v>
      </c>
      <c r="F310" s="401"/>
      <c r="G310" s="402"/>
      <c r="H310" s="403"/>
      <c r="I310" s="390"/>
      <c r="J310" s="394"/>
    </row>
    <row r="311" spans="1:10" ht="15.75">
      <c r="A311" s="388">
        <f>LOOKUP(B311,Membership!$D$2:$D$320,Membership!$C$2:$C$320)</f>
        <v>70</v>
      </c>
      <c r="B311" s="389">
        <v>7048</v>
      </c>
      <c r="C311" s="388">
        <v>148</v>
      </c>
      <c r="D311" s="390">
        <v>3.65</v>
      </c>
      <c r="E311" s="390">
        <f t="shared" si="9"/>
        <v>540.19999999999993</v>
      </c>
      <c r="F311" s="401"/>
      <c r="G311" s="402"/>
      <c r="H311" s="403"/>
      <c r="I311" s="390"/>
      <c r="J311" s="394"/>
    </row>
    <row r="312" spans="1:10" ht="15.75">
      <c r="A312" s="388"/>
      <c r="B312" s="389"/>
      <c r="C312" s="388" t="s">
        <v>325</v>
      </c>
      <c r="D312" s="390"/>
      <c r="E312" s="390"/>
      <c r="F312" s="401"/>
      <c r="G312" s="402"/>
      <c r="H312" s="403"/>
      <c r="I312" s="390"/>
      <c r="J312" s="394"/>
    </row>
    <row r="313" spans="1:10" ht="15.75">
      <c r="A313" s="388">
        <f>LOOKUP(B313,Membership!$D$2:$D$320,Membership!$C$2:$C$320)</f>
        <v>71</v>
      </c>
      <c r="B313" s="389">
        <v>1837</v>
      </c>
      <c r="C313" s="388">
        <v>146</v>
      </c>
      <c r="D313" s="390">
        <v>3.65</v>
      </c>
      <c r="E313" s="390">
        <f>C313*D313</f>
        <v>532.9</v>
      </c>
      <c r="F313" s="401"/>
      <c r="G313" s="402"/>
      <c r="H313" s="403"/>
      <c r="I313" s="390"/>
      <c r="J313" s="394"/>
    </row>
    <row r="314" spans="1:10" ht="15.75">
      <c r="A314" s="388">
        <f>LOOKUP(B314,Membership!$D$2:$D$320,Membership!$C$2:$C$320)</f>
        <v>71</v>
      </c>
      <c r="B314" s="389">
        <v>4877</v>
      </c>
      <c r="C314" s="388">
        <v>111</v>
      </c>
      <c r="D314" s="390">
        <v>3.65</v>
      </c>
      <c r="E314" s="390">
        <f>C314*D314</f>
        <v>405.15</v>
      </c>
      <c r="F314" s="401"/>
      <c r="G314" s="402"/>
      <c r="H314" s="403"/>
      <c r="I314" s="390"/>
      <c r="J314" s="394"/>
    </row>
    <row r="315" spans="1:10" ht="15.75">
      <c r="A315" s="388">
        <f>LOOKUP(B315,Membership!$D$2:$D$320,Membership!$C$2:$C$320)</f>
        <v>71</v>
      </c>
      <c r="B315" s="389">
        <v>4897</v>
      </c>
      <c r="C315" s="388">
        <v>80</v>
      </c>
      <c r="D315" s="390">
        <v>3.65</v>
      </c>
      <c r="E315" s="390">
        <f>C315*D315</f>
        <v>292</v>
      </c>
      <c r="F315" s="401"/>
      <c r="G315" s="402"/>
      <c r="H315" s="403"/>
      <c r="I315" s="390"/>
      <c r="J315" s="394"/>
    </row>
    <row r="316" spans="1:10" ht="15.75">
      <c r="A316" s="388">
        <f>LOOKUP(B316,Membership!$D$2:$D$320,Membership!$C$2:$C$320)</f>
        <v>71</v>
      </c>
      <c r="B316" s="389">
        <v>12677</v>
      </c>
      <c r="C316" s="388">
        <v>59</v>
      </c>
      <c r="D316" s="390">
        <v>3.65</v>
      </c>
      <c r="E316" s="390">
        <f>C316*D316</f>
        <v>215.35</v>
      </c>
      <c r="F316" s="401"/>
      <c r="G316" s="402"/>
      <c r="H316" s="403"/>
      <c r="I316" s="390"/>
      <c r="J316" s="394"/>
    </row>
    <row r="317" spans="1:10" ht="15.75">
      <c r="A317" s="388">
        <f>LOOKUP(B317,Membership!$D$2:$D$320,Membership!$C$2:$C$320)</f>
        <v>71</v>
      </c>
      <c r="B317" s="389">
        <v>14478</v>
      </c>
      <c r="C317" s="388">
        <v>34</v>
      </c>
      <c r="D317" s="390">
        <v>3.65</v>
      </c>
      <c r="E317" s="390">
        <f>C317*D317</f>
        <v>124.1</v>
      </c>
      <c r="F317" s="401"/>
      <c r="G317" s="410"/>
      <c r="H317" s="403"/>
      <c r="I317" s="390"/>
      <c r="J317" s="394"/>
    </row>
    <row r="318" spans="1:10" ht="15.75">
      <c r="A318" s="388"/>
      <c r="B318" s="389"/>
      <c r="C318" s="388" t="s">
        <v>325</v>
      </c>
      <c r="D318" s="390"/>
      <c r="E318" s="390"/>
      <c r="F318" s="401"/>
      <c r="G318" s="402"/>
      <c r="H318" s="403"/>
      <c r="I318" s="390"/>
      <c r="J318" s="394"/>
    </row>
    <row r="319" spans="1:10" ht="15.75">
      <c r="A319" s="388">
        <f>LOOKUP(B319,Membership!$D$2:$D$320,Membership!$C$2:$C$320)</f>
        <v>72</v>
      </c>
      <c r="B319" s="389">
        <v>697</v>
      </c>
      <c r="C319" s="388">
        <v>108</v>
      </c>
      <c r="D319" s="390">
        <v>3.65</v>
      </c>
      <c r="E319" s="390">
        <f>C319*D319</f>
        <v>394.2</v>
      </c>
      <c r="F319" s="401"/>
      <c r="G319" s="402"/>
      <c r="H319" s="403"/>
      <c r="I319" s="390"/>
      <c r="J319" s="394"/>
    </row>
    <row r="320" spans="1:10" ht="15.75">
      <c r="A320" s="388">
        <f>LOOKUP(B320,Membership!$D$2:$D$320,Membership!$C$2:$C$320)</f>
        <v>72</v>
      </c>
      <c r="B320" s="389">
        <v>4106</v>
      </c>
      <c r="C320" s="388">
        <v>89</v>
      </c>
      <c r="D320" s="390">
        <v>3.65</v>
      </c>
      <c r="E320" s="390">
        <f>C320*D320</f>
        <v>324.84999999999997</v>
      </c>
      <c r="F320" s="401"/>
      <c r="G320" s="406"/>
      <c r="H320" s="403"/>
      <c r="I320" s="390"/>
      <c r="J320" s="394"/>
    </row>
    <row r="321" spans="1:10" ht="15.75">
      <c r="A321" s="388">
        <f>LOOKUP(B321,Membership!$D$2:$D$320,Membership!$C$2:$C$320)</f>
        <v>72</v>
      </c>
      <c r="B321" s="389">
        <v>4831</v>
      </c>
      <c r="C321" s="388">
        <v>68</v>
      </c>
      <c r="D321" s="390">
        <v>3.65</v>
      </c>
      <c r="E321" s="390">
        <f>C321*D321</f>
        <v>248.2</v>
      </c>
      <c r="F321" s="401"/>
      <c r="G321" s="402"/>
      <c r="H321" s="403"/>
      <c r="I321" s="390"/>
      <c r="J321" s="394"/>
    </row>
    <row r="322" spans="1:10" ht="15.75">
      <c r="A322" s="388">
        <f>LOOKUP(B322,Membership!$D$2:$D$320,Membership!$C$2:$C$320)</f>
        <v>72</v>
      </c>
      <c r="B322" s="409">
        <v>15659</v>
      </c>
      <c r="C322" s="388">
        <v>100</v>
      </c>
      <c r="D322" s="390">
        <v>3.65</v>
      </c>
      <c r="E322" s="390">
        <f>C322*D322</f>
        <v>365</v>
      </c>
      <c r="F322" s="401"/>
      <c r="G322" s="402"/>
      <c r="H322" s="403"/>
      <c r="I322" s="390"/>
      <c r="J322" s="394"/>
    </row>
    <row r="323" spans="1:10" ht="15.75">
      <c r="A323" s="388"/>
      <c r="B323" s="409"/>
      <c r="C323" s="388" t="s">
        <v>325</v>
      </c>
      <c r="D323" s="390"/>
      <c r="E323" s="390"/>
      <c r="F323" s="401"/>
      <c r="G323" s="402"/>
      <c r="H323" s="403"/>
      <c r="I323" s="390"/>
      <c r="J323" s="394"/>
    </row>
    <row r="324" spans="1:10" ht="15.75">
      <c r="A324" s="388">
        <f>LOOKUP(B324,Membership!$D$2:$D$320,Membership!$C$2:$C$320)</f>
        <v>73</v>
      </c>
      <c r="B324" s="389">
        <v>1578</v>
      </c>
      <c r="C324" s="388">
        <v>81</v>
      </c>
      <c r="D324" s="390">
        <v>3.65</v>
      </c>
      <c r="E324" s="390">
        <f t="shared" ref="E324:E329" si="10">C324*D324</f>
        <v>295.64999999999998</v>
      </c>
      <c r="F324" s="401"/>
      <c r="G324" s="402"/>
      <c r="H324" s="403"/>
      <c r="I324" s="390"/>
      <c r="J324" s="394"/>
    </row>
    <row r="325" spans="1:10" ht="15.75">
      <c r="A325" s="388">
        <f>LOOKUP(B325,Membership!$D$2:$D$320,Membership!$C$2:$C$320)</f>
        <v>73</v>
      </c>
      <c r="B325" s="389">
        <v>1647</v>
      </c>
      <c r="C325" s="388">
        <v>130</v>
      </c>
      <c r="D325" s="390">
        <v>3.65</v>
      </c>
      <c r="E325" s="390">
        <f t="shared" si="10"/>
        <v>474.5</v>
      </c>
      <c r="F325" s="401"/>
      <c r="G325" s="402"/>
      <c r="H325" s="403"/>
      <c r="I325" s="390"/>
      <c r="J325" s="394"/>
    </row>
    <row r="326" spans="1:10" ht="15.75">
      <c r="A326" s="388">
        <f>LOOKUP(B326,Membership!$D$2:$D$320,Membership!$C$2:$C$320)</f>
        <v>73</v>
      </c>
      <c r="B326" s="389">
        <v>6554</v>
      </c>
      <c r="C326" s="388">
        <v>64</v>
      </c>
      <c r="D326" s="390">
        <v>3.65</v>
      </c>
      <c r="E326" s="390">
        <f t="shared" si="10"/>
        <v>233.6</v>
      </c>
      <c r="F326" s="401"/>
      <c r="G326" s="402"/>
      <c r="H326" s="403"/>
      <c r="I326" s="390"/>
      <c r="J326" s="394"/>
    </row>
    <row r="327" spans="1:10" ht="15.75">
      <c r="A327" s="388">
        <f>LOOKUP(B327,Membership!$D$2:$D$320,Membership!$C$2:$C$320)</f>
        <v>73</v>
      </c>
      <c r="B327" s="389">
        <v>8172</v>
      </c>
      <c r="C327" s="388">
        <v>69</v>
      </c>
      <c r="D327" s="390">
        <v>3.65</v>
      </c>
      <c r="E327" s="390">
        <f t="shared" si="10"/>
        <v>251.85</v>
      </c>
      <c r="F327" s="401"/>
      <c r="G327" s="402"/>
      <c r="H327" s="403"/>
      <c r="I327" s="390"/>
      <c r="J327" s="394"/>
    </row>
    <row r="328" spans="1:10" ht="15.75">
      <c r="A328" s="388">
        <f>LOOKUP(B328,Membership!$D$2:$D$320,Membership!$C$2:$C$320)</f>
        <v>73</v>
      </c>
      <c r="B328" s="389">
        <v>8649</v>
      </c>
      <c r="C328" s="388">
        <v>19</v>
      </c>
      <c r="D328" s="390">
        <v>3.65</v>
      </c>
      <c r="E328" s="390">
        <f t="shared" si="10"/>
        <v>69.349999999999994</v>
      </c>
      <c r="F328" s="401"/>
      <c r="G328" s="402"/>
      <c r="H328" s="403"/>
      <c r="I328" s="390"/>
      <c r="J328" s="394"/>
    </row>
    <row r="329" spans="1:10" ht="15.75">
      <c r="A329" s="388">
        <f>LOOKUP(B329,Membership!$D$2:$D$320,Membership!$C$2:$C$320)</f>
        <v>73</v>
      </c>
      <c r="B329" s="409">
        <v>15665</v>
      </c>
      <c r="C329" s="388">
        <v>42</v>
      </c>
      <c r="D329" s="390">
        <v>3.65</v>
      </c>
      <c r="E329" s="390">
        <f t="shared" si="10"/>
        <v>153.29999999999998</v>
      </c>
      <c r="F329" s="401"/>
      <c r="G329" s="402"/>
      <c r="H329" s="403"/>
      <c r="I329" s="390"/>
      <c r="J329" s="394"/>
    </row>
    <row r="330" spans="1:10" ht="15.75">
      <c r="A330" s="15"/>
      <c r="B330" s="1"/>
      <c r="C330" s="15" t="s">
        <v>316</v>
      </c>
      <c r="D330" s="3"/>
      <c r="E330" s="3"/>
      <c r="F330" s="378">
        <f>SUM(F247:F329)</f>
        <v>0</v>
      </c>
      <c r="G330" s="376"/>
      <c r="H330" s="379"/>
      <c r="I330" s="3"/>
      <c r="J330" s="5"/>
    </row>
    <row r="331" spans="1:10" ht="15.75">
      <c r="A331" s="15"/>
      <c r="B331" s="1"/>
      <c r="C331" s="15"/>
      <c r="D331" s="3"/>
      <c r="E331" s="3"/>
      <c r="F331" s="378"/>
      <c r="G331" s="376"/>
      <c r="H331" s="379"/>
      <c r="I331" s="3"/>
      <c r="J331" s="5"/>
    </row>
    <row r="332" spans="1:10" ht="15.75">
      <c r="A332" s="15"/>
      <c r="B332" s="1"/>
      <c r="C332" s="15"/>
      <c r="D332" s="3"/>
      <c r="E332" s="3"/>
      <c r="F332" s="378"/>
      <c r="G332" s="376"/>
      <c r="H332" s="379"/>
      <c r="I332" s="3"/>
      <c r="J332" s="5"/>
    </row>
    <row r="333" spans="1:10" ht="15.75">
      <c r="A333" s="388">
        <f>LOOKUP(B333,Membership!$D$2:$D$320,Membership!$C$2:$C$320)</f>
        <v>80</v>
      </c>
      <c r="B333" s="389">
        <v>669</v>
      </c>
      <c r="C333" s="388">
        <v>51</v>
      </c>
      <c r="D333" s="390">
        <v>3.65</v>
      </c>
      <c r="E333" s="390">
        <f t="shared" ref="E333:E338" si="11">C333*D333</f>
        <v>186.15</v>
      </c>
      <c r="F333" s="401"/>
      <c r="G333" s="402"/>
      <c r="H333" s="403"/>
      <c r="I333" s="390"/>
      <c r="J333" s="394"/>
    </row>
    <row r="334" spans="1:10" ht="15.75">
      <c r="A334" s="388">
        <f>LOOKUP(B334,Membership!$D$2:$D$320,Membership!$C$2:$C$320)</f>
        <v>80</v>
      </c>
      <c r="B334" s="389">
        <v>832</v>
      </c>
      <c r="C334" s="388">
        <v>105</v>
      </c>
      <c r="D334" s="390">
        <v>3.65</v>
      </c>
      <c r="E334" s="390">
        <f t="shared" si="11"/>
        <v>383.25</v>
      </c>
      <c r="F334" s="401"/>
      <c r="G334" s="402"/>
      <c r="H334" s="403"/>
      <c r="I334" s="390"/>
      <c r="J334" s="394"/>
    </row>
    <row r="335" spans="1:10" ht="15.75">
      <c r="A335" s="388">
        <f>LOOKUP(B335,Membership!$D$2:$D$320,Membership!$C$2:$C$320)</f>
        <v>80</v>
      </c>
      <c r="B335" s="389">
        <v>2639</v>
      </c>
      <c r="C335" s="388">
        <v>63</v>
      </c>
      <c r="D335" s="390">
        <v>3.65</v>
      </c>
      <c r="E335" s="390">
        <f t="shared" si="11"/>
        <v>229.95</v>
      </c>
      <c r="F335" s="401"/>
      <c r="G335" s="402"/>
      <c r="H335" s="403"/>
      <c r="I335" s="390"/>
      <c r="J335" s="394"/>
    </row>
    <row r="336" spans="1:10" ht="15.75">
      <c r="A336" s="388">
        <f>LOOKUP(B336,Membership!$D$2:$D$320,Membership!$C$2:$C$320)</f>
        <v>80</v>
      </c>
      <c r="B336" s="389">
        <v>6702</v>
      </c>
      <c r="C336" s="388">
        <v>35</v>
      </c>
      <c r="D336" s="390">
        <v>3.65</v>
      </c>
      <c r="E336" s="390">
        <f t="shared" si="11"/>
        <v>127.75</v>
      </c>
      <c r="F336" s="401"/>
      <c r="G336" s="402"/>
      <c r="H336" s="403"/>
      <c r="I336" s="390"/>
      <c r="J336" s="394"/>
    </row>
    <row r="337" spans="1:10" ht="15.75">
      <c r="A337" s="388">
        <f>LOOKUP(B337,Membership!$D$2:$D$320,Membership!$C$2:$C$320)</f>
        <v>80</v>
      </c>
      <c r="B337" s="389">
        <v>6786</v>
      </c>
      <c r="C337" s="388">
        <v>25</v>
      </c>
      <c r="D337" s="390">
        <v>3.65</v>
      </c>
      <c r="E337" s="390">
        <f t="shared" si="11"/>
        <v>91.25</v>
      </c>
      <c r="F337" s="401"/>
      <c r="G337" s="402"/>
      <c r="H337" s="403"/>
      <c r="I337" s="390"/>
      <c r="J337" s="394"/>
    </row>
    <row r="338" spans="1:10" ht="15.75">
      <c r="A338" s="388">
        <f>LOOKUP(B338,Membership!$D$2:$D$320,Membership!$C$2:$C$320)</f>
        <v>80</v>
      </c>
      <c r="B338" s="389">
        <v>7132</v>
      </c>
      <c r="C338" s="388">
        <v>64</v>
      </c>
      <c r="D338" s="390">
        <v>3.65</v>
      </c>
      <c r="E338" s="390">
        <f t="shared" si="11"/>
        <v>233.6</v>
      </c>
      <c r="F338" s="401"/>
      <c r="G338" s="402"/>
      <c r="H338" s="403"/>
      <c r="I338" s="390"/>
      <c r="J338" s="394"/>
    </row>
    <row r="339" spans="1:10" ht="15.75">
      <c r="A339" s="388"/>
      <c r="B339" s="389"/>
      <c r="C339" s="388" t="s">
        <v>325</v>
      </c>
      <c r="D339" s="390"/>
      <c r="E339" s="390"/>
      <c r="F339" s="401"/>
      <c r="G339" s="402"/>
      <c r="H339" s="403"/>
      <c r="I339" s="390"/>
      <c r="J339" s="394"/>
    </row>
    <row r="340" spans="1:10" ht="15.75">
      <c r="A340" s="388">
        <f>LOOKUP(B340,Membership!$D$2:$D$320,Membership!$C$2:$C$320)</f>
        <v>81</v>
      </c>
      <c r="B340" s="389">
        <v>1762</v>
      </c>
      <c r="C340" s="388">
        <v>317</v>
      </c>
      <c r="D340" s="390">
        <v>3.65</v>
      </c>
      <c r="E340" s="390">
        <f>C340*D340</f>
        <v>1157.05</v>
      </c>
      <c r="F340" s="401"/>
      <c r="G340" s="402"/>
      <c r="H340" s="403"/>
      <c r="I340" s="390"/>
      <c r="J340" s="394"/>
    </row>
    <row r="341" spans="1:10" ht="15.75">
      <c r="A341" s="388">
        <f>LOOKUP(B341,Membership!$D$2:$D$320,Membership!$C$2:$C$320)</f>
        <v>81</v>
      </c>
      <c r="B341" s="389">
        <v>4902</v>
      </c>
      <c r="C341" s="388">
        <v>178</v>
      </c>
      <c r="D341" s="390">
        <v>3.65</v>
      </c>
      <c r="E341" s="390">
        <f>C341*D341</f>
        <v>649.69999999999993</v>
      </c>
      <c r="F341" s="401"/>
      <c r="G341" s="402"/>
      <c r="H341" s="403"/>
      <c r="I341" s="390"/>
      <c r="J341" s="394"/>
    </row>
    <row r="342" spans="1:10" ht="15.75">
      <c r="A342" s="388">
        <f>LOOKUP(B342,Membership!$D$2:$D$320,Membership!$C$2:$C$320)</f>
        <v>81</v>
      </c>
      <c r="B342" s="389">
        <v>6759</v>
      </c>
      <c r="C342" s="388">
        <v>156</v>
      </c>
      <c r="D342" s="390">
        <v>3.65</v>
      </c>
      <c r="E342" s="390">
        <f>C342*D342</f>
        <v>569.4</v>
      </c>
      <c r="F342" s="401"/>
      <c r="G342" s="402"/>
      <c r="H342" s="403"/>
      <c r="I342" s="390"/>
      <c r="J342" s="394"/>
    </row>
    <row r="343" spans="1:10" ht="15.75">
      <c r="A343" s="388">
        <f>LOOKUP(B343,Membership!$D$2:$D$320,Membership!$C$2:$C$320)</f>
        <v>81</v>
      </c>
      <c r="B343" s="389">
        <v>7030</v>
      </c>
      <c r="C343" s="388">
        <v>76</v>
      </c>
      <c r="D343" s="390">
        <v>3.65</v>
      </c>
      <c r="E343" s="390">
        <f>C343*D343</f>
        <v>277.39999999999998</v>
      </c>
      <c r="F343" s="401"/>
      <c r="G343" s="402"/>
      <c r="H343" s="403"/>
      <c r="I343" s="390"/>
      <c r="J343" s="394"/>
    </row>
    <row r="344" spans="1:10" ht="15.75">
      <c r="A344" s="388">
        <f>LOOKUP(B344,Membership!$D$2:$D$320,Membership!$C$2:$C$320)</f>
        <v>101</v>
      </c>
      <c r="B344" s="389">
        <v>15711</v>
      </c>
      <c r="C344" s="388">
        <v>13</v>
      </c>
      <c r="D344" s="390">
        <v>3.65</v>
      </c>
      <c r="E344" s="390">
        <f>C344*D344</f>
        <v>47.449999999999996</v>
      </c>
      <c r="F344" s="401"/>
      <c r="G344" s="402"/>
      <c r="H344" s="403"/>
      <c r="I344" s="390"/>
      <c r="J344" s="394"/>
    </row>
    <row r="345" spans="1:10" ht="15.75">
      <c r="A345" s="388"/>
      <c r="B345" s="389"/>
      <c r="C345" s="388" t="s">
        <v>325</v>
      </c>
      <c r="D345" s="390"/>
      <c r="E345" s="390"/>
      <c r="F345" s="401"/>
      <c r="G345" s="402"/>
      <c r="H345" s="403"/>
      <c r="I345" s="390"/>
      <c r="J345" s="394"/>
    </row>
    <row r="346" spans="1:10" ht="15.75">
      <c r="A346" s="388">
        <f>LOOKUP(B346,Membership!$D$2:$D$320,Membership!$C$2:$C$320)</f>
        <v>82</v>
      </c>
      <c r="B346" s="389">
        <v>2845</v>
      </c>
      <c r="C346" s="388">
        <v>285</v>
      </c>
      <c r="D346" s="390">
        <v>3.65</v>
      </c>
      <c r="E346" s="390">
        <f>C346*D346</f>
        <v>1040.25</v>
      </c>
      <c r="F346" s="401"/>
      <c r="G346" s="402"/>
      <c r="H346" s="403"/>
      <c r="I346" s="390"/>
      <c r="J346" s="394"/>
    </row>
    <row r="347" spans="1:10" ht="15.75">
      <c r="A347" s="388">
        <f>LOOKUP(B347,Membership!$D$2:$D$320,Membership!$C$2:$C$320)</f>
        <v>82</v>
      </c>
      <c r="B347" s="389">
        <v>4954</v>
      </c>
      <c r="C347" s="388">
        <v>130</v>
      </c>
      <c r="D347" s="390">
        <v>3.65</v>
      </c>
      <c r="E347" s="390">
        <f>C347*D347</f>
        <v>474.5</v>
      </c>
      <c r="F347" s="401"/>
      <c r="G347" s="402"/>
      <c r="H347" s="403"/>
      <c r="I347" s="390"/>
      <c r="J347" s="394"/>
    </row>
    <row r="348" spans="1:10" ht="15.75">
      <c r="A348" s="388">
        <f>LOOKUP(B348,Membership!$D$2:$D$320,Membership!$C$2:$C$320)</f>
        <v>82</v>
      </c>
      <c r="B348" s="389">
        <v>6567</v>
      </c>
      <c r="C348" s="388">
        <v>77</v>
      </c>
      <c r="D348" s="390">
        <v>3.65</v>
      </c>
      <c r="E348" s="390">
        <f>C348*D348</f>
        <v>281.05</v>
      </c>
      <c r="F348" s="401"/>
      <c r="G348" s="402"/>
      <c r="H348" s="403"/>
      <c r="I348" s="390"/>
      <c r="J348" s="394"/>
    </row>
    <row r="349" spans="1:10" ht="15.75">
      <c r="A349" s="388">
        <f>LOOKUP(B349,Membership!$D$2:$D$320,Membership!$C$2:$C$320)</f>
        <v>82</v>
      </c>
      <c r="B349" s="389">
        <v>16298</v>
      </c>
      <c r="C349" s="388">
        <v>48</v>
      </c>
      <c r="D349" s="390">
        <v>3.65</v>
      </c>
      <c r="E349" s="390">
        <f>C349*D349</f>
        <v>175.2</v>
      </c>
      <c r="F349" s="401"/>
      <c r="G349" s="402"/>
      <c r="H349" s="403"/>
      <c r="I349" s="390"/>
      <c r="J349" s="394"/>
    </row>
    <row r="350" spans="1:10" ht="15.75">
      <c r="A350" s="388"/>
      <c r="B350" s="389"/>
      <c r="C350" s="388" t="s">
        <v>325</v>
      </c>
      <c r="D350" s="390"/>
      <c r="E350" s="390"/>
      <c r="F350" s="401"/>
      <c r="G350" s="402"/>
      <c r="H350" s="403"/>
      <c r="I350" s="390"/>
      <c r="J350" s="394"/>
    </row>
    <row r="351" spans="1:10" ht="15.75">
      <c r="A351" s="388">
        <f>LOOKUP(B351,Membership!$D$2:$D$320,Membership!$C$2:$C$320)</f>
        <v>83</v>
      </c>
      <c r="B351" s="389">
        <v>2137</v>
      </c>
      <c r="C351" s="388">
        <v>153</v>
      </c>
      <c r="D351" s="390">
        <v>3.65</v>
      </c>
      <c r="E351" s="390">
        <f>C351*D351</f>
        <v>558.44999999999993</v>
      </c>
      <c r="F351" s="401"/>
      <c r="G351" s="402"/>
      <c r="H351" s="403"/>
      <c r="I351" s="390"/>
      <c r="J351" s="394"/>
    </row>
    <row r="352" spans="1:10" ht="15.75">
      <c r="A352" s="388">
        <f>LOOKUP(B352,Membership!$D$2:$D$320,Membership!$C$2:$C$320)</f>
        <v>83</v>
      </c>
      <c r="B352" s="389">
        <v>2481</v>
      </c>
      <c r="C352" s="388">
        <v>186</v>
      </c>
      <c r="D352" s="390">
        <v>3.65</v>
      </c>
      <c r="E352" s="390">
        <f>C352*D352</f>
        <v>678.9</v>
      </c>
      <c r="F352" s="401"/>
      <c r="G352" s="402"/>
      <c r="H352" s="403"/>
      <c r="I352" s="390"/>
      <c r="J352" s="394"/>
    </row>
    <row r="353" spans="1:10" ht="15.75">
      <c r="A353" s="388">
        <f>LOOKUP(B353,Membership!$D$2:$D$320,Membership!$C$2:$C$320)</f>
        <v>83</v>
      </c>
      <c r="B353" s="389">
        <v>6754</v>
      </c>
      <c r="C353" s="388">
        <v>75</v>
      </c>
      <c r="D353" s="390">
        <v>3.65</v>
      </c>
      <c r="E353" s="390">
        <f>C353*D353</f>
        <v>273.75</v>
      </c>
      <c r="F353" s="401"/>
      <c r="G353" s="402"/>
      <c r="H353" s="403"/>
      <c r="I353" s="390"/>
      <c r="J353" s="394"/>
    </row>
    <row r="354" spans="1:10" ht="15.75">
      <c r="A354" s="388">
        <f>LOOKUP(B354,Membership!$D$2:$D$320,Membership!$C$2:$C$320)</f>
        <v>51</v>
      </c>
      <c r="B354" s="389">
        <v>7022</v>
      </c>
      <c r="C354" s="388" t="s">
        <v>325</v>
      </c>
      <c r="D354" s="390">
        <v>3.65</v>
      </c>
      <c r="E354" s="390" t="e">
        <f>C354*D354</f>
        <v>#VALUE!</v>
      </c>
      <c r="F354" s="401"/>
      <c r="G354" s="402"/>
      <c r="H354" s="403"/>
      <c r="I354" s="390"/>
      <c r="J354" s="394"/>
    </row>
    <row r="355" spans="1:10" ht="15.75">
      <c r="A355" s="388">
        <f>LOOKUP(B355,Membership!$D$2:$D$320,Membership!$C$2:$C$320)</f>
        <v>83</v>
      </c>
      <c r="B355" s="389">
        <v>7319</v>
      </c>
      <c r="C355" s="388">
        <v>46</v>
      </c>
      <c r="D355" s="390">
        <v>3.65</v>
      </c>
      <c r="E355" s="390">
        <f>C355*D355</f>
        <v>167.9</v>
      </c>
      <c r="F355" s="401"/>
      <c r="G355" s="402"/>
      <c r="H355" s="403"/>
      <c r="I355" s="390"/>
      <c r="J355" s="394"/>
    </row>
    <row r="356" spans="1:10" ht="15.75">
      <c r="A356" s="388"/>
      <c r="B356" s="389"/>
      <c r="C356" s="388" t="s">
        <v>325</v>
      </c>
      <c r="D356" s="390"/>
      <c r="E356" s="390"/>
      <c r="F356" s="401"/>
      <c r="G356" s="402"/>
      <c r="H356" s="403"/>
      <c r="I356" s="390"/>
      <c r="J356" s="394"/>
    </row>
    <row r="357" spans="1:10" ht="15.75">
      <c r="A357" s="388">
        <f>LOOKUP(B357,Membership!$D$2:$D$320,Membership!$C$2:$C$320)</f>
        <v>85</v>
      </c>
      <c r="B357" s="389">
        <v>2032</v>
      </c>
      <c r="C357" s="388">
        <v>133</v>
      </c>
      <c r="D357" s="390">
        <v>3.65</v>
      </c>
      <c r="E357" s="390">
        <f t="shared" ref="E357:E362" si="12">C357*D357</f>
        <v>485.45</v>
      </c>
      <c r="F357" s="401"/>
      <c r="G357" s="402"/>
      <c r="H357" s="403"/>
      <c r="I357" s="390"/>
      <c r="J357" s="394"/>
    </row>
    <row r="358" spans="1:10" ht="15.75">
      <c r="A358" s="388">
        <f>LOOKUP(B358,Membership!$D$2:$D$320,Membership!$C$2:$C$320)</f>
        <v>85</v>
      </c>
      <c r="B358" s="389">
        <v>2066</v>
      </c>
      <c r="C358" s="388">
        <v>64</v>
      </c>
      <c r="D358" s="390">
        <v>3.65</v>
      </c>
      <c r="E358" s="390">
        <f t="shared" si="12"/>
        <v>233.6</v>
      </c>
      <c r="F358" s="401"/>
      <c r="G358" s="402"/>
      <c r="H358" s="403"/>
      <c r="I358" s="390"/>
      <c r="J358" s="394"/>
    </row>
    <row r="359" spans="1:10" ht="15.75">
      <c r="A359" s="388">
        <f>LOOKUP(B359,Membership!$D$2:$D$320,Membership!$C$2:$C$320)</f>
        <v>85</v>
      </c>
      <c r="B359" s="389">
        <v>3557</v>
      </c>
      <c r="C359" s="388">
        <v>27</v>
      </c>
      <c r="D359" s="390">
        <v>3.65</v>
      </c>
      <c r="E359" s="390">
        <f t="shared" si="12"/>
        <v>98.55</v>
      </c>
      <c r="F359" s="401"/>
      <c r="G359" s="402"/>
      <c r="H359" s="403"/>
      <c r="I359" s="390"/>
      <c r="J359" s="394"/>
    </row>
    <row r="360" spans="1:10" ht="15.75">
      <c r="A360" s="388">
        <f>LOOKUP(B360,Membership!$D$2:$D$320,Membership!$C$2:$C$320)</f>
        <v>85</v>
      </c>
      <c r="B360" s="389">
        <v>5415</v>
      </c>
      <c r="C360" s="388">
        <v>52</v>
      </c>
      <c r="D360" s="390">
        <v>3.65</v>
      </c>
      <c r="E360" s="390">
        <f t="shared" si="12"/>
        <v>189.79999999999998</v>
      </c>
      <c r="F360" s="401"/>
      <c r="G360" s="402"/>
      <c r="H360" s="403"/>
      <c r="I360" s="390"/>
      <c r="J360" s="394"/>
    </row>
    <row r="361" spans="1:10" ht="15.75">
      <c r="A361" s="388">
        <f>LOOKUP(B361,Membership!$D$2:$D$320,Membership!$C$2:$C$320)</f>
        <v>80</v>
      </c>
      <c r="B361" s="389">
        <v>7228</v>
      </c>
      <c r="C361" s="388" t="s">
        <v>325</v>
      </c>
      <c r="D361" s="390">
        <v>3.65</v>
      </c>
      <c r="E361" s="390" t="e">
        <f t="shared" si="12"/>
        <v>#VALUE!</v>
      </c>
      <c r="F361" s="401"/>
      <c r="G361" s="402"/>
      <c r="H361" s="403"/>
      <c r="I361" s="390"/>
      <c r="J361" s="394"/>
    </row>
    <row r="362" spans="1:10" ht="15.75">
      <c r="A362" s="388">
        <f>LOOKUP(B362,Membership!$D$2:$D$320,Membership!$C$2:$C$320)</f>
        <v>85</v>
      </c>
      <c r="B362" s="389">
        <v>7827</v>
      </c>
      <c r="C362" s="388">
        <v>126</v>
      </c>
      <c r="D362" s="390">
        <v>3.65</v>
      </c>
      <c r="E362" s="390">
        <f t="shared" si="12"/>
        <v>459.9</v>
      </c>
      <c r="F362" s="401"/>
      <c r="G362" s="402"/>
      <c r="H362" s="403"/>
      <c r="I362" s="390"/>
      <c r="J362" s="394"/>
    </row>
    <row r="363" spans="1:10" ht="15.75">
      <c r="A363" s="388"/>
      <c r="B363" s="389"/>
      <c r="C363" s="388" t="s">
        <v>325</v>
      </c>
      <c r="D363" s="390"/>
      <c r="E363" s="390"/>
      <c r="F363" s="401"/>
      <c r="G363" s="402"/>
      <c r="H363" s="403"/>
      <c r="I363" s="390"/>
      <c r="J363" s="394"/>
    </row>
    <row r="364" spans="1:10" ht="15.75">
      <c r="A364" s="388">
        <f>LOOKUP(B364,Membership!$D$2:$D$320,Membership!$C$2:$C$320)</f>
        <v>87</v>
      </c>
      <c r="B364" s="389">
        <v>5397</v>
      </c>
      <c r="C364" s="388">
        <v>124</v>
      </c>
      <c r="D364" s="390">
        <v>3.65</v>
      </c>
      <c r="E364" s="390">
        <f>C364*D364</f>
        <v>452.59999999999997</v>
      </c>
      <c r="F364" s="401"/>
      <c r="G364" s="402"/>
      <c r="H364" s="403"/>
      <c r="I364" s="390"/>
      <c r="J364" s="394"/>
    </row>
    <row r="365" spans="1:10" ht="15.75">
      <c r="A365" s="388">
        <f>LOOKUP(B365,Membership!$D$2:$D$320,Membership!$C$2:$C$320)</f>
        <v>87</v>
      </c>
      <c r="B365" s="389">
        <v>6587</v>
      </c>
      <c r="C365" s="388">
        <v>80</v>
      </c>
      <c r="D365" s="390">
        <v>3.65</v>
      </c>
      <c r="E365" s="390">
        <f>C365*D365</f>
        <v>292</v>
      </c>
      <c r="F365" s="401"/>
      <c r="G365" s="402"/>
      <c r="H365" s="403"/>
      <c r="I365" s="390"/>
      <c r="J365" s="394"/>
    </row>
    <row r="366" spans="1:10" ht="15.75">
      <c r="A366" s="388">
        <f>LOOKUP(B366,Membership!$D$2:$D$320,Membership!$C$2:$C$320)</f>
        <v>87</v>
      </c>
      <c r="B366" s="389">
        <v>8985</v>
      </c>
      <c r="C366" s="388">
        <v>41</v>
      </c>
      <c r="D366" s="390">
        <v>3.65</v>
      </c>
      <c r="E366" s="390">
        <f>C366*D366</f>
        <v>149.65</v>
      </c>
      <c r="F366" s="401"/>
      <c r="G366" s="402"/>
      <c r="H366" s="403"/>
      <c r="I366" s="390"/>
      <c r="J366" s="394"/>
    </row>
    <row r="367" spans="1:10" ht="15.75">
      <c r="A367" s="388">
        <f>LOOKUP(B367,Membership!$D$2:$D$320,Membership!$C$2:$C$320)</f>
        <v>87</v>
      </c>
      <c r="B367" s="389">
        <v>9546</v>
      </c>
      <c r="C367" s="388">
        <v>60</v>
      </c>
      <c r="D367" s="390">
        <v>3.65</v>
      </c>
      <c r="E367" s="390">
        <f>C367*D367</f>
        <v>219</v>
      </c>
      <c r="F367" s="401"/>
      <c r="G367" s="402"/>
      <c r="H367" s="403"/>
      <c r="I367" s="390"/>
      <c r="J367" s="394"/>
    </row>
    <row r="368" spans="1:10" ht="15.75">
      <c r="A368" s="388"/>
      <c r="B368" s="389"/>
      <c r="C368" s="388" t="s">
        <v>325</v>
      </c>
      <c r="D368" s="390"/>
      <c r="E368" s="390"/>
      <c r="F368" s="401"/>
      <c r="G368" s="402"/>
      <c r="H368" s="403"/>
      <c r="I368" s="390"/>
      <c r="J368" s="394"/>
    </row>
    <row r="369" spans="1:10" ht="15.75">
      <c r="A369" s="388">
        <f>LOOKUP(B369,Membership!$D$2:$D$320,Membership!$C$2:$C$320)</f>
        <v>89</v>
      </c>
      <c r="B369" s="389">
        <v>6051</v>
      </c>
      <c r="C369" s="388">
        <v>102</v>
      </c>
      <c r="D369" s="390">
        <v>3.65</v>
      </c>
      <c r="E369" s="390">
        <f>C369*D369</f>
        <v>372.3</v>
      </c>
      <c r="F369" s="401"/>
      <c r="G369" s="402"/>
      <c r="H369" s="403"/>
      <c r="I369" s="390"/>
      <c r="J369" s="394"/>
    </row>
    <row r="370" spans="1:10" ht="15.75">
      <c r="A370" s="388">
        <f>LOOKUP(B370,Membership!$D$2:$D$320,Membership!$C$2:$C$320)</f>
        <v>89</v>
      </c>
      <c r="B370" s="389">
        <v>6370</v>
      </c>
      <c r="C370" s="388">
        <v>61</v>
      </c>
      <c r="D370" s="390">
        <v>3.65</v>
      </c>
      <c r="E370" s="390">
        <f>C370*D370</f>
        <v>222.65</v>
      </c>
      <c r="F370" s="401"/>
      <c r="G370" s="402"/>
      <c r="H370" s="403"/>
      <c r="I370" s="390"/>
      <c r="J370" s="394"/>
    </row>
    <row r="371" spans="1:10" ht="15.75">
      <c r="A371" s="388">
        <f>LOOKUP(B371,Membership!$D$2:$D$320,Membership!$C$2:$C$320)</f>
        <v>89</v>
      </c>
      <c r="B371" s="389">
        <v>7848</v>
      </c>
      <c r="C371" s="388">
        <v>37</v>
      </c>
      <c r="D371" s="390">
        <v>3.65</v>
      </c>
      <c r="E371" s="390">
        <f>C371*D371</f>
        <v>135.04999999999998</v>
      </c>
      <c r="F371" s="401"/>
      <c r="G371" s="404"/>
      <c r="H371" s="403"/>
      <c r="I371" s="390"/>
      <c r="J371" s="394"/>
    </row>
    <row r="372" spans="1:10" ht="15.75">
      <c r="A372" s="388">
        <f>LOOKUP(B372,Membership!$D$2:$D$320,Membership!$C$2:$C$320)</f>
        <v>89</v>
      </c>
      <c r="B372" s="389">
        <v>9371</v>
      </c>
      <c r="C372" s="388">
        <v>34</v>
      </c>
      <c r="D372" s="390">
        <v>3.65</v>
      </c>
      <c r="E372" s="390">
        <f>C372*D372</f>
        <v>124.1</v>
      </c>
      <c r="F372" s="401"/>
      <c r="G372" s="405"/>
      <c r="H372" s="403"/>
      <c r="I372" s="390"/>
      <c r="J372" s="394"/>
    </row>
    <row r="373" spans="1:10" ht="15.75">
      <c r="A373" s="388">
        <f>LOOKUP(B373,Membership!$D$2:$D$320,Membership!$C$2:$C$320)</f>
        <v>89</v>
      </c>
      <c r="B373" s="389">
        <v>12609</v>
      </c>
      <c r="C373" s="388">
        <v>57</v>
      </c>
      <c r="D373" s="390">
        <v>3.65</v>
      </c>
      <c r="E373" s="390">
        <f>C373*D373</f>
        <v>208.04999999999998</v>
      </c>
      <c r="F373" s="401"/>
      <c r="G373" s="402"/>
      <c r="H373" s="403"/>
      <c r="I373" s="390"/>
      <c r="J373" s="394"/>
    </row>
    <row r="374" spans="1:10" ht="15.75">
      <c r="A374" s="388"/>
      <c r="B374" s="389"/>
      <c r="C374" s="388" t="s">
        <v>325</v>
      </c>
      <c r="D374" s="390"/>
      <c r="E374" s="390"/>
      <c r="F374" s="401"/>
      <c r="G374" s="402"/>
      <c r="H374" s="403"/>
      <c r="I374" s="390"/>
      <c r="J374" s="394"/>
    </row>
    <row r="375" spans="1:10" ht="15.75">
      <c r="A375" s="388">
        <f>LOOKUP(B375,Membership!$D$2:$D$320,Membership!$C$2:$C$320)</f>
        <v>90</v>
      </c>
      <c r="B375" s="389">
        <v>1133</v>
      </c>
      <c r="C375" s="388">
        <v>111</v>
      </c>
      <c r="D375" s="390">
        <v>3.65</v>
      </c>
      <c r="E375" s="390">
        <f>C375*D375</f>
        <v>405.15</v>
      </c>
      <c r="F375" s="401"/>
      <c r="G375" s="402"/>
      <c r="H375" s="403"/>
      <c r="I375" s="390"/>
      <c r="J375" s="394"/>
    </row>
    <row r="376" spans="1:10" ht="15.75">
      <c r="A376" s="388">
        <f>LOOKUP(B376,Membership!$D$2:$D$320,Membership!$C$2:$C$320)</f>
        <v>90</v>
      </c>
      <c r="B376" s="389">
        <v>1744</v>
      </c>
      <c r="C376" s="388">
        <v>190</v>
      </c>
      <c r="D376" s="390">
        <v>3.65</v>
      </c>
      <c r="E376" s="390">
        <f>C376*D376</f>
        <v>693.5</v>
      </c>
      <c r="F376" s="401"/>
      <c r="G376" s="402"/>
      <c r="H376" s="403"/>
      <c r="I376" s="390"/>
      <c r="J376" s="394"/>
    </row>
    <row r="377" spans="1:10" ht="15.75">
      <c r="A377" s="388">
        <f>LOOKUP(B377,Membership!$D$2:$D$320,Membership!$C$2:$C$320)</f>
        <v>90</v>
      </c>
      <c r="B377" s="389">
        <v>2963</v>
      </c>
      <c r="C377" s="388">
        <v>68</v>
      </c>
      <c r="D377" s="390">
        <v>3.65</v>
      </c>
      <c r="E377" s="390">
        <f>C377*D377</f>
        <v>248.2</v>
      </c>
      <c r="F377" s="401"/>
      <c r="G377" s="402"/>
      <c r="H377" s="403"/>
      <c r="I377" s="390"/>
      <c r="J377" s="394"/>
    </row>
    <row r="378" spans="1:10" ht="15.75">
      <c r="A378" s="388">
        <f>LOOKUP(B378,Membership!$D$2:$D$320,Membership!$C$2:$C$320)</f>
        <v>90</v>
      </c>
      <c r="B378" s="389">
        <v>6560</v>
      </c>
      <c r="C378" s="388">
        <v>64</v>
      </c>
      <c r="D378" s="390">
        <v>3.65</v>
      </c>
      <c r="E378" s="390">
        <f>C378*D378</f>
        <v>233.6</v>
      </c>
      <c r="F378" s="401"/>
      <c r="G378" s="402"/>
      <c r="H378" s="403"/>
      <c r="I378" s="390"/>
      <c r="J378" s="394"/>
    </row>
    <row r="379" spans="1:10" ht="15.75">
      <c r="A379" s="388">
        <f>LOOKUP(B379,Membership!$D$2:$D$320,Membership!$C$2:$C$320)</f>
        <v>90</v>
      </c>
      <c r="B379" s="389">
        <v>9608</v>
      </c>
      <c r="C379" s="388">
        <v>55</v>
      </c>
      <c r="D379" s="390">
        <v>3.65</v>
      </c>
      <c r="E379" s="390">
        <f>C379*D379</f>
        <v>200.75</v>
      </c>
      <c r="F379" s="401"/>
      <c r="G379" s="402"/>
      <c r="H379" s="403"/>
      <c r="I379" s="390"/>
      <c r="J379" s="394"/>
    </row>
    <row r="380" spans="1:10" ht="15.75">
      <c r="A380" s="388"/>
      <c r="B380" s="389"/>
      <c r="C380" s="388" t="s">
        <v>325</v>
      </c>
      <c r="D380" s="390"/>
      <c r="E380" s="390"/>
      <c r="F380" s="401"/>
      <c r="G380" s="402"/>
      <c r="H380" s="403"/>
      <c r="I380" s="390"/>
      <c r="J380" s="394"/>
    </row>
    <row r="381" spans="1:10" ht="15.75">
      <c r="A381" s="388">
        <f>LOOKUP(B381,Membership!$D$2:$D$320,Membership!$C$2:$C$320)</f>
        <v>91</v>
      </c>
      <c r="B381" s="389">
        <v>499</v>
      </c>
      <c r="C381" s="388">
        <v>89</v>
      </c>
      <c r="D381" s="390">
        <v>3.65</v>
      </c>
      <c r="E381" s="390">
        <f>C381*D381</f>
        <v>324.84999999999997</v>
      </c>
      <c r="F381" s="401"/>
      <c r="G381" s="402"/>
      <c r="H381" s="403"/>
      <c r="I381" s="390"/>
      <c r="J381" s="394"/>
    </row>
    <row r="382" spans="1:10" ht="15.75">
      <c r="A382" s="388">
        <f>LOOKUP(B382,Membership!$D$2:$D$320,Membership!$C$2:$C$320)</f>
        <v>91</v>
      </c>
      <c r="B382" s="389">
        <v>7106</v>
      </c>
      <c r="C382" s="388">
        <v>47</v>
      </c>
      <c r="D382" s="390">
        <v>3.65</v>
      </c>
      <c r="E382" s="390">
        <f>C382*D382</f>
        <v>171.54999999999998</v>
      </c>
      <c r="F382" s="401"/>
      <c r="G382" s="402"/>
      <c r="H382" s="403"/>
      <c r="I382" s="390"/>
      <c r="J382" s="394"/>
    </row>
    <row r="383" spans="1:10" ht="15.75">
      <c r="A383" s="388">
        <f>LOOKUP(B383,Membership!$D$2:$D$320,Membership!$C$2:$C$320)</f>
        <v>91</v>
      </c>
      <c r="B383" s="389">
        <v>12738</v>
      </c>
      <c r="C383" s="388">
        <v>34</v>
      </c>
      <c r="D383" s="390">
        <v>3.65</v>
      </c>
      <c r="E383" s="390">
        <f>C383*D383</f>
        <v>124.1</v>
      </c>
      <c r="F383" s="401"/>
      <c r="G383" s="402"/>
      <c r="H383" s="403"/>
      <c r="I383" s="390"/>
      <c r="J383" s="394"/>
    </row>
    <row r="384" spans="1:10" ht="15.75">
      <c r="A384" s="388">
        <f>LOOKUP(B384,Membership!$D$2:$D$320,Membership!$C$2:$C$320)</f>
        <v>91</v>
      </c>
      <c r="B384" s="389">
        <v>16691</v>
      </c>
      <c r="C384" s="388">
        <v>43</v>
      </c>
      <c r="D384" s="390">
        <v>3.65</v>
      </c>
      <c r="E384" s="390">
        <f>C384*D384</f>
        <v>156.94999999999999</v>
      </c>
      <c r="F384" s="401"/>
      <c r="G384" s="406"/>
      <c r="H384" s="403"/>
      <c r="I384" s="390"/>
      <c r="J384" s="394"/>
    </row>
    <row r="385" spans="1:10" ht="15.75">
      <c r="A385" s="15"/>
      <c r="B385" s="1"/>
      <c r="C385" s="15" t="s">
        <v>317</v>
      </c>
      <c r="D385" s="3"/>
      <c r="E385" s="3"/>
      <c r="F385" s="16">
        <f>SUM(F333:F384)</f>
        <v>0</v>
      </c>
      <c r="G385" s="27"/>
      <c r="H385" s="4"/>
      <c r="I385" s="3"/>
      <c r="J385" s="5"/>
    </row>
    <row r="386" spans="1:10" ht="15.75">
      <c r="A386" s="15"/>
      <c r="B386" s="1"/>
      <c r="C386" s="15"/>
      <c r="D386" s="3"/>
      <c r="E386" s="3"/>
      <c r="F386" s="16"/>
      <c r="G386" s="27"/>
      <c r="H386" s="4"/>
      <c r="I386" s="3"/>
      <c r="J386" s="5"/>
    </row>
    <row r="387" spans="1:10" ht="15.75">
      <c r="A387" s="15"/>
      <c r="B387" s="1"/>
      <c r="C387" s="15"/>
      <c r="D387" s="3"/>
      <c r="E387" s="3"/>
      <c r="F387" s="16"/>
      <c r="G387" s="27"/>
      <c r="H387" s="4"/>
      <c r="I387" s="3"/>
      <c r="J387" s="5"/>
    </row>
    <row r="388" spans="1:10" ht="15.75">
      <c r="A388" s="388">
        <f>LOOKUP(B388,Membership!$D$2:$D$320,Membership!$C$2:$C$320)</f>
        <v>101</v>
      </c>
      <c r="B388" s="389">
        <v>4419</v>
      </c>
      <c r="C388" s="388">
        <v>21</v>
      </c>
      <c r="D388" s="390">
        <v>3.65</v>
      </c>
      <c r="E388" s="390">
        <f>C388*D388</f>
        <v>76.649999999999991</v>
      </c>
      <c r="F388" s="391"/>
      <c r="G388" s="392"/>
      <c r="H388" s="393"/>
      <c r="I388" s="390">
        <f>E388-F388</f>
        <v>76.649999999999991</v>
      </c>
      <c r="J388" s="394">
        <f>F388/E388</f>
        <v>0</v>
      </c>
    </row>
    <row r="389" spans="1:10" ht="15.75">
      <c r="A389" s="388">
        <f>LOOKUP(B389,Membership!$D$2:$D$320,Membership!$C$2:$C$320)</f>
        <v>101</v>
      </c>
      <c r="B389" s="389">
        <v>6586</v>
      </c>
      <c r="C389" s="388">
        <v>14</v>
      </c>
      <c r="D389" s="390">
        <v>3.65</v>
      </c>
      <c r="E389" s="390">
        <f>C389*D389</f>
        <v>51.1</v>
      </c>
      <c r="F389" s="391"/>
      <c r="G389" s="395"/>
      <c r="H389" s="393"/>
      <c r="I389" s="390">
        <v>0</v>
      </c>
      <c r="J389" s="394">
        <f>F389/E389</f>
        <v>0</v>
      </c>
    </row>
    <row r="390" spans="1:10">
      <c r="A390" s="388">
        <f>LOOKUP(B390,Membership!$D$2:$D$320,Membership!$C$2:$C$320)</f>
        <v>101</v>
      </c>
      <c r="B390" s="396">
        <v>8061</v>
      </c>
      <c r="C390" s="388">
        <v>55</v>
      </c>
      <c r="D390" s="391">
        <v>3.65</v>
      </c>
      <c r="E390" s="391">
        <f>C390*D390</f>
        <v>200.75</v>
      </c>
      <c r="F390" s="391"/>
      <c r="G390" s="397"/>
      <c r="H390" s="398"/>
      <c r="I390" s="391">
        <f>E390-F390</f>
        <v>200.75</v>
      </c>
      <c r="J390" s="399">
        <f>F390/E390</f>
        <v>0</v>
      </c>
    </row>
    <row r="391" spans="1:10" ht="15.75">
      <c r="A391" s="388">
        <f>LOOKUP(B391,Membership!$D$2:$D$320,Membership!$C$2:$C$320)</f>
        <v>101</v>
      </c>
      <c r="B391" s="389">
        <v>9078</v>
      </c>
      <c r="C391" s="388">
        <v>10</v>
      </c>
      <c r="D391" s="390">
        <v>3.65</v>
      </c>
      <c r="E391" s="390">
        <f>C391*D391</f>
        <v>36.5</v>
      </c>
      <c r="F391" s="391"/>
      <c r="G391" s="392"/>
      <c r="H391" s="393"/>
      <c r="I391" s="390">
        <f>E391-F391</f>
        <v>36.5</v>
      </c>
      <c r="J391" s="394">
        <f>F391/E391</f>
        <v>0</v>
      </c>
    </row>
    <row r="392" spans="1:10" ht="15.75">
      <c r="A392" s="388">
        <f>LOOKUP(B392,Membership!$D$2:$D$320,Membership!$C$2:$C$320)</f>
        <v>101</v>
      </c>
      <c r="B392" s="389">
        <v>10675</v>
      </c>
      <c r="C392" s="388">
        <v>26</v>
      </c>
      <c r="D392" s="390">
        <v>3.65</v>
      </c>
      <c r="E392" s="390">
        <f>C392*D392</f>
        <v>94.899999999999991</v>
      </c>
      <c r="F392" s="391"/>
      <c r="G392" s="400"/>
      <c r="H392" s="393"/>
      <c r="I392" s="390">
        <f>E392-F392</f>
        <v>94.899999999999991</v>
      </c>
      <c r="J392" s="394">
        <f>F392/E392</f>
        <v>0</v>
      </c>
    </row>
    <row r="393" spans="1:10" ht="15.75">
      <c r="A393" s="15"/>
      <c r="B393" s="1"/>
      <c r="C393" s="15"/>
      <c r="D393" s="3"/>
      <c r="E393" s="3"/>
      <c r="F393" s="16"/>
      <c r="G393" s="27"/>
      <c r="H393" s="4"/>
      <c r="I393" s="3"/>
      <c r="J393" s="5"/>
    </row>
    <row r="394" spans="1:10" ht="15.75">
      <c r="A394" s="15"/>
      <c r="B394" s="1"/>
      <c r="C394" s="15"/>
      <c r="D394" s="3"/>
      <c r="E394" s="3"/>
      <c r="F394" s="16"/>
      <c r="G394" s="27"/>
      <c r="H394" s="4"/>
      <c r="I394" s="3"/>
      <c r="J394" s="5"/>
    </row>
    <row r="395" spans="1:10" ht="15.75">
      <c r="A395" s="15"/>
      <c r="B395" s="1"/>
      <c r="C395" s="15"/>
      <c r="D395" s="3"/>
      <c r="E395" s="3" t="s">
        <v>304</v>
      </c>
      <c r="F395" s="16">
        <f>F385+F330+F244+F164+F86</f>
        <v>0</v>
      </c>
      <c r="G395" s="27"/>
      <c r="H395" s="4"/>
      <c r="I395" s="3"/>
      <c r="J395" s="5"/>
    </row>
    <row r="396" spans="1:10">
      <c r="A396" s="31"/>
      <c r="B396" s="14"/>
      <c r="C396" s="15"/>
      <c r="D396" s="16"/>
      <c r="E396" s="16"/>
      <c r="F396" s="32"/>
      <c r="G396" s="19"/>
      <c r="H396" s="17"/>
      <c r="I396" s="16"/>
      <c r="J396" s="18"/>
    </row>
    <row r="397" spans="1:10">
      <c r="A397" s="14"/>
      <c r="B397" s="14"/>
      <c r="C397" s="15"/>
      <c r="D397" s="16"/>
      <c r="E397" s="16"/>
      <c r="F397" s="32"/>
      <c r="G397" s="19"/>
      <c r="H397" s="17"/>
      <c r="I397" s="16"/>
      <c r="J397" s="18"/>
    </row>
    <row r="398" spans="1:10" ht="15.75">
      <c r="A398" s="14"/>
      <c r="D398" s="38" t="s">
        <v>319</v>
      </c>
      <c r="E398" s="38" t="s">
        <v>320</v>
      </c>
      <c r="F398" s="38" t="s">
        <v>321</v>
      </c>
      <c r="H398" s="39" t="s">
        <v>322</v>
      </c>
      <c r="I398" s="38" t="s">
        <v>323</v>
      </c>
    </row>
    <row r="399" spans="1:10" ht="16.5" thickBot="1">
      <c r="A399" s="14"/>
      <c r="B399" t="s">
        <v>304</v>
      </c>
      <c r="C399" t="s">
        <v>324</v>
      </c>
      <c r="D399" s="40" t="e">
        <f>D400/$J$400</f>
        <v>#DIV/0!</v>
      </c>
      <c r="E399" s="40" t="e">
        <f>E400/$J$400</f>
        <v>#DIV/0!</v>
      </c>
      <c r="F399" s="40" t="e">
        <f>F400/$J$400</f>
        <v>#DIV/0!</v>
      </c>
      <c r="H399" s="40" t="e">
        <f>H400/$J$400</f>
        <v>#DIV/0!</v>
      </c>
      <c r="I399" s="40" t="e">
        <f>I400/$J$400</f>
        <v>#DIV/0!</v>
      </c>
      <c r="J399" s="46" t="e">
        <f>SUM(D399:I399)</f>
        <v>#DIV/0!</v>
      </c>
    </row>
    <row r="400" spans="1:10">
      <c r="A400" s="14"/>
      <c r="B400" s="41" t="s">
        <v>325</v>
      </c>
      <c r="D400" s="45">
        <f>F86</f>
        <v>0</v>
      </c>
      <c r="E400" s="45">
        <f>F164</f>
        <v>0</v>
      </c>
      <c r="F400" s="45">
        <f>F244</f>
        <v>0</v>
      </c>
      <c r="H400" s="45">
        <f>F330</f>
        <v>0</v>
      </c>
      <c r="I400" s="45">
        <f>F385</f>
        <v>0</v>
      </c>
      <c r="J400" s="28">
        <f>SUM(D400:I400)</f>
        <v>0</v>
      </c>
    </row>
    <row r="401" spans="1:10">
      <c r="A401" s="14"/>
      <c r="C401" t="s">
        <v>325</v>
      </c>
      <c r="D401" s="42"/>
      <c r="E401" s="42"/>
      <c r="F401" s="42"/>
      <c r="G401" s="43"/>
      <c r="H401" s="42"/>
      <c r="I401" s="42"/>
    </row>
    <row r="402" spans="1:10">
      <c r="A402" s="14"/>
      <c r="B402" t="s">
        <v>326</v>
      </c>
      <c r="C402" s="41"/>
      <c r="D402" s="47" t="e">
        <f>$C$402*D399</f>
        <v>#DIV/0!</v>
      </c>
      <c r="E402" s="47" t="e">
        <f>$C$402*E399</f>
        <v>#DIV/0!</v>
      </c>
      <c r="F402" s="47" t="e">
        <f>$C$402*F399</f>
        <v>#DIV/0!</v>
      </c>
      <c r="G402" s="37"/>
      <c r="H402" s="47" t="e">
        <f>$C$402*H399</f>
        <v>#DIV/0!</v>
      </c>
      <c r="I402" s="47" t="e">
        <f>$C$402*I399</f>
        <v>#DIV/0!</v>
      </c>
      <c r="J402" s="37" t="e">
        <f>SUM(D402:I402)</f>
        <v>#DIV/0!</v>
      </c>
    </row>
    <row r="403" spans="1:10">
      <c r="A403" s="14"/>
      <c r="B403" t="s">
        <v>327</v>
      </c>
      <c r="C403" s="43"/>
      <c r="D403" s="44" t="e">
        <f>$C$403*D399</f>
        <v>#DIV/0!</v>
      </c>
      <c r="E403" s="44" t="e">
        <f>$C$403*E399</f>
        <v>#DIV/0!</v>
      </c>
      <c r="F403" s="44" t="e">
        <f>$C$403*F399</f>
        <v>#DIV/0!</v>
      </c>
      <c r="G403" s="37"/>
      <c r="H403" s="44" t="e">
        <f>$C$403*H399</f>
        <v>#DIV/0!</v>
      </c>
      <c r="I403" s="44" t="e">
        <f>$C$403*I399</f>
        <v>#DIV/0!</v>
      </c>
      <c r="J403" s="37" t="e">
        <f>SUM(D403:I403)</f>
        <v>#DIV/0!</v>
      </c>
    </row>
    <row r="404" spans="1:10">
      <c r="A404" s="14"/>
      <c r="B404" t="s">
        <v>328</v>
      </c>
      <c r="C404">
        <v>1164.6500000000001</v>
      </c>
      <c r="D404" s="44" t="e">
        <f>-$C$404*D399</f>
        <v>#DIV/0!</v>
      </c>
      <c r="E404" s="44" t="e">
        <f>-$C$404*E399</f>
        <v>#DIV/0!</v>
      </c>
      <c r="F404" s="44" t="e">
        <f>-$C$404*F399</f>
        <v>#DIV/0!</v>
      </c>
      <c r="G404" s="37"/>
      <c r="H404" s="44" t="e">
        <f>-$C$404*H399</f>
        <v>#DIV/0!</v>
      </c>
      <c r="I404" s="44" t="e">
        <f>-$C$404*I399</f>
        <v>#DIV/0!</v>
      </c>
      <c r="J404" s="37" t="e">
        <f>SUM(D404:I404)</f>
        <v>#DIV/0!</v>
      </c>
    </row>
    <row r="405" spans="1:10">
      <c r="A405" s="14"/>
      <c r="B405" s="29">
        <v>2.5000000000000001E-2</v>
      </c>
      <c r="C405" s="28">
        <f>ROUNDUP(J400*B405,2)</f>
        <v>0</v>
      </c>
      <c r="D405" s="37" t="e">
        <f>-$C$405*D399</f>
        <v>#DIV/0!</v>
      </c>
      <c r="E405" s="37" t="e">
        <f>-$C$405*E399</f>
        <v>#DIV/0!</v>
      </c>
      <c r="F405" s="37" t="e">
        <f>-$C$405*F399</f>
        <v>#DIV/0!</v>
      </c>
      <c r="G405" s="37"/>
      <c r="H405" s="37" t="e">
        <f>-$C$405*H399</f>
        <v>#DIV/0!</v>
      </c>
      <c r="I405" s="37" t="e">
        <f>-$C$405*I399</f>
        <v>#DIV/0!</v>
      </c>
      <c r="J405" s="37" t="e">
        <f>SUM(D405:I405)</f>
        <v>#DIV/0!</v>
      </c>
    </row>
    <row r="406" spans="1:10">
      <c r="A406" s="14"/>
      <c r="D406" s="28" t="e">
        <f>SUM(D400:D405)</f>
        <v>#DIV/0!</v>
      </c>
      <c r="E406" s="28" t="e">
        <f>SUM(E400:E405)</f>
        <v>#DIV/0!</v>
      </c>
      <c r="F406" s="28" t="e">
        <f>SUM(F400:F405)</f>
        <v>#DIV/0!</v>
      </c>
      <c r="H406" s="28" t="e">
        <f>SUM(H400:H405)</f>
        <v>#DIV/0!</v>
      </c>
      <c r="I406" s="28" t="e">
        <f>SUM(I400:I405)</f>
        <v>#DIV/0!</v>
      </c>
      <c r="J406" s="28" t="e">
        <f>SUM(J400:J405)</f>
        <v>#DIV/0!</v>
      </c>
    </row>
    <row r="407" spans="1:10">
      <c r="A407" s="14"/>
      <c r="I407" s="384" t="s">
        <v>329</v>
      </c>
      <c r="J407" s="28" t="e">
        <f>SUM(D406:I406)</f>
        <v>#DIV/0!</v>
      </c>
    </row>
    <row r="408" spans="1:10">
      <c r="A408" s="14"/>
      <c r="B408" s="14"/>
      <c r="C408" s="15"/>
      <c r="D408" s="16"/>
      <c r="E408" s="16"/>
      <c r="F408" s="16"/>
      <c r="G408" s="19"/>
      <c r="H408" s="17"/>
      <c r="I408" s="16"/>
      <c r="J408" s="18"/>
    </row>
    <row r="409" spans="1:10" ht="15.75">
      <c r="A409" s="1"/>
      <c r="B409" s="1"/>
      <c r="C409" s="15"/>
      <c r="D409" s="3"/>
      <c r="E409" s="3"/>
      <c r="F409" s="32"/>
      <c r="G409" s="6"/>
      <c r="H409" s="4"/>
      <c r="I409" s="3"/>
      <c r="J409" s="5"/>
    </row>
    <row r="410" spans="1:10" ht="15.75">
      <c r="A410" s="1"/>
      <c r="B410" s="1"/>
      <c r="C410" s="15"/>
      <c r="D410" s="3"/>
      <c r="E410" s="3"/>
      <c r="F410" s="32"/>
      <c r="G410" s="6"/>
      <c r="H410" s="4"/>
      <c r="I410" s="3"/>
      <c r="J410" s="5"/>
    </row>
    <row r="411" spans="1:10" ht="15.75">
      <c r="A411" s="1"/>
      <c r="B411" s="1"/>
      <c r="C411" s="15"/>
      <c r="D411" s="3"/>
      <c r="E411" s="3"/>
      <c r="F411" s="32"/>
      <c r="G411" s="6"/>
      <c r="H411" s="4"/>
      <c r="I411" s="3"/>
      <c r="J411" s="5"/>
    </row>
    <row r="412" spans="1:10" ht="15.75">
      <c r="A412" s="1"/>
      <c r="B412" s="1"/>
      <c r="C412" s="15"/>
      <c r="D412" s="3"/>
      <c r="E412" s="3"/>
      <c r="F412" s="32"/>
      <c r="G412" s="6"/>
      <c r="H412" s="4"/>
      <c r="I412" s="3"/>
      <c r="J412" s="5"/>
    </row>
    <row r="413" spans="1:10" ht="15.75">
      <c r="A413" s="1"/>
      <c r="B413" s="1"/>
      <c r="C413" s="15"/>
      <c r="D413" s="3"/>
      <c r="E413" s="3"/>
      <c r="F413" s="32"/>
      <c r="G413" s="6"/>
      <c r="H413" s="4"/>
      <c r="I413" s="3"/>
      <c r="J413" s="5"/>
    </row>
    <row r="414" spans="1:10" ht="15.75">
      <c r="A414" s="1"/>
      <c r="B414" s="1"/>
      <c r="C414" s="15"/>
      <c r="D414" s="3"/>
      <c r="E414" s="3"/>
      <c r="F414" s="32"/>
      <c r="G414" s="6"/>
      <c r="H414" s="4"/>
      <c r="I414" s="3"/>
      <c r="J414" s="5"/>
    </row>
    <row r="415" spans="1:10" ht="15.75">
      <c r="A415" s="1"/>
      <c r="B415" s="1"/>
      <c r="C415" s="15"/>
      <c r="D415" s="3"/>
      <c r="E415" s="3"/>
      <c r="F415" s="32"/>
      <c r="G415" s="6"/>
      <c r="H415" s="4"/>
      <c r="I415" s="3"/>
      <c r="J415" s="5"/>
    </row>
    <row r="416" spans="1:10" ht="15.75">
      <c r="A416" s="1"/>
      <c r="B416" s="1"/>
      <c r="C416" s="15"/>
      <c r="D416" s="3"/>
      <c r="E416" s="3"/>
      <c r="F416" s="32"/>
      <c r="G416" s="6"/>
      <c r="H416" s="4"/>
      <c r="I416" s="3"/>
      <c r="J416" s="5"/>
    </row>
    <row r="417" spans="1:10" ht="15.75">
      <c r="A417" s="1"/>
      <c r="B417" s="1"/>
      <c r="C417" s="15"/>
      <c r="D417" s="3"/>
      <c r="E417" s="3"/>
      <c r="F417" s="32"/>
      <c r="G417" s="6"/>
      <c r="H417" s="4"/>
      <c r="I417" s="3"/>
      <c r="J417" s="5"/>
    </row>
    <row r="418" spans="1:10" ht="15.75">
      <c r="A418" s="1"/>
      <c r="B418" s="1"/>
      <c r="C418" s="15"/>
      <c r="D418" s="3"/>
      <c r="E418" s="3"/>
      <c r="F418" s="32"/>
      <c r="G418" s="6"/>
      <c r="H418" s="4"/>
      <c r="I418" s="3"/>
      <c r="J418" s="5"/>
    </row>
    <row r="419" spans="1:10" ht="15.75">
      <c r="A419" s="1"/>
      <c r="B419" s="1"/>
      <c r="C419" s="15"/>
      <c r="D419" s="3"/>
      <c r="E419" s="3"/>
      <c r="F419" s="16"/>
      <c r="G419" s="6"/>
      <c r="H419" s="4"/>
      <c r="I419" s="3"/>
      <c r="J419" s="5"/>
    </row>
    <row r="420" spans="1:10" ht="15.75">
      <c r="A420" s="1"/>
      <c r="B420" s="1"/>
      <c r="C420" s="15"/>
      <c r="D420" s="3"/>
      <c r="E420" s="3"/>
      <c r="F420" s="32"/>
      <c r="G420" s="6"/>
      <c r="H420" s="4"/>
      <c r="I420" s="3"/>
      <c r="J420" s="5"/>
    </row>
    <row r="421" spans="1:10" ht="15.75">
      <c r="A421" s="1"/>
      <c r="B421" s="1"/>
      <c r="C421" s="15"/>
      <c r="D421" s="3"/>
      <c r="E421" s="3"/>
      <c r="F421" s="32"/>
      <c r="G421" s="6"/>
      <c r="H421" s="4"/>
      <c r="I421" s="3"/>
      <c r="J421" s="5"/>
    </row>
    <row r="422" spans="1:10" ht="15.75">
      <c r="A422" s="1"/>
      <c r="B422" s="1"/>
      <c r="C422" s="15"/>
      <c r="D422" s="3"/>
      <c r="E422" s="3"/>
      <c r="F422" s="32"/>
      <c r="G422" s="6"/>
      <c r="H422" s="4"/>
      <c r="I422" s="3"/>
      <c r="J422" s="5"/>
    </row>
    <row r="423" spans="1:10" ht="15.75">
      <c r="A423" s="1"/>
      <c r="B423" s="1"/>
      <c r="C423" s="15"/>
      <c r="D423" s="3"/>
      <c r="E423" s="3"/>
      <c r="F423" s="32"/>
      <c r="G423" s="6"/>
      <c r="H423" s="4"/>
      <c r="I423" s="3"/>
      <c r="J423" s="5"/>
    </row>
    <row r="424" spans="1:10" ht="15.75">
      <c r="A424" s="1"/>
      <c r="B424" s="1"/>
      <c r="C424" s="15"/>
      <c r="D424" s="3"/>
      <c r="E424" s="3"/>
      <c r="F424" s="32"/>
      <c r="G424" s="6"/>
      <c r="H424" s="4"/>
      <c r="I424" s="3"/>
      <c r="J424" s="5"/>
    </row>
    <row r="425" spans="1:10" ht="15.75">
      <c r="A425" s="1"/>
      <c r="B425" s="1"/>
      <c r="C425" s="15"/>
      <c r="D425" s="3"/>
      <c r="E425" s="3"/>
      <c r="F425" s="32"/>
      <c r="G425" s="6"/>
      <c r="H425" s="4"/>
      <c r="I425" s="3"/>
      <c r="J425" s="5"/>
    </row>
    <row r="426" spans="1:10" ht="15.75">
      <c r="A426" s="1"/>
      <c r="B426" s="1"/>
      <c r="C426" s="15"/>
      <c r="D426" s="3"/>
      <c r="E426" s="3"/>
      <c r="F426" s="32"/>
      <c r="G426" s="6"/>
      <c r="H426" s="4"/>
      <c r="I426" s="3"/>
      <c r="J426" s="5"/>
    </row>
    <row r="427" spans="1:10" ht="15.75">
      <c r="A427" s="1"/>
      <c r="B427" s="1"/>
      <c r="C427" s="15"/>
      <c r="D427" s="3"/>
      <c r="E427" s="3"/>
      <c r="F427" s="32"/>
      <c r="G427" s="6"/>
      <c r="H427" s="4"/>
      <c r="I427" s="3"/>
      <c r="J427" s="5"/>
    </row>
    <row r="428" spans="1:10" ht="15.75">
      <c r="A428" s="1"/>
      <c r="B428" s="1"/>
      <c r="C428" s="15"/>
      <c r="D428" s="3"/>
      <c r="E428" s="3"/>
      <c r="F428" s="32"/>
      <c r="G428" s="6"/>
      <c r="H428" s="4"/>
      <c r="I428" s="3"/>
      <c r="J428" s="5"/>
    </row>
    <row r="429" spans="1:10" ht="15.75">
      <c r="A429" s="1"/>
      <c r="B429" s="1"/>
      <c r="C429" s="15"/>
      <c r="D429" s="3"/>
      <c r="E429" s="3"/>
      <c r="F429" s="32"/>
      <c r="G429" s="6"/>
      <c r="H429" s="4"/>
      <c r="I429" s="3"/>
      <c r="J429" s="5"/>
    </row>
    <row r="430" spans="1:10" ht="15.75">
      <c r="A430" s="1"/>
      <c r="B430" s="1"/>
      <c r="C430" s="15"/>
      <c r="D430" s="3"/>
      <c r="E430" s="3"/>
      <c r="F430" s="32"/>
      <c r="G430" s="6"/>
      <c r="H430" s="4"/>
      <c r="I430" s="3"/>
      <c r="J430" s="5"/>
    </row>
    <row r="431" spans="1:10" ht="15.75">
      <c r="A431" s="1"/>
      <c r="B431" s="1"/>
      <c r="C431" s="15"/>
      <c r="D431" s="3"/>
      <c r="E431" s="3"/>
      <c r="F431" s="32"/>
      <c r="G431" s="6"/>
      <c r="H431" s="4"/>
      <c r="I431" s="3"/>
      <c r="J431" s="5"/>
    </row>
    <row r="432" spans="1:10" ht="15.75">
      <c r="A432" s="1"/>
      <c r="B432" s="1"/>
      <c r="C432" s="15"/>
      <c r="D432" s="3"/>
      <c r="E432" s="3"/>
      <c r="F432" s="16"/>
      <c r="G432" s="6"/>
      <c r="H432" s="4"/>
      <c r="I432" s="3"/>
      <c r="J432" s="5"/>
    </row>
    <row r="433" spans="1:10" ht="15.75">
      <c r="A433" s="1"/>
      <c r="B433" s="1"/>
      <c r="C433" s="15"/>
      <c r="D433" s="3"/>
      <c r="E433" s="3"/>
      <c r="F433" s="32"/>
      <c r="G433" s="6"/>
      <c r="H433" s="4"/>
      <c r="I433" s="3"/>
      <c r="J433" s="5"/>
    </row>
    <row r="434" spans="1:10" ht="15.75">
      <c r="A434" s="1"/>
      <c r="B434" s="1"/>
      <c r="C434" s="15"/>
      <c r="D434" s="3"/>
      <c r="E434" s="3"/>
      <c r="F434" s="32"/>
      <c r="G434" s="6"/>
      <c r="H434" s="4"/>
      <c r="I434" s="3"/>
      <c r="J434" s="5"/>
    </row>
    <row r="435" spans="1:10" ht="15.75">
      <c r="A435" s="1"/>
      <c r="B435" s="1"/>
      <c r="C435" s="15"/>
      <c r="D435" s="3"/>
      <c r="E435" s="3"/>
      <c r="F435" s="32"/>
      <c r="G435" s="6"/>
      <c r="H435" s="4"/>
      <c r="I435" s="3"/>
      <c r="J435" s="5"/>
    </row>
    <row r="436" spans="1:10" ht="15.75">
      <c r="A436" s="1"/>
      <c r="B436" s="1"/>
      <c r="C436" s="15"/>
      <c r="D436" s="3"/>
      <c r="E436" s="3"/>
      <c r="F436" s="32"/>
      <c r="G436" s="6"/>
      <c r="H436" s="4"/>
      <c r="I436" s="3"/>
      <c r="J436" s="5"/>
    </row>
    <row r="437" spans="1:10" ht="15.75">
      <c r="A437" s="1"/>
      <c r="B437" s="1"/>
      <c r="C437" s="15"/>
      <c r="D437" s="3"/>
      <c r="E437" s="3"/>
      <c r="F437" s="32"/>
      <c r="G437" s="6"/>
      <c r="H437" s="4"/>
      <c r="I437" s="3"/>
      <c r="J437" s="5"/>
    </row>
    <row r="438" spans="1:10" ht="15.75">
      <c r="A438" s="1"/>
      <c r="B438" s="1"/>
      <c r="C438" s="15"/>
      <c r="D438" s="3"/>
      <c r="E438" s="3"/>
      <c r="F438" s="32"/>
      <c r="G438" s="6"/>
      <c r="H438" s="4"/>
      <c r="I438" s="3"/>
      <c r="J438" s="5"/>
    </row>
    <row r="439" spans="1:10" ht="15.75">
      <c r="A439" s="1"/>
      <c r="B439" s="1"/>
      <c r="C439" s="15"/>
      <c r="D439" s="3"/>
      <c r="E439" s="3"/>
      <c r="F439" s="32"/>
      <c r="G439" s="6"/>
      <c r="H439" s="4"/>
      <c r="I439" s="3"/>
      <c r="J439" s="5"/>
    </row>
    <row r="440" spans="1:10" ht="15.75">
      <c r="A440" s="7"/>
      <c r="B440" s="7"/>
      <c r="C440" s="15"/>
      <c r="D440" s="3"/>
      <c r="E440" s="3"/>
      <c r="F440" s="32"/>
      <c r="G440" s="6"/>
      <c r="H440" s="4"/>
      <c r="I440" s="3"/>
      <c r="J440" s="5"/>
    </row>
    <row r="441" spans="1:10" ht="15.75">
      <c r="A441" s="1"/>
      <c r="B441" s="1"/>
      <c r="C441" s="15"/>
      <c r="D441" s="3"/>
      <c r="E441" s="3"/>
      <c r="F441" s="32"/>
      <c r="G441" s="6"/>
      <c r="H441" s="4"/>
      <c r="I441" s="3"/>
      <c r="J441" s="5"/>
    </row>
    <row r="442" spans="1:10" ht="15.75">
      <c r="A442" s="1"/>
      <c r="B442" s="1"/>
      <c r="C442" s="15"/>
      <c r="D442" s="3"/>
      <c r="E442" s="3"/>
      <c r="F442" s="32"/>
      <c r="G442" s="6"/>
      <c r="H442" s="4"/>
      <c r="I442" s="3"/>
      <c r="J442" s="5"/>
    </row>
    <row r="443" spans="1:10" ht="15.75">
      <c r="A443" s="1"/>
      <c r="B443" s="1"/>
      <c r="C443" s="15"/>
      <c r="D443" s="3"/>
      <c r="E443" s="3"/>
      <c r="F443" s="32"/>
      <c r="G443" s="6"/>
      <c r="H443" s="4"/>
      <c r="I443" s="3"/>
      <c r="J443" s="5"/>
    </row>
    <row r="444" spans="1:10" ht="15.75">
      <c r="A444" s="1"/>
      <c r="B444" s="1"/>
      <c r="C444" s="15"/>
      <c r="D444" s="3"/>
      <c r="E444" s="3"/>
      <c r="F444" s="16"/>
      <c r="G444" s="6"/>
      <c r="H444" s="4"/>
      <c r="I444" s="3"/>
      <c r="J444" s="5"/>
    </row>
    <row r="445" spans="1:10" ht="15.75">
      <c r="A445" s="1"/>
      <c r="B445" s="1"/>
      <c r="C445" s="15"/>
      <c r="D445" s="3"/>
      <c r="E445" s="3"/>
      <c r="F445" s="32"/>
      <c r="G445" s="6"/>
      <c r="H445" s="4"/>
      <c r="I445" s="3"/>
      <c r="J445" s="5"/>
    </row>
    <row r="446" spans="1:10" ht="15.75">
      <c r="A446" s="1"/>
      <c r="B446" s="1"/>
      <c r="C446" s="15"/>
      <c r="D446" s="3"/>
      <c r="E446" s="3"/>
      <c r="F446" s="32"/>
      <c r="G446" s="6"/>
      <c r="H446" s="4"/>
      <c r="I446" s="3"/>
      <c r="J446" s="5"/>
    </row>
    <row r="447" spans="1:10" ht="15.75">
      <c r="A447" s="1"/>
      <c r="B447" s="1"/>
      <c r="C447" s="15"/>
      <c r="D447" s="3"/>
      <c r="E447" s="3"/>
      <c r="F447" s="32"/>
      <c r="G447" s="6"/>
      <c r="H447" s="4"/>
      <c r="I447" s="3"/>
      <c r="J447" s="5"/>
    </row>
    <row r="448" spans="1:10" ht="15.75">
      <c r="A448" s="1"/>
      <c r="B448" s="1"/>
      <c r="C448" s="15"/>
      <c r="D448" s="3"/>
      <c r="E448" s="3"/>
      <c r="F448" s="32"/>
      <c r="G448" s="6"/>
      <c r="H448" s="4"/>
      <c r="I448" s="3"/>
      <c r="J448" s="5"/>
    </row>
    <row r="449" spans="1:10" ht="15.75">
      <c r="A449" s="1"/>
      <c r="B449" s="1"/>
      <c r="C449" s="15"/>
      <c r="D449" s="3"/>
      <c r="E449" s="3"/>
      <c r="F449" s="32"/>
      <c r="G449" s="6"/>
      <c r="H449" s="4"/>
      <c r="I449" s="3"/>
      <c r="J449" s="5"/>
    </row>
    <row r="450" spans="1:10" ht="15.75">
      <c r="A450" s="1"/>
      <c r="B450" s="1"/>
      <c r="C450" s="15"/>
      <c r="D450" s="3"/>
      <c r="E450" s="3"/>
      <c r="F450" s="32"/>
      <c r="G450" s="6"/>
      <c r="H450" s="4"/>
      <c r="I450" s="3"/>
      <c r="J450" s="5"/>
    </row>
    <row r="451" spans="1:10" ht="15.75">
      <c r="A451" s="1"/>
      <c r="B451" s="1"/>
      <c r="C451" s="15"/>
      <c r="D451" s="3"/>
      <c r="E451" s="3"/>
      <c r="F451" s="32"/>
      <c r="G451" s="6"/>
      <c r="H451" s="4"/>
      <c r="I451" s="3"/>
      <c r="J451" s="5"/>
    </row>
    <row r="452" spans="1:10" ht="15.75">
      <c r="A452" s="1"/>
      <c r="B452" s="1"/>
      <c r="C452" s="15"/>
      <c r="D452" s="3"/>
      <c r="E452" s="3"/>
      <c r="F452" s="32"/>
      <c r="G452" s="27"/>
      <c r="H452" s="4"/>
      <c r="I452" s="3"/>
      <c r="J452" s="5"/>
    </row>
    <row r="453" spans="1:10" ht="15.75">
      <c r="A453" s="1"/>
      <c r="B453" s="1"/>
      <c r="C453" s="15"/>
      <c r="D453" s="3"/>
      <c r="E453" s="3"/>
      <c r="F453" s="32"/>
      <c r="G453" s="27"/>
      <c r="H453" s="4"/>
      <c r="I453" s="3"/>
      <c r="J453" s="5"/>
    </row>
    <row r="454" spans="1:10" ht="15.75">
      <c r="A454" s="1"/>
      <c r="B454" s="1"/>
      <c r="C454" s="2"/>
      <c r="D454" s="3"/>
      <c r="E454" s="3"/>
      <c r="F454" s="16"/>
      <c r="G454" s="27"/>
      <c r="H454" s="4"/>
      <c r="I454" s="3"/>
      <c r="J454" s="5"/>
    </row>
    <row r="455" spans="1:10" ht="15.75">
      <c r="A455" s="1"/>
      <c r="B455" s="1"/>
      <c r="C455" s="2"/>
      <c r="D455" s="3"/>
      <c r="E455" s="3"/>
      <c r="F455" s="16"/>
      <c r="G455" s="6"/>
      <c r="H455" s="4"/>
      <c r="I455" s="3"/>
      <c r="J455" s="5"/>
    </row>
    <row r="456" spans="1:10" ht="15.75">
      <c r="A456" s="1"/>
      <c r="B456" s="1"/>
      <c r="C456" s="2"/>
      <c r="D456" s="3"/>
      <c r="E456" s="3"/>
      <c r="F456" s="33"/>
      <c r="G456" s="6"/>
      <c r="H456" s="4"/>
      <c r="I456" s="3"/>
      <c r="J456" s="5"/>
    </row>
    <row r="457" spans="1:10" ht="15.75">
      <c r="A457" s="1"/>
      <c r="B457" s="1"/>
      <c r="C457" s="2"/>
      <c r="D457" s="3"/>
      <c r="E457" s="3"/>
      <c r="F457" s="16"/>
      <c r="G457" s="6"/>
      <c r="H457" s="4"/>
      <c r="I457" s="3"/>
      <c r="J457" s="5"/>
    </row>
    <row r="471" spans="11:11">
      <c r="K471" s="466"/>
    </row>
  </sheetData>
  <mergeCells count="1">
    <mergeCell ref="A1:J1"/>
  </mergeCells>
  <pageMargins left="0.25" right="0.25" top="0.75" bottom="0.75" header="0.3" footer="0.3"/>
  <pageSetup scale="9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4"/>
  <sheetViews>
    <sheetView view="pageBreakPreview" zoomScale="130" zoomScaleNormal="100" zoomScaleSheetLayoutView="130" workbookViewId="0">
      <pane ySplit="4" topLeftCell="A5" activePane="bottomLeft" state="frozen"/>
      <selection pane="bottomLeft" activeCell="J5" sqref="J5"/>
    </sheetView>
  </sheetViews>
  <sheetFormatPr defaultColWidth="9.140625" defaultRowHeight="15"/>
  <cols>
    <col min="1" max="1" width="4" customWidth="1"/>
    <col min="2" max="2" width="7.28515625" customWidth="1"/>
    <col min="3" max="3" width="13.28515625" customWidth="1"/>
    <col min="4" max="4" width="11.28515625" customWidth="1"/>
    <col min="5" max="5" width="11.42578125" customWidth="1"/>
    <col min="6" max="6" width="13" customWidth="1"/>
    <col min="7" max="7" width="8.5703125" customWidth="1"/>
    <col min="8" max="8" width="11.85546875" style="23" customWidth="1"/>
    <col min="9" max="9" width="11.42578125" customWidth="1"/>
    <col min="10" max="10" width="12.85546875" bestFit="1" customWidth="1"/>
    <col min="11" max="11" width="11.85546875" customWidth="1"/>
  </cols>
  <sheetData>
    <row r="1" spans="1:11" ht="18.75">
      <c r="A1" s="479" t="s">
        <v>342</v>
      </c>
      <c r="B1" s="480"/>
      <c r="C1" s="480"/>
      <c r="D1" s="480"/>
      <c r="E1" s="480"/>
      <c r="F1" s="480"/>
      <c r="G1" s="480"/>
      <c r="H1" s="480"/>
      <c r="I1" s="480"/>
      <c r="J1" s="480"/>
      <c r="K1" s="35"/>
    </row>
    <row r="2" spans="1:11" ht="18.75">
      <c r="A2" s="9"/>
      <c r="F2" s="13">
        <v>44771</v>
      </c>
    </row>
    <row r="3" spans="1:11">
      <c r="A3" s="10"/>
      <c r="B3" s="10"/>
      <c r="C3" s="10" t="s">
        <v>305</v>
      </c>
      <c r="D3" s="10" t="s">
        <v>306</v>
      </c>
      <c r="E3" s="10"/>
      <c r="F3" s="25"/>
      <c r="G3" s="10"/>
      <c r="H3" s="24"/>
      <c r="I3" s="10"/>
      <c r="J3" s="10"/>
    </row>
    <row r="4" spans="1:11">
      <c r="A4" s="21" t="s">
        <v>307</v>
      </c>
      <c r="B4" s="21" t="s">
        <v>3</v>
      </c>
      <c r="C4" s="20">
        <v>44378</v>
      </c>
      <c r="D4" s="12"/>
      <c r="E4" s="11">
        <v>1</v>
      </c>
      <c r="F4" s="22" t="s">
        <v>308</v>
      </c>
      <c r="G4" s="22" t="s">
        <v>309</v>
      </c>
      <c r="H4" s="25" t="s">
        <v>310</v>
      </c>
      <c r="I4" s="12" t="s">
        <v>311</v>
      </c>
      <c r="J4" s="12" t="s">
        <v>312</v>
      </c>
    </row>
    <row r="5" spans="1:11">
      <c r="A5" s="15">
        <v>1</v>
      </c>
      <c r="B5" s="14">
        <v>2847</v>
      </c>
      <c r="C5" s="15">
        <v>75</v>
      </c>
      <c r="D5" s="16">
        <v>3.65</v>
      </c>
      <c r="E5" s="16">
        <f>C5*D5</f>
        <v>273.75</v>
      </c>
      <c r="F5" s="378"/>
      <c r="G5" s="375"/>
      <c r="H5" s="379"/>
      <c r="I5" s="16">
        <f>E5-F5</f>
        <v>273.75</v>
      </c>
      <c r="J5" s="18">
        <f>F5/E5</f>
        <v>0</v>
      </c>
    </row>
    <row r="6" spans="1:11">
      <c r="A6" s="15">
        <v>1</v>
      </c>
      <c r="B6" s="14">
        <v>4671</v>
      </c>
      <c r="C6" s="15">
        <v>58</v>
      </c>
      <c r="D6" s="16">
        <v>3.65</v>
      </c>
      <c r="E6" s="16">
        <f>C6*D6</f>
        <v>211.7</v>
      </c>
      <c r="F6" s="378"/>
      <c r="G6" s="376"/>
      <c r="H6" s="379"/>
      <c r="I6" s="16">
        <f>E6-F6</f>
        <v>211.7</v>
      </c>
      <c r="J6" s="18">
        <f>F6/E6</f>
        <v>0</v>
      </c>
    </row>
    <row r="7" spans="1:11">
      <c r="A7" s="15">
        <v>1</v>
      </c>
      <c r="B7" s="14">
        <v>4932</v>
      </c>
      <c r="C7" s="15">
        <v>35</v>
      </c>
      <c r="D7" s="16">
        <v>3.65</v>
      </c>
      <c r="E7" s="16">
        <f>C7*D7</f>
        <v>127.75</v>
      </c>
      <c r="F7" s="378"/>
      <c r="G7" s="375"/>
      <c r="H7" s="379"/>
      <c r="I7" s="16">
        <f>E7-F7</f>
        <v>127.75</v>
      </c>
      <c r="J7" s="18">
        <f>F7/E7</f>
        <v>0</v>
      </c>
    </row>
    <row r="8" spans="1:11">
      <c r="A8" s="15"/>
      <c r="B8" s="14"/>
      <c r="C8" s="15"/>
      <c r="D8" s="16"/>
      <c r="E8" s="16"/>
      <c r="F8" s="378"/>
      <c r="G8" s="375"/>
      <c r="H8" s="379"/>
      <c r="I8" s="16"/>
      <c r="J8" s="18"/>
    </row>
    <row r="9" spans="1:11">
      <c r="A9" s="15">
        <v>2</v>
      </c>
      <c r="B9" s="14">
        <v>719</v>
      </c>
      <c r="C9" s="15">
        <v>193</v>
      </c>
      <c r="D9" s="16">
        <v>3.65</v>
      </c>
      <c r="E9" s="16">
        <f>C9*D9</f>
        <v>704.44999999999993</v>
      </c>
      <c r="F9" s="378"/>
      <c r="G9" s="376"/>
      <c r="H9" s="379"/>
      <c r="I9" s="16">
        <f>E9-F9</f>
        <v>704.44999999999993</v>
      </c>
      <c r="J9" s="18">
        <f>F9/E9</f>
        <v>0</v>
      </c>
    </row>
    <row r="10" spans="1:11">
      <c r="A10" s="15">
        <v>2</v>
      </c>
      <c r="B10" s="14">
        <v>1475</v>
      </c>
      <c r="C10" s="15">
        <v>98</v>
      </c>
      <c r="D10" s="16">
        <v>3.65</v>
      </c>
      <c r="E10" s="16">
        <f>C10*D10</f>
        <v>357.7</v>
      </c>
      <c r="F10" s="378"/>
      <c r="G10" s="376"/>
      <c r="H10" s="379"/>
      <c r="I10" s="16">
        <f>E10-F10</f>
        <v>357.7</v>
      </c>
      <c r="J10" s="18">
        <f>F10/E10</f>
        <v>0</v>
      </c>
    </row>
    <row r="11" spans="1:11">
      <c r="A11" s="15">
        <v>2</v>
      </c>
      <c r="B11" s="14">
        <v>4869</v>
      </c>
      <c r="C11" s="15">
        <v>79</v>
      </c>
      <c r="D11" s="16">
        <v>3.65</v>
      </c>
      <c r="E11" s="16">
        <f>C11*D11</f>
        <v>288.34999999999997</v>
      </c>
      <c r="F11" s="378"/>
      <c r="G11" s="376"/>
      <c r="H11" s="379"/>
      <c r="I11" s="16">
        <f>E11-F11</f>
        <v>288.34999999999997</v>
      </c>
      <c r="J11" s="18">
        <f>F11/E11</f>
        <v>0</v>
      </c>
    </row>
    <row r="12" spans="1:11">
      <c r="A12" s="15">
        <v>2</v>
      </c>
      <c r="B12" s="14">
        <v>6689</v>
      </c>
      <c r="C12" s="15">
        <v>68</v>
      </c>
      <c r="D12" s="16">
        <v>3.65</v>
      </c>
      <c r="E12" s="16">
        <f>C12*D12</f>
        <v>248.2</v>
      </c>
      <c r="F12" s="378">
        <v>140.6</v>
      </c>
      <c r="G12" s="376">
        <v>2174</v>
      </c>
      <c r="H12" s="379">
        <v>44726</v>
      </c>
      <c r="I12" s="16">
        <f>E12-F12</f>
        <v>107.6</v>
      </c>
      <c r="J12" s="18">
        <f>F12/E12</f>
        <v>0.5664786462530218</v>
      </c>
    </row>
    <row r="13" spans="1:11">
      <c r="A13" s="15">
        <v>2</v>
      </c>
      <c r="B13" s="14">
        <v>6926</v>
      </c>
      <c r="C13" s="15">
        <v>77</v>
      </c>
      <c r="D13" s="16">
        <v>3.65</v>
      </c>
      <c r="E13" s="16">
        <f>C13*D13</f>
        <v>281.05</v>
      </c>
      <c r="F13" s="378"/>
      <c r="G13" s="376"/>
      <c r="H13" s="379"/>
      <c r="I13" s="16">
        <f>E13-F13</f>
        <v>281.05</v>
      </c>
      <c r="J13" s="18">
        <f>F13/E13</f>
        <v>0</v>
      </c>
    </row>
    <row r="14" spans="1:11">
      <c r="A14" s="15"/>
      <c r="B14" s="14"/>
      <c r="C14" s="15"/>
      <c r="D14" s="16"/>
      <c r="E14" s="16"/>
      <c r="F14" s="378"/>
      <c r="G14" s="376"/>
      <c r="H14" s="379"/>
      <c r="I14" s="16"/>
      <c r="J14" s="18"/>
    </row>
    <row r="15" spans="1:11">
      <c r="A15" s="15">
        <v>3</v>
      </c>
      <c r="B15" s="14">
        <v>1002</v>
      </c>
      <c r="C15" s="15">
        <v>171</v>
      </c>
      <c r="D15" s="16">
        <v>3.65</v>
      </c>
      <c r="E15" s="16">
        <f>C15*D15</f>
        <v>624.15</v>
      </c>
      <c r="F15" s="378"/>
      <c r="G15" s="376"/>
      <c r="H15" s="379"/>
      <c r="I15" s="16">
        <f>E15-F15</f>
        <v>624.15</v>
      </c>
      <c r="J15" s="18">
        <f>F15/E15</f>
        <v>0</v>
      </c>
    </row>
    <row r="16" spans="1:11">
      <c r="A16" s="15">
        <v>3</v>
      </c>
      <c r="B16" s="14">
        <v>1922</v>
      </c>
      <c r="C16" s="15">
        <v>56</v>
      </c>
      <c r="D16" s="16">
        <v>3.65</v>
      </c>
      <c r="E16" s="16">
        <f>C16*D16</f>
        <v>204.4</v>
      </c>
      <c r="F16" s="378"/>
      <c r="G16" s="376"/>
      <c r="H16" s="379"/>
      <c r="I16" s="16">
        <f>E16-F16</f>
        <v>204.4</v>
      </c>
      <c r="J16" s="18">
        <f>F16/E16</f>
        <v>0</v>
      </c>
    </row>
    <row r="17" spans="1:10">
      <c r="A17" s="15">
        <v>3</v>
      </c>
      <c r="B17" s="14">
        <v>2836</v>
      </c>
      <c r="C17" s="15">
        <v>113</v>
      </c>
      <c r="D17" s="16">
        <v>3.65</v>
      </c>
      <c r="E17" s="16">
        <f>C17*D17</f>
        <v>412.45</v>
      </c>
      <c r="F17" s="378"/>
      <c r="G17" s="376"/>
      <c r="H17" s="379"/>
      <c r="I17" s="16">
        <f>E17-F17</f>
        <v>412.45</v>
      </c>
      <c r="J17" s="18">
        <f>F17/E17</f>
        <v>0</v>
      </c>
    </row>
    <row r="18" spans="1:10">
      <c r="A18" s="15">
        <v>3</v>
      </c>
      <c r="B18" s="14">
        <v>5008</v>
      </c>
      <c r="C18" s="15">
        <v>86</v>
      </c>
      <c r="D18" s="16">
        <v>3.65</v>
      </c>
      <c r="E18" s="16">
        <f>C18*D18</f>
        <v>313.89999999999998</v>
      </c>
      <c r="F18" s="378">
        <v>313.89999999999998</v>
      </c>
      <c r="G18" s="376">
        <v>1145</v>
      </c>
      <c r="H18" s="379">
        <v>44725</v>
      </c>
      <c r="I18" s="16">
        <f>E18-F18</f>
        <v>0</v>
      </c>
      <c r="J18" s="18">
        <f>F18/E18</f>
        <v>1</v>
      </c>
    </row>
    <row r="19" spans="1:10">
      <c r="A19" s="15">
        <v>3</v>
      </c>
      <c r="B19" s="14">
        <v>12185</v>
      </c>
      <c r="C19" s="15">
        <v>26</v>
      </c>
      <c r="D19" s="16">
        <v>3.65</v>
      </c>
      <c r="E19" s="16">
        <f>C19*D19</f>
        <v>94.899999999999991</v>
      </c>
      <c r="F19" s="378"/>
      <c r="G19" s="376"/>
      <c r="H19" s="379"/>
      <c r="I19" s="16">
        <f>E19-F19</f>
        <v>94.899999999999991</v>
      </c>
      <c r="J19" s="18">
        <f>F19/E19</f>
        <v>0</v>
      </c>
    </row>
    <row r="20" spans="1:10">
      <c r="A20" s="15"/>
      <c r="B20" s="14"/>
      <c r="C20" s="15"/>
      <c r="D20" s="16"/>
      <c r="E20" s="16"/>
      <c r="F20" s="378"/>
      <c r="G20" s="376"/>
      <c r="H20" s="379"/>
      <c r="I20" s="16"/>
      <c r="J20" s="18"/>
    </row>
    <row r="21" spans="1:10">
      <c r="A21" s="15">
        <v>4</v>
      </c>
      <c r="B21" s="14">
        <v>2210</v>
      </c>
      <c r="C21" s="15">
        <v>97</v>
      </c>
      <c r="D21" s="16">
        <v>3.65</v>
      </c>
      <c r="E21" s="16">
        <f t="shared" ref="E21:E26" si="0">C21*D21</f>
        <v>354.05</v>
      </c>
      <c r="F21" s="378"/>
      <c r="G21" s="376"/>
      <c r="H21" s="379"/>
      <c r="I21" s="16">
        <f t="shared" ref="I21:I26" si="1">E21-F21</f>
        <v>354.05</v>
      </c>
      <c r="J21" s="18">
        <f t="shared" ref="J21:J26" si="2">F21/E21</f>
        <v>0</v>
      </c>
    </row>
    <row r="22" spans="1:10">
      <c r="A22" s="15">
        <v>4</v>
      </c>
      <c r="B22" s="14">
        <v>2478</v>
      </c>
      <c r="C22" s="15">
        <v>126</v>
      </c>
      <c r="D22" s="16">
        <v>3.65</v>
      </c>
      <c r="E22" s="16">
        <f t="shared" si="0"/>
        <v>459.9</v>
      </c>
      <c r="F22" s="378">
        <f>411.7+50</f>
        <v>461.7</v>
      </c>
      <c r="G22" s="376" t="s">
        <v>343</v>
      </c>
      <c r="H22" s="379" t="s">
        <v>344</v>
      </c>
      <c r="I22" s="16">
        <f t="shared" si="1"/>
        <v>-1.8000000000000114</v>
      </c>
      <c r="J22" s="18">
        <f t="shared" si="2"/>
        <v>1.0039138943248533</v>
      </c>
    </row>
    <row r="23" spans="1:10">
      <c r="A23" s="15">
        <v>4</v>
      </c>
      <c r="B23" s="14">
        <v>2984</v>
      </c>
      <c r="C23" s="15">
        <v>89</v>
      </c>
      <c r="D23" s="16">
        <v>3.65</v>
      </c>
      <c r="E23" s="16">
        <f t="shared" si="0"/>
        <v>324.84999999999997</v>
      </c>
      <c r="F23" s="378"/>
      <c r="G23" s="376"/>
      <c r="H23" s="379"/>
      <c r="I23" s="16">
        <f t="shared" si="1"/>
        <v>324.84999999999997</v>
      </c>
      <c r="J23" s="18">
        <f t="shared" si="2"/>
        <v>0</v>
      </c>
    </row>
    <row r="24" spans="1:10">
      <c r="A24" s="15">
        <v>4</v>
      </c>
      <c r="B24" s="14">
        <v>4896</v>
      </c>
      <c r="C24" s="15">
        <v>57</v>
      </c>
      <c r="D24" s="16">
        <v>3.65</v>
      </c>
      <c r="E24" s="16">
        <f t="shared" si="0"/>
        <v>208.04999999999998</v>
      </c>
      <c r="F24" s="378">
        <v>200</v>
      </c>
      <c r="G24" s="376">
        <v>3097</v>
      </c>
      <c r="H24" s="379">
        <v>44664</v>
      </c>
      <c r="I24" s="16">
        <f t="shared" si="1"/>
        <v>8.0499999999999829</v>
      </c>
      <c r="J24" s="18">
        <f t="shared" si="2"/>
        <v>0.96130737803412647</v>
      </c>
    </row>
    <row r="25" spans="1:10">
      <c r="A25" s="15">
        <v>4</v>
      </c>
      <c r="B25" s="14">
        <v>6444</v>
      </c>
      <c r="C25" s="15">
        <v>44</v>
      </c>
      <c r="D25" s="16">
        <v>3.65</v>
      </c>
      <c r="E25" s="16">
        <f t="shared" si="0"/>
        <v>160.6</v>
      </c>
      <c r="F25" s="378"/>
      <c r="G25" s="376"/>
      <c r="H25" s="379"/>
      <c r="I25" s="16">
        <f t="shared" si="1"/>
        <v>160.6</v>
      </c>
      <c r="J25" s="18">
        <f t="shared" si="2"/>
        <v>0</v>
      </c>
    </row>
    <row r="26" spans="1:10">
      <c r="A26" s="15">
        <v>4</v>
      </c>
      <c r="B26" s="14">
        <v>17149</v>
      </c>
      <c r="C26" s="15">
        <v>24</v>
      </c>
      <c r="D26" s="16">
        <v>3.65</v>
      </c>
      <c r="E26" s="16">
        <f t="shared" si="0"/>
        <v>87.6</v>
      </c>
      <c r="F26" s="378"/>
      <c r="G26" s="376"/>
      <c r="H26" s="379"/>
      <c r="I26" s="16">
        <f t="shared" si="1"/>
        <v>87.6</v>
      </c>
      <c r="J26" s="18">
        <f t="shared" si="2"/>
        <v>0</v>
      </c>
    </row>
    <row r="27" spans="1:10">
      <c r="A27" s="15"/>
      <c r="B27" s="14"/>
      <c r="C27" s="15"/>
      <c r="D27" s="16"/>
      <c r="E27" s="16"/>
      <c r="F27" s="378"/>
      <c r="G27" s="376"/>
      <c r="H27" s="379"/>
      <c r="I27" s="16"/>
      <c r="J27" s="18"/>
    </row>
    <row r="28" spans="1:10">
      <c r="A28" s="15">
        <v>5</v>
      </c>
      <c r="B28" s="14">
        <v>1797</v>
      </c>
      <c r="C28" s="15">
        <v>99</v>
      </c>
      <c r="D28" s="16">
        <v>3.65</v>
      </c>
      <c r="E28" s="16">
        <f>C28*D28</f>
        <v>361.34999999999997</v>
      </c>
      <c r="F28" s="378"/>
      <c r="G28" s="376"/>
      <c r="H28" s="379"/>
      <c r="I28" s="16">
        <f>E28-F28</f>
        <v>361.34999999999997</v>
      </c>
      <c r="J28" s="18">
        <f>F28/E28</f>
        <v>0</v>
      </c>
    </row>
    <row r="29" spans="1:10">
      <c r="A29" s="15">
        <v>5</v>
      </c>
      <c r="B29" s="14">
        <v>2990</v>
      </c>
      <c r="C29" s="15">
        <v>76</v>
      </c>
      <c r="D29" s="16">
        <v>3.65</v>
      </c>
      <c r="E29" s="16">
        <f>C29*D29</f>
        <v>277.39999999999998</v>
      </c>
      <c r="F29" s="378"/>
      <c r="G29" s="376"/>
      <c r="H29" s="379"/>
      <c r="I29" s="16">
        <f>E29-F29</f>
        <v>277.39999999999998</v>
      </c>
      <c r="J29" s="18">
        <f>F29/E29</f>
        <v>0</v>
      </c>
    </row>
    <row r="30" spans="1:10">
      <c r="A30" s="15">
        <v>5</v>
      </c>
      <c r="B30" s="14">
        <v>7895</v>
      </c>
      <c r="C30" s="15">
        <v>121</v>
      </c>
      <c r="D30" s="16">
        <v>3.65</v>
      </c>
      <c r="E30" s="16">
        <f>C30*D30</f>
        <v>441.65</v>
      </c>
      <c r="F30" s="378">
        <v>441.65</v>
      </c>
      <c r="G30" s="376">
        <v>2305</v>
      </c>
      <c r="H30" s="379">
        <v>44724</v>
      </c>
      <c r="I30" s="16">
        <f>E30-F30</f>
        <v>0</v>
      </c>
      <c r="J30" s="18">
        <f>F30/E30</f>
        <v>1</v>
      </c>
    </row>
    <row r="31" spans="1:10">
      <c r="A31" s="15">
        <v>5</v>
      </c>
      <c r="B31" s="14">
        <v>16244</v>
      </c>
      <c r="C31" s="15">
        <v>90</v>
      </c>
      <c r="D31" s="16">
        <v>3.65</v>
      </c>
      <c r="E31" s="16">
        <f>C31*D31</f>
        <v>328.5</v>
      </c>
      <c r="F31" s="378"/>
      <c r="G31" s="376"/>
      <c r="H31" s="379"/>
      <c r="I31" s="16">
        <f>E31-F31</f>
        <v>328.5</v>
      </c>
      <c r="J31" s="18">
        <f>F31/E31</f>
        <v>0</v>
      </c>
    </row>
    <row r="32" spans="1:10">
      <c r="A32" s="15"/>
      <c r="B32" s="14"/>
      <c r="C32" s="15"/>
      <c r="D32" s="16"/>
      <c r="E32" s="16"/>
      <c r="F32" s="378"/>
      <c r="G32" s="376"/>
      <c r="H32" s="379"/>
      <c r="I32" s="16"/>
      <c r="J32" s="18"/>
    </row>
    <row r="33" spans="1:10">
      <c r="A33" s="15">
        <v>6</v>
      </c>
      <c r="B33" s="14">
        <v>4439</v>
      </c>
      <c r="C33" s="15">
        <v>228</v>
      </c>
      <c r="D33" s="16">
        <v>3.65</v>
      </c>
      <c r="E33" s="16">
        <f>C33*D33</f>
        <v>832.19999999999993</v>
      </c>
      <c r="F33" s="378">
        <v>560.55999999999995</v>
      </c>
      <c r="G33" s="376">
        <v>3689</v>
      </c>
      <c r="H33" s="379">
        <v>44733</v>
      </c>
      <c r="I33" s="16">
        <f>E33-F33</f>
        <v>271.64</v>
      </c>
      <c r="J33" s="18">
        <f>F33/E33</f>
        <v>0.67358807978851232</v>
      </c>
    </row>
    <row r="34" spans="1:10">
      <c r="A34" s="15">
        <v>6</v>
      </c>
      <c r="B34" s="14">
        <v>6279</v>
      </c>
      <c r="C34" s="15">
        <v>159</v>
      </c>
      <c r="D34" s="16">
        <v>3.65</v>
      </c>
      <c r="E34" s="16">
        <f>C34*D34</f>
        <v>580.35</v>
      </c>
      <c r="F34" s="378"/>
      <c r="G34" s="376"/>
      <c r="H34" s="379"/>
      <c r="I34" s="16">
        <f>E34-F34</f>
        <v>580.35</v>
      </c>
      <c r="J34" s="18">
        <f>F34/E34</f>
        <v>0</v>
      </c>
    </row>
    <row r="35" spans="1:10">
      <c r="A35" s="15">
        <v>6</v>
      </c>
      <c r="B35" s="14">
        <v>6764</v>
      </c>
      <c r="C35" s="15">
        <v>76</v>
      </c>
      <c r="D35" s="16">
        <v>3.65</v>
      </c>
      <c r="E35" s="16">
        <f>C35*D35</f>
        <v>277.39999999999998</v>
      </c>
      <c r="F35" s="378"/>
      <c r="G35" s="376"/>
      <c r="H35" s="379"/>
      <c r="I35" s="16">
        <f>E35-F35</f>
        <v>277.39999999999998</v>
      </c>
      <c r="J35" s="18">
        <f>F35/E35</f>
        <v>0</v>
      </c>
    </row>
    <row r="36" spans="1:10">
      <c r="A36" s="15">
        <v>6</v>
      </c>
      <c r="B36" s="14">
        <v>10260</v>
      </c>
      <c r="C36" s="15">
        <v>91</v>
      </c>
      <c r="D36" s="16">
        <v>3.65</v>
      </c>
      <c r="E36" s="16">
        <f>C36*D36</f>
        <v>332.15</v>
      </c>
      <c r="F36" s="378"/>
      <c r="G36" s="376"/>
      <c r="H36" s="379"/>
      <c r="I36" s="16">
        <f>E36-F36</f>
        <v>332.15</v>
      </c>
      <c r="J36" s="18">
        <f>F36/E36</f>
        <v>0</v>
      </c>
    </row>
    <row r="37" spans="1:10">
      <c r="A37" s="15"/>
      <c r="B37" s="14"/>
      <c r="C37" s="15"/>
      <c r="D37" s="16"/>
      <c r="E37" s="16"/>
      <c r="F37" s="378"/>
      <c r="G37" s="376"/>
      <c r="H37" s="379"/>
      <c r="I37" s="16"/>
      <c r="J37" s="18"/>
    </row>
    <row r="38" spans="1:10">
      <c r="A38" s="15">
        <v>7</v>
      </c>
      <c r="B38" s="14">
        <v>617</v>
      </c>
      <c r="C38" s="15">
        <v>102</v>
      </c>
      <c r="D38" s="16">
        <v>3.65</v>
      </c>
      <c r="E38" s="16">
        <f>C38*D38</f>
        <v>372.3</v>
      </c>
      <c r="F38" s="378">
        <v>197.1</v>
      </c>
      <c r="G38" s="376">
        <v>5132</v>
      </c>
      <c r="H38" s="379">
        <v>44621</v>
      </c>
      <c r="I38" s="16">
        <f>E38-F38</f>
        <v>175.20000000000002</v>
      </c>
      <c r="J38" s="18">
        <f>F38/E38</f>
        <v>0.52941176470588236</v>
      </c>
    </row>
    <row r="39" spans="1:10">
      <c r="A39" s="15">
        <v>7</v>
      </c>
      <c r="B39" s="14">
        <v>5382</v>
      </c>
      <c r="C39" s="15">
        <v>90</v>
      </c>
      <c r="D39" s="16">
        <v>3.65</v>
      </c>
      <c r="E39" s="16">
        <f>C39*D39</f>
        <v>328.5</v>
      </c>
      <c r="F39" s="378"/>
      <c r="G39" s="376"/>
      <c r="H39" s="379"/>
      <c r="I39" s="16">
        <f>E39-F39</f>
        <v>328.5</v>
      </c>
      <c r="J39" s="18">
        <f>F39/E39</f>
        <v>0</v>
      </c>
    </row>
    <row r="40" spans="1:10">
      <c r="A40" s="15">
        <v>7</v>
      </c>
      <c r="B40" s="14">
        <v>6464</v>
      </c>
      <c r="C40" s="15">
        <v>114</v>
      </c>
      <c r="D40" s="16">
        <v>3.65</v>
      </c>
      <c r="E40" s="16">
        <f>C40*D40</f>
        <v>416.09999999999997</v>
      </c>
      <c r="F40" s="378"/>
      <c r="G40" s="376"/>
      <c r="H40" s="379"/>
      <c r="I40" s="16">
        <f>E40-F40</f>
        <v>416.09999999999997</v>
      </c>
      <c r="J40" s="18">
        <f>F40/E40</f>
        <v>0</v>
      </c>
    </row>
    <row r="41" spans="1:10">
      <c r="A41" s="15">
        <v>7</v>
      </c>
      <c r="B41" s="14">
        <v>10552</v>
      </c>
      <c r="C41" s="15">
        <v>89</v>
      </c>
      <c r="D41" s="16">
        <v>3.65</v>
      </c>
      <c r="E41" s="16">
        <f>C41*D41</f>
        <v>324.84999999999997</v>
      </c>
      <c r="F41" s="378"/>
      <c r="G41" s="376"/>
      <c r="H41" s="379"/>
      <c r="I41" s="16">
        <f>E41-F41</f>
        <v>324.84999999999997</v>
      </c>
      <c r="J41" s="18">
        <f>F41/E41</f>
        <v>0</v>
      </c>
    </row>
    <row r="42" spans="1:10">
      <c r="A42" s="15">
        <v>7</v>
      </c>
      <c r="B42" s="14">
        <v>11834</v>
      </c>
      <c r="C42" s="15">
        <v>95</v>
      </c>
      <c r="D42" s="16">
        <v>3.65</v>
      </c>
      <c r="E42" s="16">
        <f>C42*D42</f>
        <v>346.75</v>
      </c>
      <c r="F42" s="378">
        <v>208.7</v>
      </c>
      <c r="G42" s="376">
        <v>3047</v>
      </c>
      <c r="H42" s="379">
        <v>44570</v>
      </c>
      <c r="I42" s="16">
        <f>E42-F42</f>
        <v>138.05000000000001</v>
      </c>
      <c r="J42" s="18">
        <f>F42/E42</f>
        <v>0.60187454938716656</v>
      </c>
    </row>
    <row r="43" spans="1:10">
      <c r="A43" s="15"/>
      <c r="B43" s="14"/>
      <c r="C43" s="15"/>
      <c r="D43" s="16"/>
      <c r="E43" s="16"/>
      <c r="F43" s="378"/>
      <c r="G43" s="376"/>
      <c r="H43" s="379"/>
      <c r="I43" s="16"/>
      <c r="J43" s="18"/>
    </row>
    <row r="44" spans="1:10">
      <c r="A44" s="15">
        <v>8</v>
      </c>
      <c r="B44" s="14">
        <v>3955</v>
      </c>
      <c r="C44" s="15">
        <v>449</v>
      </c>
      <c r="D44" s="16">
        <v>3.65</v>
      </c>
      <c r="E44" s="16">
        <f>C44*D44</f>
        <v>1638.85</v>
      </c>
      <c r="F44" s="378">
        <v>1638.85</v>
      </c>
      <c r="G44" s="376">
        <v>2168</v>
      </c>
      <c r="H44" s="379">
        <v>44655</v>
      </c>
      <c r="I44" s="16">
        <f>E44-F44</f>
        <v>0</v>
      </c>
      <c r="J44" s="18">
        <f>F44/E44</f>
        <v>1</v>
      </c>
    </row>
    <row r="45" spans="1:10">
      <c r="A45" s="15">
        <v>8</v>
      </c>
      <c r="B45" s="14">
        <v>4505</v>
      </c>
      <c r="C45" s="15">
        <v>72</v>
      </c>
      <c r="D45" s="16">
        <v>3.65</v>
      </c>
      <c r="E45" s="16">
        <f>C45*D45</f>
        <v>262.8</v>
      </c>
      <c r="F45" s="378">
        <v>262.8</v>
      </c>
      <c r="G45" s="376">
        <v>1809</v>
      </c>
      <c r="H45" s="379">
        <v>44720</v>
      </c>
      <c r="I45" s="16">
        <f>E45-F45</f>
        <v>0</v>
      </c>
      <c r="J45" s="18">
        <f>F45/E45</f>
        <v>1</v>
      </c>
    </row>
    <row r="46" spans="1:10">
      <c r="A46" s="15">
        <v>8</v>
      </c>
      <c r="B46" s="14">
        <v>7498</v>
      </c>
      <c r="C46" s="15">
        <v>157</v>
      </c>
      <c r="D46" s="16">
        <v>3.65</v>
      </c>
      <c r="E46" s="16">
        <f>C46*D46</f>
        <v>573.04999999999995</v>
      </c>
      <c r="F46" s="378"/>
      <c r="G46" s="376"/>
      <c r="H46" s="379"/>
      <c r="I46" s="16">
        <f>E46-F46</f>
        <v>573.04999999999995</v>
      </c>
      <c r="J46" s="18">
        <f>F46/E46</f>
        <v>0</v>
      </c>
    </row>
    <row r="47" spans="1:10">
      <c r="A47" s="15">
        <v>8</v>
      </c>
      <c r="B47" s="14">
        <v>10714</v>
      </c>
      <c r="C47" s="15">
        <v>129</v>
      </c>
      <c r="D47" s="16">
        <v>3.65</v>
      </c>
      <c r="E47" s="16">
        <f>C47*D47</f>
        <v>470.84999999999997</v>
      </c>
      <c r="F47" s="378"/>
      <c r="G47" s="376"/>
      <c r="H47" s="379"/>
      <c r="I47" s="16">
        <f>E47-F47</f>
        <v>470.84999999999997</v>
      </c>
      <c r="J47" s="18">
        <f>F47/E47</f>
        <v>0</v>
      </c>
    </row>
    <row r="48" spans="1:10">
      <c r="A48" s="15">
        <v>8</v>
      </c>
      <c r="B48" s="14">
        <v>17348</v>
      </c>
      <c r="C48" s="15">
        <v>22</v>
      </c>
      <c r="D48" s="16">
        <v>3.65</v>
      </c>
      <c r="E48" s="16">
        <f>C48*D48</f>
        <v>80.3</v>
      </c>
      <c r="F48" s="378"/>
      <c r="G48" s="376"/>
      <c r="H48" s="379"/>
      <c r="I48" s="16">
        <f>E48-F48</f>
        <v>80.3</v>
      </c>
      <c r="J48" s="18">
        <f>F48/E48</f>
        <v>0</v>
      </c>
    </row>
    <row r="49" spans="1:10">
      <c r="A49" s="15"/>
      <c r="B49" s="14"/>
      <c r="C49" s="15"/>
      <c r="D49" s="16"/>
      <c r="E49" s="16"/>
      <c r="F49" s="378"/>
      <c r="G49" s="376"/>
      <c r="H49" s="379"/>
      <c r="I49" s="16"/>
      <c r="J49" s="18"/>
    </row>
    <row r="50" spans="1:10">
      <c r="A50" s="15">
        <v>9</v>
      </c>
      <c r="B50" s="14">
        <v>1033</v>
      </c>
      <c r="C50" s="15">
        <v>128</v>
      </c>
      <c r="D50" s="16">
        <v>3.65</v>
      </c>
      <c r="E50" s="16">
        <f>C50*D50</f>
        <v>467.2</v>
      </c>
      <c r="F50" s="378"/>
      <c r="G50" s="376"/>
      <c r="H50" s="379"/>
      <c r="I50" s="16">
        <f>E50-F50</f>
        <v>467.2</v>
      </c>
      <c r="J50" s="18">
        <f>F50/E50</f>
        <v>0</v>
      </c>
    </row>
    <row r="51" spans="1:10">
      <c r="A51" s="15">
        <v>9</v>
      </c>
      <c r="B51" s="14">
        <v>4489</v>
      </c>
      <c r="C51" s="15">
        <v>98</v>
      </c>
      <c r="D51" s="16">
        <v>3.65</v>
      </c>
      <c r="E51" s="16">
        <f>C51*D51</f>
        <v>357.7</v>
      </c>
      <c r="F51" s="378"/>
      <c r="G51" s="376"/>
      <c r="H51" s="379"/>
      <c r="I51" s="16">
        <f>E51-F51</f>
        <v>357.7</v>
      </c>
      <c r="J51" s="18">
        <f>F51/E51</f>
        <v>0</v>
      </c>
    </row>
    <row r="52" spans="1:10">
      <c r="A52" s="15">
        <v>9</v>
      </c>
      <c r="B52" s="14">
        <v>10919</v>
      </c>
      <c r="C52" s="15">
        <v>108</v>
      </c>
      <c r="D52" s="16">
        <v>3.65</v>
      </c>
      <c r="E52" s="16">
        <f>C52*D52</f>
        <v>394.2</v>
      </c>
      <c r="F52" s="378"/>
      <c r="G52" s="376"/>
      <c r="H52" s="379"/>
      <c r="I52" s="16">
        <f>E52-F52</f>
        <v>394.2</v>
      </c>
      <c r="J52" s="18">
        <f>F52/E52</f>
        <v>0</v>
      </c>
    </row>
    <row r="53" spans="1:10">
      <c r="A53" s="15">
        <v>9</v>
      </c>
      <c r="B53" s="14">
        <v>16217</v>
      </c>
      <c r="C53" s="15">
        <v>45</v>
      </c>
      <c r="D53" s="16">
        <v>3.65</v>
      </c>
      <c r="E53" s="16">
        <f>C53*D53</f>
        <v>164.25</v>
      </c>
      <c r="F53" s="378"/>
      <c r="G53" s="376"/>
      <c r="H53" s="379"/>
      <c r="I53" s="16">
        <f>E53-F53</f>
        <v>164.25</v>
      </c>
      <c r="J53" s="18">
        <f>F53/E53</f>
        <v>0</v>
      </c>
    </row>
    <row r="54" spans="1:10">
      <c r="A54" s="15">
        <v>9</v>
      </c>
      <c r="B54" s="14">
        <v>16900</v>
      </c>
      <c r="C54" s="15">
        <v>27</v>
      </c>
      <c r="D54" s="16">
        <v>3.65</v>
      </c>
      <c r="E54" s="16">
        <f>C54*D54</f>
        <v>98.55</v>
      </c>
      <c r="F54" s="378"/>
      <c r="G54" s="376"/>
      <c r="H54" s="379"/>
      <c r="I54" s="16">
        <f>E54-F54</f>
        <v>98.55</v>
      </c>
      <c r="J54" s="18">
        <f>F54/E54</f>
        <v>0</v>
      </c>
    </row>
    <row r="55" spans="1:10">
      <c r="A55" s="15"/>
      <c r="B55" s="14"/>
      <c r="C55" s="15"/>
      <c r="D55" s="16"/>
      <c r="E55" s="16"/>
      <c r="F55" s="378"/>
      <c r="G55" s="376"/>
      <c r="H55" s="379"/>
      <c r="I55" s="16"/>
      <c r="J55" s="18"/>
    </row>
    <row r="56" spans="1:10">
      <c r="A56" s="15">
        <v>10</v>
      </c>
      <c r="B56" s="14">
        <v>614</v>
      </c>
      <c r="C56" s="15">
        <v>170</v>
      </c>
      <c r="D56" s="16">
        <v>3.65</v>
      </c>
      <c r="E56" s="16">
        <f>C56*D56</f>
        <v>620.5</v>
      </c>
      <c r="F56" s="378">
        <f>627+620.5</f>
        <v>1247.5</v>
      </c>
      <c r="G56" s="381" t="s">
        <v>345</v>
      </c>
      <c r="H56" s="379" t="s">
        <v>346</v>
      </c>
      <c r="I56" s="16">
        <f>E56-F56</f>
        <v>-627</v>
      </c>
      <c r="J56" s="18">
        <f>F56/E56</f>
        <v>2.0104754230459307</v>
      </c>
    </row>
    <row r="57" spans="1:10">
      <c r="A57" s="15">
        <v>10</v>
      </c>
      <c r="B57" s="14">
        <v>1838</v>
      </c>
      <c r="C57" s="15">
        <v>189</v>
      </c>
      <c r="D57" s="16">
        <v>3.65</v>
      </c>
      <c r="E57" s="16">
        <f>C57*D57</f>
        <v>689.85</v>
      </c>
      <c r="F57" s="378">
        <f>339.9+494.85</f>
        <v>834.75</v>
      </c>
      <c r="G57" s="381">
        <v>54995537</v>
      </c>
      <c r="H57" s="379" t="s">
        <v>347</v>
      </c>
      <c r="I57" s="16">
        <f>E57-F57</f>
        <v>-144.89999999999998</v>
      </c>
      <c r="J57" s="18">
        <f>F57/E57</f>
        <v>1.2100456621004565</v>
      </c>
    </row>
    <row r="58" spans="1:10">
      <c r="A58" s="15">
        <v>10</v>
      </c>
      <c r="B58" s="14">
        <v>5514</v>
      </c>
      <c r="C58" s="15">
        <v>182</v>
      </c>
      <c r="D58" s="16">
        <v>3.65</v>
      </c>
      <c r="E58" s="16">
        <f>C58*D58</f>
        <v>664.3</v>
      </c>
      <c r="F58" s="378"/>
      <c r="G58" s="376"/>
      <c r="H58" s="379"/>
      <c r="I58" s="16">
        <f>E58-F58</f>
        <v>664.3</v>
      </c>
      <c r="J58" s="18">
        <f>F58/E58</f>
        <v>0</v>
      </c>
    </row>
    <row r="59" spans="1:10">
      <c r="A59" s="15">
        <v>10</v>
      </c>
      <c r="B59" s="14">
        <v>8810</v>
      </c>
      <c r="C59" s="15">
        <v>91</v>
      </c>
      <c r="D59" s="16">
        <v>3.65</v>
      </c>
      <c r="E59" s="16">
        <f>C59*D59</f>
        <v>332.15</v>
      </c>
      <c r="F59" s="378">
        <v>339.45</v>
      </c>
      <c r="G59" s="376">
        <v>2987</v>
      </c>
      <c r="H59" s="379">
        <v>44663</v>
      </c>
      <c r="I59" s="16">
        <f>E59-F59</f>
        <v>-7.3000000000000114</v>
      </c>
      <c r="J59" s="18">
        <f>F59/E59</f>
        <v>1.0219780219780221</v>
      </c>
    </row>
    <row r="60" spans="1:10">
      <c r="A60" s="15">
        <v>10</v>
      </c>
      <c r="B60" s="14">
        <v>11305</v>
      </c>
      <c r="C60" s="15">
        <v>92</v>
      </c>
      <c r="D60" s="16">
        <v>3.65</v>
      </c>
      <c r="E60" s="16">
        <f>C60*D60</f>
        <v>335.8</v>
      </c>
      <c r="F60" s="378"/>
      <c r="G60" s="376"/>
      <c r="H60" s="379"/>
      <c r="I60" s="16">
        <f>E60-F60</f>
        <v>335.8</v>
      </c>
      <c r="J60" s="18">
        <f>F60/E60</f>
        <v>0</v>
      </c>
    </row>
    <row r="61" spans="1:10">
      <c r="A61" s="15"/>
      <c r="B61" s="14"/>
      <c r="C61" s="15"/>
      <c r="D61" s="16"/>
      <c r="E61" s="16"/>
      <c r="F61" s="378"/>
      <c r="G61" s="376"/>
      <c r="H61" s="379"/>
      <c r="I61" s="16"/>
      <c r="J61" s="18"/>
    </row>
    <row r="62" spans="1:10">
      <c r="A62" s="15">
        <v>11</v>
      </c>
      <c r="B62" s="14">
        <v>2556</v>
      </c>
      <c r="C62" s="15">
        <v>135</v>
      </c>
      <c r="D62" s="16">
        <v>3.65</v>
      </c>
      <c r="E62" s="16">
        <f>C62*D62</f>
        <v>492.75</v>
      </c>
      <c r="F62" s="378">
        <v>380</v>
      </c>
      <c r="G62" s="376">
        <v>8832</v>
      </c>
      <c r="H62" s="383" t="s">
        <v>348</v>
      </c>
      <c r="I62" s="16">
        <f>E62-F62</f>
        <v>112.75</v>
      </c>
      <c r="J62" s="18">
        <f>F62/E62</f>
        <v>0.7711821410451547</v>
      </c>
    </row>
    <row r="63" spans="1:10">
      <c r="A63" s="15">
        <v>11</v>
      </c>
      <c r="B63" s="14">
        <v>5539</v>
      </c>
      <c r="C63" s="15">
        <v>61</v>
      </c>
      <c r="D63" s="16">
        <v>3.65</v>
      </c>
      <c r="E63" s="16">
        <f>C63*D63</f>
        <v>222.65</v>
      </c>
      <c r="F63" s="378"/>
      <c r="G63" s="376"/>
      <c r="H63" s="379"/>
      <c r="I63" s="16">
        <f>E63-F63</f>
        <v>222.65</v>
      </c>
      <c r="J63" s="18">
        <f>F63/E63</f>
        <v>0</v>
      </c>
    </row>
    <row r="64" spans="1:10">
      <c r="A64" s="15">
        <v>11</v>
      </c>
      <c r="B64" s="14">
        <v>7732</v>
      </c>
      <c r="C64" s="15">
        <v>83</v>
      </c>
      <c r="D64" s="16">
        <v>3.65</v>
      </c>
      <c r="E64" s="16">
        <f>C64*D64</f>
        <v>302.95</v>
      </c>
      <c r="F64" s="378">
        <v>244.55</v>
      </c>
      <c r="G64" s="376">
        <v>1189</v>
      </c>
      <c r="H64" s="379">
        <v>44627</v>
      </c>
      <c r="I64" s="16">
        <f>E64-F64</f>
        <v>58.399999999999977</v>
      </c>
      <c r="J64" s="18">
        <f>F64/E64</f>
        <v>0.80722891566265065</v>
      </c>
    </row>
    <row r="65" spans="1:10">
      <c r="A65" s="15">
        <v>11</v>
      </c>
      <c r="B65" s="14">
        <v>12393</v>
      </c>
      <c r="C65" s="15">
        <v>63</v>
      </c>
      <c r="D65" s="16">
        <v>3.65</v>
      </c>
      <c r="E65" s="16">
        <f>C65*D65</f>
        <v>229.95</v>
      </c>
      <c r="F65" s="378"/>
      <c r="G65" s="376"/>
      <c r="H65" s="379"/>
      <c r="I65" s="16">
        <f>E65-F65</f>
        <v>229.95</v>
      </c>
      <c r="J65" s="18">
        <f>F65/E65</f>
        <v>0</v>
      </c>
    </row>
    <row r="66" spans="1:10">
      <c r="A66" s="15"/>
      <c r="B66" s="14"/>
      <c r="C66" s="15"/>
      <c r="D66" s="16"/>
      <c r="E66" s="16"/>
      <c r="F66" s="378"/>
      <c r="G66" s="376"/>
      <c r="H66" s="379"/>
      <c r="I66" s="16"/>
      <c r="J66" s="18"/>
    </row>
    <row r="67" spans="1:10">
      <c r="A67" s="15">
        <v>12</v>
      </c>
      <c r="B67" s="14">
        <v>710</v>
      </c>
      <c r="C67" s="15">
        <v>148</v>
      </c>
      <c r="D67" s="16">
        <v>3.65</v>
      </c>
      <c r="E67" s="16">
        <f>C67*D67</f>
        <v>540.19999999999993</v>
      </c>
      <c r="F67" s="378"/>
      <c r="G67" s="376"/>
      <c r="H67" s="379"/>
      <c r="I67" s="16">
        <f>E67-F67</f>
        <v>540.19999999999993</v>
      </c>
      <c r="J67" s="18">
        <f>F67/E67</f>
        <v>0</v>
      </c>
    </row>
    <row r="68" spans="1:10">
      <c r="A68" s="15">
        <v>12</v>
      </c>
      <c r="B68" s="14">
        <v>1957</v>
      </c>
      <c r="C68" s="15">
        <v>134</v>
      </c>
      <c r="D68" s="16">
        <v>3.65</v>
      </c>
      <c r="E68" s="16">
        <f>C68*D68</f>
        <v>489.09999999999997</v>
      </c>
      <c r="F68" s="378"/>
      <c r="G68" s="376"/>
      <c r="H68" s="379"/>
      <c r="I68" s="16">
        <f>E68-F68</f>
        <v>489.09999999999997</v>
      </c>
      <c r="J68" s="18">
        <f>F68/E68</f>
        <v>0</v>
      </c>
    </row>
    <row r="69" spans="1:10">
      <c r="A69" s="15">
        <v>12</v>
      </c>
      <c r="B69" s="14">
        <v>4807</v>
      </c>
      <c r="C69" s="15">
        <v>95</v>
      </c>
      <c r="D69" s="16">
        <v>3.65</v>
      </c>
      <c r="E69" s="16">
        <f>C69*D69</f>
        <v>346.75</v>
      </c>
      <c r="F69" s="378">
        <v>113.15</v>
      </c>
      <c r="G69" s="376">
        <v>1214</v>
      </c>
      <c r="H69" s="383">
        <v>44705</v>
      </c>
      <c r="I69" s="16">
        <f>E69-F69</f>
        <v>233.6</v>
      </c>
      <c r="J69" s="18">
        <f>F69/E69</f>
        <v>0.32631578947368423</v>
      </c>
    </row>
    <row r="70" spans="1:10">
      <c r="A70" s="15">
        <v>12</v>
      </c>
      <c r="B70" s="14">
        <v>5798</v>
      </c>
      <c r="C70" s="15">
        <v>160</v>
      </c>
      <c r="D70" s="16">
        <v>3.65</v>
      </c>
      <c r="E70" s="16">
        <f>C70*D70</f>
        <v>584</v>
      </c>
      <c r="F70" s="378">
        <v>390.1</v>
      </c>
      <c r="G70" s="376">
        <v>4756</v>
      </c>
      <c r="H70" s="379">
        <v>44492</v>
      </c>
      <c r="I70" s="16">
        <f>E70-F70</f>
        <v>193.89999999999998</v>
      </c>
      <c r="J70" s="18">
        <f>F70/E70</f>
        <v>0.66797945205479459</v>
      </c>
    </row>
    <row r="71" spans="1:10">
      <c r="A71" s="15">
        <v>12</v>
      </c>
      <c r="B71" s="14">
        <v>16729</v>
      </c>
      <c r="C71" s="15">
        <v>37</v>
      </c>
      <c r="D71" s="16">
        <v>3.65</v>
      </c>
      <c r="E71" s="16">
        <f>C71*D71</f>
        <v>135.04999999999998</v>
      </c>
      <c r="F71" s="378"/>
      <c r="G71" s="376"/>
      <c r="H71" s="379"/>
      <c r="I71" s="16">
        <f>E71-F71</f>
        <v>135.04999999999998</v>
      </c>
      <c r="J71" s="18">
        <f>F71/E71</f>
        <v>0</v>
      </c>
    </row>
    <row r="72" spans="1:10">
      <c r="A72" s="15"/>
      <c r="B72" s="14"/>
      <c r="C72" s="15"/>
      <c r="D72" s="16"/>
      <c r="E72" s="16"/>
      <c r="F72" s="378"/>
      <c r="G72" s="376"/>
      <c r="H72" s="379"/>
      <c r="I72" s="16"/>
      <c r="J72" s="18"/>
    </row>
    <row r="73" spans="1:10">
      <c r="A73" s="15">
        <v>13</v>
      </c>
      <c r="B73" s="14">
        <v>4735</v>
      </c>
      <c r="C73" s="15">
        <v>160</v>
      </c>
      <c r="D73" s="16">
        <v>3.65</v>
      </c>
      <c r="E73" s="16">
        <f>C73*D73</f>
        <v>584</v>
      </c>
      <c r="F73" s="378">
        <v>584</v>
      </c>
      <c r="G73" s="376">
        <v>3384</v>
      </c>
      <c r="H73" s="379">
        <v>44649</v>
      </c>
      <c r="I73" s="16">
        <f>E73-F73</f>
        <v>0</v>
      </c>
      <c r="J73" s="18">
        <f>F73/E73</f>
        <v>1</v>
      </c>
    </row>
    <row r="74" spans="1:10">
      <c r="A74" s="15">
        <v>13</v>
      </c>
      <c r="B74" s="14">
        <v>5844</v>
      </c>
      <c r="C74" s="15">
        <v>84</v>
      </c>
      <c r="D74" s="16">
        <v>3.65</v>
      </c>
      <c r="E74" s="16">
        <f>C74*D74</f>
        <v>306.59999999999997</v>
      </c>
      <c r="F74" s="378"/>
      <c r="G74" s="376"/>
      <c r="H74" s="379"/>
      <c r="I74" s="16">
        <f>E74-F74</f>
        <v>306.59999999999997</v>
      </c>
      <c r="J74" s="18">
        <f>F74/E74</f>
        <v>0</v>
      </c>
    </row>
    <row r="75" spans="1:10">
      <c r="A75" s="15">
        <v>13</v>
      </c>
      <c r="B75" s="14">
        <v>10243</v>
      </c>
      <c r="C75" s="15">
        <v>145</v>
      </c>
      <c r="D75" s="16">
        <v>3.65</v>
      </c>
      <c r="E75" s="16">
        <f>C75*D75</f>
        <v>529.25</v>
      </c>
      <c r="F75" s="378">
        <v>547.5</v>
      </c>
      <c r="G75" s="376">
        <v>1615</v>
      </c>
      <c r="H75" s="379">
        <v>44578</v>
      </c>
      <c r="I75" s="16">
        <f>E75-F75</f>
        <v>-18.25</v>
      </c>
      <c r="J75" s="18">
        <f>F75/E75</f>
        <v>1.0344827586206897</v>
      </c>
    </row>
    <row r="76" spans="1:10">
      <c r="A76" s="15">
        <v>13</v>
      </c>
      <c r="B76" s="14">
        <v>16333</v>
      </c>
      <c r="C76" s="15">
        <v>23</v>
      </c>
      <c r="D76" s="16">
        <v>3.65</v>
      </c>
      <c r="E76" s="16">
        <f>C76*D76</f>
        <v>83.95</v>
      </c>
      <c r="F76" s="378">
        <f>107.05+143.95</f>
        <v>251</v>
      </c>
      <c r="G76" s="376" t="s">
        <v>349</v>
      </c>
      <c r="H76" s="379" t="s">
        <v>350</v>
      </c>
      <c r="I76" s="16">
        <f>E76-F76</f>
        <v>-167.05</v>
      </c>
      <c r="J76" s="18">
        <f>F76/E76</f>
        <v>2.9898749255509229</v>
      </c>
    </row>
    <row r="77" spans="1:10">
      <c r="A77" s="15">
        <v>13</v>
      </c>
      <c r="B77" s="14">
        <v>17149</v>
      </c>
      <c r="C77" s="15">
        <v>24</v>
      </c>
      <c r="D77" s="16">
        <v>3.65</v>
      </c>
      <c r="E77" s="16">
        <f>C77*D77</f>
        <v>87.6</v>
      </c>
      <c r="F77" s="378"/>
      <c r="G77" s="376"/>
      <c r="H77" s="379"/>
      <c r="I77" s="16">
        <f>E77-F77</f>
        <v>87.6</v>
      </c>
      <c r="J77" s="18">
        <f>F77/E77</f>
        <v>0</v>
      </c>
    </row>
    <row r="78" spans="1:10">
      <c r="A78" s="15"/>
      <c r="B78" s="14"/>
      <c r="C78" s="15"/>
      <c r="D78" s="16"/>
      <c r="E78" s="16"/>
      <c r="F78" s="378"/>
      <c r="G78" s="376"/>
      <c r="H78" s="379"/>
      <c r="I78" s="16"/>
      <c r="J78" s="18"/>
    </row>
    <row r="79" spans="1:10">
      <c r="A79" s="15">
        <v>14</v>
      </c>
      <c r="B79" s="14">
        <v>3432</v>
      </c>
      <c r="C79" s="15">
        <v>121</v>
      </c>
      <c r="D79" s="16">
        <v>3.65</v>
      </c>
      <c r="E79" s="16">
        <f>C79*D79</f>
        <v>441.65</v>
      </c>
      <c r="F79" s="378">
        <v>210.15</v>
      </c>
      <c r="G79" s="376">
        <v>5161</v>
      </c>
      <c r="H79" s="379">
        <v>44576</v>
      </c>
      <c r="I79" s="16">
        <f>E79-F79</f>
        <v>231.49999999999997</v>
      </c>
      <c r="J79" s="18">
        <f>F79/E79</f>
        <v>0.47582927657647461</v>
      </c>
    </row>
    <row r="80" spans="1:10">
      <c r="A80" s="15">
        <v>14</v>
      </c>
      <c r="B80" s="14">
        <v>6228</v>
      </c>
      <c r="C80" s="15">
        <v>82</v>
      </c>
      <c r="D80" s="16">
        <v>3.65</v>
      </c>
      <c r="E80" s="16">
        <f>C80*D80</f>
        <v>299.3</v>
      </c>
      <c r="F80" s="378"/>
      <c r="G80" s="375"/>
      <c r="H80" s="379"/>
      <c r="I80" s="16">
        <f>E80-F80</f>
        <v>299.3</v>
      </c>
      <c r="J80" s="18">
        <f>F80/E80</f>
        <v>0</v>
      </c>
    </row>
    <row r="81" spans="1:10">
      <c r="A81" s="15">
        <v>14</v>
      </c>
      <c r="B81" s="14">
        <v>12793</v>
      </c>
      <c r="C81" s="15">
        <v>49</v>
      </c>
      <c r="D81" s="16">
        <v>3.65</v>
      </c>
      <c r="E81" s="16">
        <f>C81*D81</f>
        <v>178.85</v>
      </c>
      <c r="F81" s="378"/>
      <c r="G81" s="376"/>
      <c r="H81" s="379"/>
      <c r="I81" s="16">
        <f>E81-F81</f>
        <v>178.85</v>
      </c>
      <c r="J81" s="18">
        <f>F81/E81</f>
        <v>0</v>
      </c>
    </row>
    <row r="82" spans="1:10">
      <c r="A82" s="15">
        <v>14</v>
      </c>
      <c r="B82" s="14">
        <v>13083</v>
      </c>
      <c r="C82" s="15">
        <v>48</v>
      </c>
      <c r="D82" s="16">
        <v>3.65</v>
      </c>
      <c r="E82" s="16">
        <f>C82*D82</f>
        <v>175.2</v>
      </c>
      <c r="F82" s="378"/>
      <c r="G82" s="376"/>
      <c r="H82" s="379"/>
      <c r="I82" s="16">
        <f>E82-F82</f>
        <v>175.2</v>
      </c>
      <c r="J82" s="18">
        <f>F82/E82</f>
        <v>0</v>
      </c>
    </row>
    <row r="83" spans="1:10">
      <c r="A83" s="15">
        <v>14</v>
      </c>
      <c r="B83" s="14">
        <v>13702</v>
      </c>
      <c r="C83" s="15">
        <v>38</v>
      </c>
      <c r="D83" s="16">
        <v>3.65</v>
      </c>
      <c r="E83" s="16">
        <f>C83*D83</f>
        <v>138.69999999999999</v>
      </c>
      <c r="F83" s="378"/>
      <c r="G83" s="376"/>
      <c r="H83" s="379"/>
      <c r="I83" s="16">
        <f>E83-F83</f>
        <v>138.69999999999999</v>
      </c>
      <c r="J83" s="18">
        <f>F83/E83</f>
        <v>0</v>
      </c>
    </row>
    <row r="84" spans="1:10">
      <c r="A84" s="15"/>
      <c r="B84" s="14"/>
      <c r="C84" s="15"/>
      <c r="D84" s="16"/>
      <c r="E84" s="16"/>
      <c r="F84" s="378"/>
      <c r="G84" s="376"/>
      <c r="H84" s="379"/>
      <c r="I84" s="16"/>
      <c r="J84" s="18"/>
    </row>
    <row r="85" spans="1:10">
      <c r="A85" s="15">
        <v>15</v>
      </c>
      <c r="B85" s="14">
        <v>607</v>
      </c>
      <c r="C85" s="15">
        <v>167</v>
      </c>
      <c r="D85" s="16">
        <v>3.65</v>
      </c>
      <c r="E85" s="16">
        <f>C85*D85</f>
        <v>609.54999999999995</v>
      </c>
      <c r="F85" s="378">
        <v>159.35</v>
      </c>
      <c r="G85" s="376">
        <v>3163</v>
      </c>
      <c r="H85" s="379">
        <v>44714</v>
      </c>
      <c r="I85" s="16">
        <f>E85-F85</f>
        <v>450.19999999999993</v>
      </c>
      <c r="J85" s="18">
        <f>F85/E85</f>
        <v>0.26142236075793618</v>
      </c>
    </row>
    <row r="86" spans="1:10">
      <c r="A86" s="15">
        <v>15</v>
      </c>
      <c r="B86" s="14">
        <v>12269</v>
      </c>
      <c r="C86" s="15">
        <v>119</v>
      </c>
      <c r="D86" s="16">
        <v>3.65</v>
      </c>
      <c r="E86" s="16">
        <f>C86*D86</f>
        <v>434.34999999999997</v>
      </c>
      <c r="F86" s="378">
        <v>450</v>
      </c>
      <c r="G86" s="376">
        <v>871</v>
      </c>
      <c r="H86" s="379">
        <v>44663</v>
      </c>
      <c r="I86" s="16">
        <f>E86-F86</f>
        <v>-15.650000000000034</v>
      </c>
      <c r="J86" s="18">
        <f>F86/E86</f>
        <v>1.0360308506964431</v>
      </c>
    </row>
    <row r="87" spans="1:10">
      <c r="A87" s="15">
        <v>15</v>
      </c>
      <c r="B87" s="14">
        <v>12596</v>
      </c>
      <c r="C87" s="15">
        <v>56</v>
      </c>
      <c r="D87" s="16">
        <v>3.65</v>
      </c>
      <c r="E87" s="16">
        <f>C87*D87</f>
        <v>204.4</v>
      </c>
      <c r="F87" s="378"/>
      <c r="G87" s="376"/>
      <c r="H87" s="379"/>
      <c r="I87" s="16">
        <f>E87-F87</f>
        <v>204.4</v>
      </c>
      <c r="J87" s="18">
        <f>F87/E87</f>
        <v>0</v>
      </c>
    </row>
    <row r="88" spans="1:10">
      <c r="A88" s="15">
        <v>15</v>
      </c>
      <c r="B88" s="14">
        <v>16582</v>
      </c>
      <c r="C88" s="15">
        <v>58</v>
      </c>
      <c r="D88" s="16">
        <v>3.65</v>
      </c>
      <c r="E88" s="16">
        <f>C88*D88</f>
        <v>211.7</v>
      </c>
      <c r="F88" s="378"/>
      <c r="G88" s="376"/>
      <c r="H88" s="379"/>
      <c r="I88" s="16">
        <f>E88-F88</f>
        <v>211.7</v>
      </c>
      <c r="J88" s="18">
        <f>F88/E88</f>
        <v>0</v>
      </c>
    </row>
    <row r="89" spans="1:10">
      <c r="A89" s="15"/>
      <c r="B89" s="14"/>
      <c r="C89" s="15"/>
      <c r="D89" s="16"/>
      <c r="E89" s="16"/>
      <c r="F89" s="378"/>
      <c r="G89" s="376"/>
      <c r="H89" s="379"/>
      <c r="I89" s="16"/>
      <c r="J89" s="18"/>
    </row>
    <row r="90" spans="1:10">
      <c r="A90" s="15"/>
      <c r="B90" s="14"/>
      <c r="C90" s="15" t="s">
        <v>313</v>
      </c>
      <c r="D90" s="16"/>
      <c r="E90" s="16"/>
      <c r="F90" s="378">
        <f>SUM(F5:F89)</f>
        <v>10177.36</v>
      </c>
      <c r="G90" s="376"/>
      <c r="H90" s="379"/>
      <c r="I90" s="16"/>
      <c r="J90" s="18"/>
    </row>
    <row r="91" spans="1:10">
      <c r="A91" s="15"/>
      <c r="B91" s="14"/>
      <c r="C91" s="15"/>
      <c r="D91" s="16"/>
      <c r="E91" s="16"/>
      <c r="F91" s="378"/>
      <c r="G91" s="376"/>
      <c r="H91" s="379"/>
      <c r="I91" s="16"/>
      <c r="J91" s="18"/>
    </row>
    <row r="92" spans="1:10">
      <c r="A92" s="15"/>
      <c r="B92" s="14"/>
      <c r="C92" s="15"/>
      <c r="D92" s="16"/>
      <c r="E92" s="16"/>
      <c r="F92" s="378"/>
      <c r="G92" s="376"/>
      <c r="H92" s="379"/>
      <c r="I92" s="16"/>
      <c r="J92" s="18"/>
    </row>
    <row r="93" spans="1:10" ht="15.75">
      <c r="A93" s="15">
        <v>20</v>
      </c>
      <c r="B93" s="7">
        <v>2770</v>
      </c>
      <c r="C93" s="15">
        <v>82</v>
      </c>
      <c r="D93" s="3">
        <v>3.65</v>
      </c>
      <c r="E93" s="3">
        <f>C93*D93</f>
        <v>299.3</v>
      </c>
      <c r="F93" s="378"/>
      <c r="G93" s="376"/>
      <c r="H93" s="379"/>
      <c r="I93" s="3">
        <f>E93-F93</f>
        <v>299.3</v>
      </c>
      <c r="J93" s="5">
        <f>F93/E93</f>
        <v>0</v>
      </c>
    </row>
    <row r="94" spans="1:10" ht="15.75">
      <c r="A94" s="15">
        <v>20</v>
      </c>
      <c r="B94" s="1">
        <v>4295</v>
      </c>
      <c r="C94" s="15">
        <v>106</v>
      </c>
      <c r="D94" s="3">
        <v>3.65</v>
      </c>
      <c r="E94" s="3">
        <f>C94*D94</f>
        <v>386.9</v>
      </c>
      <c r="F94" s="378"/>
      <c r="G94" s="376"/>
      <c r="H94" s="379"/>
      <c r="I94" s="3">
        <f>E94-F94</f>
        <v>386.9</v>
      </c>
      <c r="J94" s="5">
        <f>F94/E94</f>
        <v>0</v>
      </c>
    </row>
    <row r="95" spans="1:10" ht="15.75">
      <c r="A95" s="15">
        <v>20</v>
      </c>
      <c r="B95" s="1">
        <v>7096</v>
      </c>
      <c r="C95" s="15">
        <v>52</v>
      </c>
      <c r="D95" s="3">
        <v>3.65</v>
      </c>
      <c r="E95" s="3">
        <f>C95*D95</f>
        <v>189.79999999999998</v>
      </c>
      <c r="F95" s="378"/>
      <c r="G95" s="376"/>
      <c r="H95" s="379"/>
      <c r="I95" s="3">
        <f>E95-F95</f>
        <v>189.79999999999998</v>
      </c>
      <c r="J95" s="5">
        <f>F95/E95</f>
        <v>0</v>
      </c>
    </row>
    <row r="96" spans="1:10" ht="15.75">
      <c r="A96" s="15">
        <v>20</v>
      </c>
      <c r="B96" s="1">
        <v>9070</v>
      </c>
      <c r="C96" s="15">
        <v>44</v>
      </c>
      <c r="D96" s="3">
        <v>3.65</v>
      </c>
      <c r="E96" s="3">
        <f>C96*D96</f>
        <v>160.6</v>
      </c>
      <c r="F96" s="378"/>
      <c r="G96" s="376"/>
      <c r="H96" s="379"/>
      <c r="I96" s="3">
        <f>E96-F96</f>
        <v>160.6</v>
      </c>
      <c r="J96" s="5">
        <f>F96/E96</f>
        <v>0</v>
      </c>
    </row>
    <row r="97" spans="1:10" ht="15.75">
      <c r="A97" s="15"/>
      <c r="B97" s="1"/>
      <c r="C97" s="15"/>
      <c r="D97" s="3"/>
      <c r="E97" s="3"/>
      <c r="F97" s="378"/>
      <c r="G97" s="376"/>
      <c r="H97" s="379"/>
      <c r="I97" s="3"/>
      <c r="J97" s="5"/>
    </row>
    <row r="98" spans="1:10" ht="15.75">
      <c r="A98" s="15">
        <v>21</v>
      </c>
      <c r="B98" s="1">
        <v>2055</v>
      </c>
      <c r="C98" s="15">
        <v>145</v>
      </c>
      <c r="D98" s="3">
        <v>3.65</v>
      </c>
      <c r="E98" s="3">
        <f>C98*D98</f>
        <v>529.25</v>
      </c>
      <c r="F98" s="378">
        <v>529.25</v>
      </c>
      <c r="G98" s="376">
        <v>8244</v>
      </c>
      <c r="H98" s="379">
        <v>44715</v>
      </c>
      <c r="I98" s="3">
        <f>E98-F98</f>
        <v>0</v>
      </c>
      <c r="J98" s="5">
        <f>F98/E98</f>
        <v>1</v>
      </c>
    </row>
    <row r="99" spans="1:10" ht="15.75">
      <c r="A99" s="15">
        <v>21</v>
      </c>
      <c r="B99" s="1">
        <v>6599</v>
      </c>
      <c r="C99" s="15">
        <v>56</v>
      </c>
      <c r="D99" s="3">
        <v>3.65</v>
      </c>
      <c r="E99" s="3">
        <f>C99*D99</f>
        <v>204.4</v>
      </c>
      <c r="F99" s="378"/>
      <c r="G99" s="376"/>
      <c r="H99" s="379"/>
      <c r="I99" s="3">
        <f>E99-F99</f>
        <v>204.4</v>
      </c>
      <c r="J99" s="5">
        <f>F99/E99</f>
        <v>0</v>
      </c>
    </row>
    <row r="100" spans="1:10" ht="15.75">
      <c r="A100" s="15">
        <v>21</v>
      </c>
      <c r="B100" s="1">
        <v>17021</v>
      </c>
      <c r="C100" s="15">
        <v>23</v>
      </c>
      <c r="D100" s="3">
        <v>3.65</v>
      </c>
      <c r="E100" s="3">
        <f>C100*D100</f>
        <v>83.95</v>
      </c>
      <c r="F100" s="378"/>
      <c r="G100" s="376"/>
      <c r="H100" s="379"/>
      <c r="I100" s="3">
        <f>E100-F100</f>
        <v>83.95</v>
      </c>
      <c r="J100" s="5">
        <f>F100/E100</f>
        <v>0</v>
      </c>
    </row>
    <row r="101" spans="1:10" ht="15.75">
      <c r="A101" s="15">
        <v>21</v>
      </c>
      <c r="B101" s="1">
        <v>17135</v>
      </c>
      <c r="C101" s="15">
        <v>47</v>
      </c>
      <c r="D101" s="3">
        <v>3.65</v>
      </c>
      <c r="E101" s="3">
        <f>C101*D101</f>
        <v>171.54999999999998</v>
      </c>
      <c r="F101" s="378"/>
      <c r="G101" s="376"/>
      <c r="H101" s="379"/>
      <c r="I101" s="3">
        <f>E101-F101</f>
        <v>171.54999999999998</v>
      </c>
      <c r="J101" s="5">
        <f>F101/E101</f>
        <v>0</v>
      </c>
    </row>
    <row r="102" spans="1:10" ht="15.75">
      <c r="A102" s="15">
        <v>21</v>
      </c>
      <c r="B102" s="1">
        <v>17459</v>
      </c>
      <c r="C102" s="15">
        <v>24</v>
      </c>
      <c r="D102" s="3">
        <v>3.65</v>
      </c>
      <c r="E102" s="3">
        <f>C102*D102</f>
        <v>87.6</v>
      </c>
      <c r="F102" s="378"/>
      <c r="G102" s="376"/>
      <c r="H102" s="379"/>
      <c r="I102" s="3">
        <f>E102-F102</f>
        <v>87.6</v>
      </c>
      <c r="J102" s="5">
        <f>F102/E102</f>
        <v>0</v>
      </c>
    </row>
    <row r="103" spans="1:10" ht="15.75">
      <c r="A103" s="15"/>
      <c r="B103" s="1"/>
      <c r="C103" s="15"/>
      <c r="D103" s="3"/>
      <c r="E103" s="3"/>
      <c r="F103" s="378"/>
      <c r="G103" s="376"/>
      <c r="H103" s="379"/>
      <c r="I103" s="3"/>
      <c r="J103" s="5"/>
    </row>
    <row r="104" spans="1:10" ht="15.75">
      <c r="A104" s="15">
        <v>22</v>
      </c>
      <c r="B104" s="1">
        <v>1257</v>
      </c>
      <c r="C104" s="15">
        <v>285</v>
      </c>
      <c r="D104" s="3">
        <v>3.65</v>
      </c>
      <c r="E104" s="3">
        <f>C104*D104</f>
        <v>1040.25</v>
      </c>
      <c r="F104" s="378">
        <v>1040.25</v>
      </c>
      <c r="G104" s="376">
        <v>9999</v>
      </c>
      <c r="H104" s="379">
        <v>44691</v>
      </c>
      <c r="I104" s="3">
        <f>E104-F104</f>
        <v>0</v>
      </c>
      <c r="J104" s="5">
        <f>F104/E104</f>
        <v>1</v>
      </c>
    </row>
    <row r="105" spans="1:10" ht="15.75">
      <c r="A105" s="15">
        <v>22</v>
      </c>
      <c r="B105" s="1">
        <v>2422</v>
      </c>
      <c r="C105" s="15">
        <v>186</v>
      </c>
      <c r="D105" s="3">
        <v>3.65</v>
      </c>
      <c r="E105" s="3">
        <f>C105*D105</f>
        <v>678.9</v>
      </c>
      <c r="F105" s="378">
        <f>448.95+427.05</f>
        <v>876</v>
      </c>
      <c r="G105" s="375" t="s">
        <v>351</v>
      </c>
      <c r="H105" s="379" t="s">
        <v>352</v>
      </c>
      <c r="I105" s="3">
        <f>E105-F105</f>
        <v>-197.10000000000002</v>
      </c>
      <c r="J105" s="5">
        <f>F105/E105</f>
        <v>1.2903225806451613</v>
      </c>
    </row>
    <row r="106" spans="1:10" ht="15.75">
      <c r="A106" s="15">
        <v>22</v>
      </c>
      <c r="B106" s="1">
        <v>5193</v>
      </c>
      <c r="C106" s="15">
        <v>69</v>
      </c>
      <c r="D106" s="3">
        <v>3.65</v>
      </c>
      <c r="E106" s="3">
        <f>C106*D106</f>
        <v>251.85</v>
      </c>
      <c r="F106" s="378">
        <f>255.5+251.25</f>
        <v>506.75</v>
      </c>
      <c r="G106" s="381" t="s">
        <v>353</v>
      </c>
      <c r="H106" s="379" t="s">
        <v>354</v>
      </c>
      <c r="I106" s="3">
        <f>E106-F106</f>
        <v>-254.9</v>
      </c>
      <c r="J106" s="5">
        <f>F106/E106</f>
        <v>2.0121103831645821</v>
      </c>
    </row>
    <row r="107" spans="1:10" ht="15.75">
      <c r="A107" s="15">
        <v>22</v>
      </c>
      <c r="B107" s="1">
        <v>10774</v>
      </c>
      <c r="C107" s="15">
        <v>89</v>
      </c>
      <c r="D107" s="3">
        <v>3.65</v>
      </c>
      <c r="E107" s="3">
        <f>C107*D107</f>
        <v>324.84999999999997</v>
      </c>
      <c r="F107" s="378">
        <v>365</v>
      </c>
      <c r="G107" s="376">
        <v>3629</v>
      </c>
      <c r="H107" s="379">
        <v>44697</v>
      </c>
      <c r="I107" s="3">
        <f>E107-F107</f>
        <v>-40.150000000000034</v>
      </c>
      <c r="J107" s="5">
        <f>F107/E107</f>
        <v>1.1235955056179776</v>
      </c>
    </row>
    <row r="108" spans="1:10" ht="15.75">
      <c r="A108" s="15">
        <v>22</v>
      </c>
      <c r="B108" s="1">
        <v>12468</v>
      </c>
      <c r="C108" s="15">
        <v>103</v>
      </c>
      <c r="D108" s="3">
        <v>3.65</v>
      </c>
      <c r="E108" s="3">
        <f>C108*D108</f>
        <v>375.95</v>
      </c>
      <c r="F108" s="378"/>
      <c r="G108" s="376"/>
      <c r="H108" s="379"/>
      <c r="I108" s="3">
        <f>E108-F108</f>
        <v>375.95</v>
      </c>
      <c r="J108" s="5">
        <f>F108/E108</f>
        <v>0</v>
      </c>
    </row>
    <row r="109" spans="1:10" ht="15.75">
      <c r="A109" s="15"/>
      <c r="B109" s="1"/>
      <c r="C109" s="15"/>
      <c r="D109" s="3"/>
      <c r="E109" s="3"/>
      <c r="F109" s="378"/>
      <c r="G109" s="376"/>
      <c r="H109" s="379"/>
      <c r="I109" s="3"/>
      <c r="J109" s="5"/>
    </row>
    <row r="110" spans="1:10" ht="15.75">
      <c r="A110" s="15">
        <v>23</v>
      </c>
      <c r="B110" s="1">
        <v>4125</v>
      </c>
      <c r="C110" s="15">
        <v>273</v>
      </c>
      <c r="D110" s="3">
        <v>3.65</v>
      </c>
      <c r="E110" s="3">
        <f t="shared" ref="E110:E115" si="3">C110*D110</f>
        <v>996.44999999999993</v>
      </c>
      <c r="F110" s="378">
        <v>644.91</v>
      </c>
      <c r="G110" s="376">
        <v>2740</v>
      </c>
      <c r="H110" s="379">
        <v>44718</v>
      </c>
      <c r="I110" s="3">
        <f t="shared" ref="I110:I115" si="4">E110-F110</f>
        <v>351.53999999999996</v>
      </c>
      <c r="J110" s="5">
        <f t="shared" ref="J110:J115" si="5">F110/E110</f>
        <v>0.64720758693361435</v>
      </c>
    </row>
    <row r="111" spans="1:10" ht="15.75">
      <c r="A111" s="15">
        <v>23</v>
      </c>
      <c r="B111" s="1">
        <v>4592</v>
      </c>
      <c r="C111" s="15">
        <v>122</v>
      </c>
      <c r="D111" s="3">
        <v>3.65</v>
      </c>
      <c r="E111" s="3">
        <f t="shared" si="3"/>
        <v>445.3</v>
      </c>
      <c r="F111" s="378">
        <v>159.15</v>
      </c>
      <c r="G111" s="376">
        <v>2572</v>
      </c>
      <c r="H111" s="379">
        <v>44725</v>
      </c>
      <c r="I111" s="3">
        <f t="shared" si="4"/>
        <v>286.14999999999998</v>
      </c>
      <c r="J111" s="5">
        <f t="shared" si="5"/>
        <v>0.35739950595104425</v>
      </c>
    </row>
    <row r="112" spans="1:10" ht="15.75">
      <c r="A112" s="15">
        <v>23</v>
      </c>
      <c r="B112" s="1">
        <v>4697</v>
      </c>
      <c r="C112" s="15">
        <v>69</v>
      </c>
      <c r="D112" s="3">
        <v>3.65</v>
      </c>
      <c r="E112" s="3">
        <f t="shared" si="3"/>
        <v>251.85</v>
      </c>
      <c r="F112" s="378"/>
      <c r="G112" s="376"/>
      <c r="H112" s="379"/>
      <c r="I112" s="3">
        <f t="shared" si="4"/>
        <v>251.85</v>
      </c>
      <c r="J112" s="5">
        <f t="shared" si="5"/>
        <v>0</v>
      </c>
    </row>
    <row r="113" spans="1:10" ht="15.75">
      <c r="A113" s="15">
        <v>23</v>
      </c>
      <c r="B113" s="1">
        <v>6718</v>
      </c>
      <c r="C113" s="15">
        <v>68</v>
      </c>
      <c r="D113" s="3">
        <v>3.65</v>
      </c>
      <c r="E113" s="3">
        <f t="shared" si="3"/>
        <v>248.2</v>
      </c>
      <c r="F113" s="378"/>
      <c r="G113" s="376"/>
      <c r="H113" s="379"/>
      <c r="I113" s="3">
        <f t="shared" si="4"/>
        <v>248.2</v>
      </c>
      <c r="J113" s="5">
        <f t="shared" si="5"/>
        <v>0</v>
      </c>
    </row>
    <row r="114" spans="1:10" ht="15.75">
      <c r="A114" s="15">
        <v>23</v>
      </c>
      <c r="B114" s="1">
        <v>10158</v>
      </c>
      <c r="C114" s="15">
        <v>40</v>
      </c>
      <c r="D114" s="3">
        <v>3.65</v>
      </c>
      <c r="E114" s="3">
        <f t="shared" si="3"/>
        <v>146</v>
      </c>
      <c r="F114" s="378"/>
      <c r="G114" s="376"/>
      <c r="H114" s="379"/>
      <c r="I114" s="3">
        <f t="shared" si="4"/>
        <v>146</v>
      </c>
      <c r="J114" s="5">
        <f t="shared" si="5"/>
        <v>0</v>
      </c>
    </row>
    <row r="115" spans="1:10" ht="15.75">
      <c r="A115" s="15">
        <v>23</v>
      </c>
      <c r="B115" s="1">
        <v>12673</v>
      </c>
      <c r="C115" s="15">
        <v>38</v>
      </c>
      <c r="D115" s="3">
        <v>3.65</v>
      </c>
      <c r="E115" s="3">
        <f t="shared" si="3"/>
        <v>138.69999999999999</v>
      </c>
      <c r="F115" s="378"/>
      <c r="G115" s="376"/>
      <c r="H115" s="379"/>
      <c r="I115" s="3">
        <f t="shared" si="4"/>
        <v>138.69999999999999</v>
      </c>
      <c r="J115" s="5">
        <f t="shared" si="5"/>
        <v>0</v>
      </c>
    </row>
    <row r="116" spans="1:10" ht="15.75">
      <c r="A116" s="15"/>
      <c r="B116" s="1"/>
      <c r="C116" s="15"/>
      <c r="D116" s="3"/>
      <c r="E116" s="3"/>
      <c r="F116" s="378"/>
      <c r="G116" s="376"/>
      <c r="H116" s="379"/>
      <c r="I116" s="3"/>
      <c r="J116" s="5"/>
    </row>
    <row r="117" spans="1:10" ht="15.75">
      <c r="A117" s="15">
        <v>24</v>
      </c>
      <c r="B117" s="1">
        <v>974</v>
      </c>
      <c r="C117" s="15">
        <v>417</v>
      </c>
      <c r="D117" s="3">
        <v>3.65</v>
      </c>
      <c r="E117" s="3">
        <f>C117*D117</f>
        <v>1522.05</v>
      </c>
      <c r="F117" s="378"/>
      <c r="G117" s="376"/>
      <c r="H117" s="379"/>
      <c r="I117" s="3">
        <f>E117-F117</f>
        <v>1522.05</v>
      </c>
      <c r="J117" s="5">
        <f>F117/E117</f>
        <v>0</v>
      </c>
    </row>
    <row r="118" spans="1:10" ht="15.75">
      <c r="A118" s="15">
        <v>24</v>
      </c>
      <c r="B118" s="1">
        <v>3249</v>
      </c>
      <c r="C118" s="15">
        <v>135</v>
      </c>
      <c r="D118" s="3">
        <v>3.65</v>
      </c>
      <c r="E118" s="3">
        <f>C118*D118</f>
        <v>492.75</v>
      </c>
      <c r="F118" s="378">
        <v>500</v>
      </c>
      <c r="G118" s="376">
        <v>1520</v>
      </c>
      <c r="H118" s="379">
        <v>44682</v>
      </c>
      <c r="I118" s="3">
        <f>E118-F118</f>
        <v>-7.25</v>
      </c>
      <c r="J118" s="5">
        <f>F118/E118</f>
        <v>1.0147133434804667</v>
      </c>
    </row>
    <row r="119" spans="1:10" ht="15.75">
      <c r="A119" s="15">
        <v>24</v>
      </c>
      <c r="B119" s="1">
        <v>4634</v>
      </c>
      <c r="C119" s="15">
        <v>76</v>
      </c>
      <c r="D119" s="3">
        <v>3.65</v>
      </c>
      <c r="E119" s="3">
        <f>C119*D119</f>
        <v>277.39999999999998</v>
      </c>
      <c r="F119" s="378"/>
      <c r="G119" s="376"/>
      <c r="H119" s="379"/>
      <c r="I119" s="3">
        <f>E119-F119</f>
        <v>277.39999999999998</v>
      </c>
      <c r="J119" s="5">
        <f>F119/E119</f>
        <v>0</v>
      </c>
    </row>
    <row r="120" spans="1:10" ht="15.75">
      <c r="A120" s="15">
        <v>24</v>
      </c>
      <c r="B120" s="1">
        <v>4948</v>
      </c>
      <c r="C120" s="15">
        <v>72</v>
      </c>
      <c r="D120" s="3">
        <v>3.65</v>
      </c>
      <c r="E120" s="3">
        <f>C120*D120</f>
        <v>262.8</v>
      </c>
      <c r="F120" s="378"/>
      <c r="G120" s="376"/>
      <c r="H120" s="379"/>
      <c r="I120" s="3">
        <f>E120-F120</f>
        <v>262.8</v>
      </c>
      <c r="J120" s="5">
        <f>F120/E120</f>
        <v>0</v>
      </c>
    </row>
    <row r="121" spans="1:10" ht="15.75">
      <c r="A121" s="15">
        <v>24</v>
      </c>
      <c r="B121" s="1">
        <v>6585</v>
      </c>
      <c r="C121" s="15">
        <v>147</v>
      </c>
      <c r="D121" s="3">
        <v>3.65</v>
      </c>
      <c r="E121" s="3">
        <f>C121*D121</f>
        <v>536.54999999999995</v>
      </c>
      <c r="F121" s="378">
        <v>459.9</v>
      </c>
      <c r="G121" s="376">
        <v>4174</v>
      </c>
      <c r="H121" s="379">
        <v>44697</v>
      </c>
      <c r="I121" s="3">
        <f>E121-F121</f>
        <v>76.649999999999977</v>
      </c>
      <c r="J121" s="5">
        <f>F121/E121</f>
        <v>0.85714285714285721</v>
      </c>
    </row>
    <row r="122" spans="1:10" ht="15.75">
      <c r="A122" s="15"/>
      <c r="B122" s="1"/>
      <c r="C122" s="15"/>
      <c r="D122" s="3"/>
      <c r="E122" s="3"/>
      <c r="F122" s="378"/>
      <c r="G122" s="376"/>
      <c r="H122" s="379"/>
      <c r="I122" s="3"/>
      <c r="J122" s="5"/>
    </row>
    <row r="123" spans="1:10" ht="15.75">
      <c r="A123" s="15">
        <v>25</v>
      </c>
      <c r="B123" s="1">
        <v>839</v>
      </c>
      <c r="C123" s="15">
        <v>206</v>
      </c>
      <c r="D123" s="3">
        <v>3.65</v>
      </c>
      <c r="E123" s="3">
        <f t="shared" ref="E123:E128" si="6">C123*D123</f>
        <v>751.9</v>
      </c>
      <c r="F123" s="378">
        <v>565.75</v>
      </c>
      <c r="G123" s="376">
        <v>3048</v>
      </c>
      <c r="H123" s="379">
        <v>44726</v>
      </c>
      <c r="I123" s="3">
        <f t="shared" ref="I123:I128" si="7">E123-F123</f>
        <v>186.14999999999998</v>
      </c>
      <c r="J123" s="5">
        <f t="shared" ref="J123:J128" si="8">F123/E123</f>
        <v>0.75242718446601942</v>
      </c>
    </row>
    <row r="124" spans="1:10" ht="15.75">
      <c r="A124" s="15">
        <v>25</v>
      </c>
      <c r="B124" s="1">
        <v>6487</v>
      </c>
      <c r="C124" s="15">
        <v>72</v>
      </c>
      <c r="D124" s="3">
        <v>3.65</v>
      </c>
      <c r="E124" s="3">
        <f t="shared" si="6"/>
        <v>262.8</v>
      </c>
      <c r="F124" s="378"/>
      <c r="G124" s="376"/>
      <c r="H124" s="379"/>
      <c r="I124" s="3">
        <f t="shared" si="7"/>
        <v>262.8</v>
      </c>
      <c r="J124" s="5">
        <f t="shared" si="8"/>
        <v>0</v>
      </c>
    </row>
    <row r="125" spans="1:10" ht="15.75">
      <c r="A125" s="15">
        <v>25</v>
      </c>
      <c r="B125" s="1">
        <v>9385</v>
      </c>
      <c r="C125" s="15">
        <v>133</v>
      </c>
      <c r="D125" s="3">
        <v>3.65</v>
      </c>
      <c r="E125" s="3">
        <f t="shared" si="6"/>
        <v>485.45</v>
      </c>
      <c r="F125" s="378"/>
      <c r="G125" s="376"/>
      <c r="H125" s="379"/>
      <c r="I125" s="3">
        <f t="shared" si="7"/>
        <v>485.45</v>
      </c>
      <c r="J125" s="5">
        <f t="shared" si="8"/>
        <v>0</v>
      </c>
    </row>
    <row r="126" spans="1:10" ht="15.75">
      <c r="A126" s="15">
        <v>25</v>
      </c>
      <c r="B126" s="1">
        <v>9438</v>
      </c>
      <c r="C126" s="15">
        <v>62</v>
      </c>
      <c r="D126" s="3">
        <v>3.65</v>
      </c>
      <c r="E126" s="3">
        <f t="shared" si="6"/>
        <v>226.29999999999998</v>
      </c>
      <c r="F126" s="378"/>
      <c r="G126" s="376"/>
      <c r="H126" s="379"/>
      <c r="I126" s="3">
        <f t="shared" si="7"/>
        <v>226.29999999999998</v>
      </c>
      <c r="J126" s="5">
        <f t="shared" si="8"/>
        <v>0</v>
      </c>
    </row>
    <row r="127" spans="1:10" ht="15.75">
      <c r="A127" s="15">
        <v>25</v>
      </c>
      <c r="B127" s="1">
        <v>10914</v>
      </c>
      <c r="C127" s="15">
        <v>159</v>
      </c>
      <c r="D127" s="3">
        <v>3.65</v>
      </c>
      <c r="E127" s="3">
        <f t="shared" si="6"/>
        <v>580.35</v>
      </c>
      <c r="F127" s="378"/>
      <c r="G127" s="376"/>
      <c r="H127" s="379"/>
      <c r="I127" s="3">
        <f t="shared" si="7"/>
        <v>580.35</v>
      </c>
      <c r="J127" s="5">
        <f t="shared" si="8"/>
        <v>0</v>
      </c>
    </row>
    <row r="128" spans="1:10" ht="15.75">
      <c r="A128" s="15">
        <v>25</v>
      </c>
      <c r="B128" s="1">
        <v>16444</v>
      </c>
      <c r="C128" s="15">
        <v>60</v>
      </c>
      <c r="D128" s="3">
        <v>3.65</v>
      </c>
      <c r="E128" s="3">
        <f t="shared" si="6"/>
        <v>219</v>
      </c>
      <c r="F128" s="378"/>
      <c r="G128" s="376"/>
      <c r="H128" s="379"/>
      <c r="I128" s="3">
        <f t="shared" si="7"/>
        <v>219</v>
      </c>
      <c r="J128" s="5">
        <f t="shared" si="8"/>
        <v>0</v>
      </c>
    </row>
    <row r="129" spans="1:10" ht="15.75">
      <c r="A129" s="15"/>
      <c r="B129" s="1"/>
      <c r="C129" s="15"/>
      <c r="D129" s="3"/>
      <c r="E129" s="3"/>
      <c r="F129" s="378"/>
      <c r="G129" s="376"/>
      <c r="H129" s="379"/>
      <c r="I129" s="3"/>
      <c r="J129" s="5"/>
    </row>
    <row r="130" spans="1:10" ht="15.75">
      <c r="A130" s="15">
        <v>26</v>
      </c>
      <c r="B130" s="1">
        <v>1840</v>
      </c>
      <c r="C130" s="15">
        <v>101</v>
      </c>
      <c r="D130" s="3">
        <v>3.65</v>
      </c>
      <c r="E130" s="3">
        <f>C130*D130</f>
        <v>368.65</v>
      </c>
      <c r="F130" s="378"/>
      <c r="G130" s="376"/>
      <c r="H130" s="379"/>
      <c r="I130" s="3">
        <f>E130-F130</f>
        <v>368.65</v>
      </c>
      <c r="J130" s="5">
        <f>F130/E130</f>
        <v>0</v>
      </c>
    </row>
    <row r="131" spans="1:10" ht="15.75">
      <c r="A131" s="15">
        <v>26</v>
      </c>
      <c r="B131" s="1">
        <v>3492</v>
      </c>
      <c r="C131" s="15">
        <v>188</v>
      </c>
      <c r="D131" s="3">
        <v>3.65</v>
      </c>
      <c r="E131" s="3">
        <f>C131*D131</f>
        <v>686.19999999999993</v>
      </c>
      <c r="F131" s="378"/>
      <c r="G131" s="376"/>
      <c r="H131" s="379"/>
      <c r="I131" s="3">
        <f>E131-F131</f>
        <v>686.19999999999993</v>
      </c>
      <c r="J131" s="5">
        <f>F131/E131</f>
        <v>0</v>
      </c>
    </row>
    <row r="132" spans="1:10" ht="15.75">
      <c r="A132" s="15">
        <v>26</v>
      </c>
      <c r="B132" s="1">
        <v>8946</v>
      </c>
      <c r="C132" s="15">
        <v>60</v>
      </c>
      <c r="D132" s="3">
        <v>3.65</v>
      </c>
      <c r="E132" s="3">
        <f>C132*D132</f>
        <v>219</v>
      </c>
      <c r="F132" s="378"/>
      <c r="G132" s="376"/>
      <c r="H132" s="379"/>
      <c r="I132" s="3">
        <f>E132-F132</f>
        <v>219</v>
      </c>
      <c r="J132" s="5">
        <f>F132/E132</f>
        <v>0</v>
      </c>
    </row>
    <row r="133" spans="1:10" ht="15.75">
      <c r="A133" s="15">
        <v>26</v>
      </c>
      <c r="B133" s="1">
        <v>12183</v>
      </c>
      <c r="C133" s="15">
        <v>54</v>
      </c>
      <c r="D133" s="3">
        <v>3.65</v>
      </c>
      <c r="E133" s="3">
        <f>C133*D133</f>
        <v>197.1</v>
      </c>
      <c r="F133" s="378"/>
      <c r="G133" s="376"/>
      <c r="H133" s="379"/>
      <c r="I133" s="3">
        <f>E133-F133</f>
        <v>197.1</v>
      </c>
      <c r="J133" s="5">
        <f>F133/E133</f>
        <v>0</v>
      </c>
    </row>
    <row r="134" spans="1:10" ht="15.75">
      <c r="A134" s="15">
        <v>26</v>
      </c>
      <c r="B134" s="1">
        <v>12606</v>
      </c>
      <c r="C134" s="15">
        <v>30</v>
      </c>
      <c r="D134" s="3">
        <v>3.65</v>
      </c>
      <c r="E134" s="3">
        <f>C134*D134</f>
        <v>109.5</v>
      </c>
      <c r="F134" s="378"/>
      <c r="G134" s="376"/>
      <c r="H134" s="379"/>
      <c r="I134" s="3">
        <f>E134-F134</f>
        <v>109.5</v>
      </c>
      <c r="J134" s="5">
        <f>F134/E134</f>
        <v>0</v>
      </c>
    </row>
    <row r="135" spans="1:10" ht="15.75">
      <c r="A135" s="15"/>
      <c r="B135" s="1"/>
      <c r="C135" s="15"/>
      <c r="D135" s="3"/>
      <c r="E135" s="3"/>
      <c r="F135" s="378"/>
      <c r="G135" s="376"/>
      <c r="H135" s="379"/>
      <c r="I135" s="3"/>
      <c r="J135" s="5"/>
    </row>
    <row r="136" spans="1:10" ht="15.75">
      <c r="A136" s="15">
        <v>27</v>
      </c>
      <c r="B136" s="1">
        <v>1170</v>
      </c>
      <c r="C136" s="15">
        <v>431</v>
      </c>
      <c r="D136" s="3">
        <v>3.65</v>
      </c>
      <c r="E136" s="3">
        <f t="shared" ref="E136:E141" si="9">C136*D136</f>
        <v>1573.1499999999999</v>
      </c>
      <c r="F136" s="378">
        <v>457.65</v>
      </c>
      <c r="G136" s="376">
        <v>6344</v>
      </c>
      <c r="H136" s="379">
        <v>44728</v>
      </c>
      <c r="I136" s="3">
        <f t="shared" ref="I136:I141" si="10">E136-F136</f>
        <v>1115.5</v>
      </c>
      <c r="J136" s="5">
        <f t="shared" ref="J136:J141" si="11">F136/E136</f>
        <v>0.2909131360645838</v>
      </c>
    </row>
    <row r="137" spans="1:10" ht="15.75">
      <c r="A137" s="15">
        <v>27</v>
      </c>
      <c r="B137" s="1">
        <v>1558</v>
      </c>
      <c r="C137" s="15">
        <v>209</v>
      </c>
      <c r="D137" s="3">
        <v>3.65</v>
      </c>
      <c r="E137" s="3">
        <f t="shared" si="9"/>
        <v>762.85</v>
      </c>
      <c r="F137" s="378"/>
      <c r="G137" s="376"/>
      <c r="H137" s="379"/>
      <c r="I137" s="3">
        <f t="shared" si="10"/>
        <v>762.85</v>
      </c>
      <c r="J137" s="5">
        <f t="shared" si="11"/>
        <v>0</v>
      </c>
    </row>
    <row r="138" spans="1:10" ht="15.75">
      <c r="A138" s="15">
        <v>27</v>
      </c>
      <c r="B138" s="1">
        <v>4646</v>
      </c>
      <c r="C138" s="15">
        <v>66</v>
      </c>
      <c r="D138" s="3">
        <v>3.65</v>
      </c>
      <c r="E138" s="3">
        <f t="shared" si="9"/>
        <v>240.9</v>
      </c>
      <c r="F138" s="378">
        <v>275</v>
      </c>
      <c r="G138" s="376">
        <v>3532</v>
      </c>
      <c r="H138" s="379">
        <v>44721</v>
      </c>
      <c r="I138" s="3">
        <f t="shared" si="10"/>
        <v>-34.099999999999994</v>
      </c>
      <c r="J138" s="5">
        <f t="shared" si="11"/>
        <v>1.1415525114155252</v>
      </c>
    </row>
    <row r="139" spans="1:10" ht="15.75">
      <c r="A139" s="15">
        <v>27</v>
      </c>
      <c r="B139" s="1">
        <v>12467</v>
      </c>
      <c r="C139" s="15">
        <v>77</v>
      </c>
      <c r="D139" s="3">
        <v>3.65</v>
      </c>
      <c r="E139" s="3">
        <f t="shared" si="9"/>
        <v>281.05</v>
      </c>
      <c r="F139" s="378"/>
      <c r="G139" s="376"/>
      <c r="H139" s="379"/>
      <c r="I139" s="3">
        <f t="shared" si="10"/>
        <v>281.05</v>
      </c>
      <c r="J139" s="5">
        <f t="shared" si="11"/>
        <v>0</v>
      </c>
    </row>
    <row r="140" spans="1:10" ht="15.75">
      <c r="A140" s="15">
        <v>27</v>
      </c>
      <c r="B140" s="1">
        <v>12662</v>
      </c>
      <c r="C140" s="15">
        <v>81</v>
      </c>
      <c r="D140" s="3">
        <v>3.65</v>
      </c>
      <c r="E140" s="3">
        <f t="shared" si="9"/>
        <v>295.64999999999998</v>
      </c>
      <c r="F140" s="378"/>
      <c r="G140" s="376"/>
      <c r="H140" s="379"/>
      <c r="I140" s="3">
        <f t="shared" si="10"/>
        <v>295.64999999999998</v>
      </c>
      <c r="J140" s="5">
        <f t="shared" si="11"/>
        <v>0</v>
      </c>
    </row>
    <row r="141" spans="1:10" ht="15.75">
      <c r="A141" s="15">
        <v>27</v>
      </c>
      <c r="B141" s="1">
        <v>13880</v>
      </c>
      <c r="C141" s="15">
        <v>166</v>
      </c>
      <c r="D141" s="3">
        <v>3.65</v>
      </c>
      <c r="E141" s="3">
        <f t="shared" si="9"/>
        <v>605.9</v>
      </c>
      <c r="F141" s="378"/>
      <c r="G141" s="376"/>
      <c r="H141" s="379"/>
      <c r="I141" s="3">
        <f t="shared" si="10"/>
        <v>605.9</v>
      </c>
      <c r="J141" s="5">
        <f t="shared" si="11"/>
        <v>0</v>
      </c>
    </row>
    <row r="142" spans="1:10" ht="15.75">
      <c r="A142" s="15"/>
      <c r="B142" s="1"/>
      <c r="C142" s="15"/>
      <c r="D142" s="3"/>
      <c r="E142" s="3"/>
      <c r="F142" s="378"/>
      <c r="G142" s="376"/>
      <c r="H142" s="379"/>
      <c r="I142" s="3"/>
      <c r="J142" s="5"/>
    </row>
    <row r="143" spans="1:10" ht="15.75">
      <c r="A143" s="15">
        <v>28</v>
      </c>
      <c r="B143" s="1">
        <v>1069</v>
      </c>
      <c r="C143" s="15">
        <v>183</v>
      </c>
      <c r="D143" s="3">
        <v>3.65</v>
      </c>
      <c r="E143" s="3">
        <f>C143*D143</f>
        <v>667.94999999999993</v>
      </c>
      <c r="F143" s="378">
        <v>540.9</v>
      </c>
      <c r="G143" s="375">
        <v>3221</v>
      </c>
      <c r="H143" s="379">
        <v>44624</v>
      </c>
      <c r="I143" s="3">
        <f>E143-F143</f>
        <v>127.04999999999995</v>
      </c>
      <c r="J143" s="5">
        <f>F143/E143</f>
        <v>0.80979115203233776</v>
      </c>
    </row>
    <row r="144" spans="1:10" ht="15.75">
      <c r="A144" s="15">
        <v>28</v>
      </c>
      <c r="B144" s="1">
        <v>4628</v>
      </c>
      <c r="C144" s="15">
        <v>157</v>
      </c>
      <c r="D144" s="3">
        <v>3.65</v>
      </c>
      <c r="E144" s="3">
        <f>C144*D144</f>
        <v>573.04999999999995</v>
      </c>
      <c r="F144" s="378"/>
      <c r="G144" s="376"/>
      <c r="H144" s="379"/>
      <c r="I144" s="3">
        <f>E144-F144</f>
        <v>573.04999999999995</v>
      </c>
      <c r="J144" s="5">
        <f>F144/E144</f>
        <v>0</v>
      </c>
    </row>
    <row r="145" spans="1:10" ht="15.75">
      <c r="A145" s="15">
        <v>28</v>
      </c>
      <c r="B145" s="1">
        <v>5488</v>
      </c>
      <c r="C145" s="15">
        <v>258</v>
      </c>
      <c r="D145" s="3">
        <v>3.65</v>
      </c>
      <c r="E145" s="3">
        <f>C145*D145</f>
        <v>941.69999999999993</v>
      </c>
      <c r="F145" s="378"/>
      <c r="G145" s="376"/>
      <c r="H145" s="379"/>
      <c r="I145" s="3">
        <f>E145-F145</f>
        <v>941.69999999999993</v>
      </c>
      <c r="J145" s="5">
        <f>F145/E145</f>
        <v>0</v>
      </c>
    </row>
    <row r="146" spans="1:10" ht="15.75">
      <c r="A146" s="15"/>
      <c r="B146" s="1"/>
      <c r="C146" s="15"/>
      <c r="D146" s="3"/>
      <c r="E146" s="3"/>
      <c r="F146" s="378"/>
      <c r="G146" s="376"/>
      <c r="H146" s="379"/>
      <c r="I146" s="3"/>
      <c r="J146" s="5"/>
    </row>
    <row r="147" spans="1:10" ht="15.75">
      <c r="A147" s="15">
        <v>29</v>
      </c>
      <c r="B147" s="1">
        <v>5127</v>
      </c>
      <c r="C147" s="15">
        <v>87</v>
      </c>
      <c r="D147" s="3">
        <v>3.65</v>
      </c>
      <c r="E147" s="3">
        <f>C147*D147</f>
        <v>317.55</v>
      </c>
      <c r="F147" s="378"/>
      <c r="G147" s="376"/>
      <c r="H147" s="379"/>
      <c r="I147" s="3">
        <f>E147-F147</f>
        <v>317.55</v>
      </c>
      <c r="J147" s="5">
        <f>F147/E147</f>
        <v>0</v>
      </c>
    </row>
    <row r="148" spans="1:10" ht="15.75">
      <c r="A148" s="15">
        <v>29</v>
      </c>
      <c r="B148" s="1">
        <v>7894</v>
      </c>
      <c r="C148" s="15">
        <v>35</v>
      </c>
      <c r="D148" s="3">
        <v>3.65</v>
      </c>
      <c r="E148" s="3">
        <f>C148*D148</f>
        <v>127.75</v>
      </c>
      <c r="F148" s="378"/>
      <c r="G148" s="376"/>
      <c r="H148" s="379"/>
      <c r="I148" s="3">
        <f>E148-F148</f>
        <v>127.75</v>
      </c>
      <c r="J148" s="5">
        <f>F148/E148</f>
        <v>0</v>
      </c>
    </row>
    <row r="149" spans="1:10" ht="15.75">
      <c r="A149" s="15">
        <v>29</v>
      </c>
      <c r="B149" s="1">
        <v>16280</v>
      </c>
      <c r="C149" s="15">
        <v>70</v>
      </c>
      <c r="D149" s="3">
        <v>3.65</v>
      </c>
      <c r="E149" s="3">
        <f>C149*D149</f>
        <v>255.5</v>
      </c>
      <c r="F149" s="378"/>
      <c r="G149" s="376"/>
      <c r="H149" s="379"/>
      <c r="I149" s="3">
        <f>E149-F149</f>
        <v>255.5</v>
      </c>
      <c r="J149" s="5">
        <f>F149/E149</f>
        <v>0</v>
      </c>
    </row>
    <row r="150" spans="1:10" ht="15.75">
      <c r="A150" s="15">
        <v>29</v>
      </c>
      <c r="B150" s="1">
        <v>16937</v>
      </c>
      <c r="C150" s="15">
        <v>48</v>
      </c>
      <c r="D150" s="3">
        <v>3.65</v>
      </c>
      <c r="E150" s="3">
        <f>C150*D150</f>
        <v>175.2</v>
      </c>
      <c r="F150" s="378"/>
      <c r="G150" s="376"/>
      <c r="H150" s="379"/>
      <c r="I150" s="3">
        <f>E150-F150</f>
        <v>175.2</v>
      </c>
      <c r="J150" s="5">
        <f>F150/E150</f>
        <v>0</v>
      </c>
    </row>
    <row r="151" spans="1:10" ht="15.75">
      <c r="A151" s="15">
        <v>29</v>
      </c>
      <c r="B151" s="1">
        <v>17035</v>
      </c>
      <c r="C151" s="15">
        <v>41</v>
      </c>
      <c r="D151" s="3">
        <v>3.65</v>
      </c>
      <c r="E151" s="3">
        <f>C151*D151</f>
        <v>149.65</v>
      </c>
      <c r="F151" s="378"/>
      <c r="G151" s="376"/>
      <c r="H151" s="379"/>
      <c r="I151" s="3">
        <f>E151-F151</f>
        <v>149.65</v>
      </c>
      <c r="J151" s="5">
        <f>F151/E151</f>
        <v>0</v>
      </c>
    </row>
    <row r="152" spans="1:10" ht="15.75">
      <c r="A152" s="15"/>
      <c r="B152" s="1"/>
      <c r="C152" s="15"/>
      <c r="D152" s="3"/>
      <c r="E152" s="3"/>
      <c r="F152" s="378"/>
      <c r="G152" s="376"/>
      <c r="H152" s="379"/>
      <c r="I152" s="3"/>
      <c r="J152" s="5"/>
    </row>
    <row r="153" spans="1:10" ht="15.75">
      <c r="A153" s="15">
        <v>30</v>
      </c>
      <c r="B153" s="1">
        <v>1799</v>
      </c>
      <c r="C153" s="15">
        <v>651</v>
      </c>
      <c r="D153" s="3">
        <v>3.65</v>
      </c>
      <c r="E153" s="3">
        <f>C153*D153</f>
        <v>2376.15</v>
      </c>
      <c r="F153" s="378"/>
      <c r="G153" s="376"/>
      <c r="H153" s="379"/>
      <c r="I153" s="3">
        <f>E153-F153</f>
        <v>2376.15</v>
      </c>
      <c r="J153" s="5">
        <f>F153/E153</f>
        <v>0</v>
      </c>
    </row>
    <row r="154" spans="1:10" ht="15.75">
      <c r="A154" s="15">
        <v>30</v>
      </c>
      <c r="B154" s="1">
        <v>4963</v>
      </c>
      <c r="C154" s="15">
        <v>107</v>
      </c>
      <c r="D154" s="3">
        <v>3.65</v>
      </c>
      <c r="E154" s="3">
        <f>C154*D154</f>
        <v>390.55</v>
      </c>
      <c r="F154" s="378"/>
      <c r="G154" s="376"/>
      <c r="H154" s="379"/>
      <c r="I154" s="3">
        <f>E154-F154</f>
        <v>390.55</v>
      </c>
      <c r="J154" s="5">
        <f>F154/E154</f>
        <v>0</v>
      </c>
    </row>
    <row r="155" spans="1:10" ht="15.75">
      <c r="A155" s="15">
        <v>30</v>
      </c>
      <c r="B155" s="1">
        <v>10522</v>
      </c>
      <c r="C155" s="15">
        <v>67</v>
      </c>
      <c r="D155" s="3">
        <v>3.65</v>
      </c>
      <c r="E155" s="3">
        <f>C155*D155</f>
        <v>244.54999999999998</v>
      </c>
      <c r="F155" s="378">
        <v>272</v>
      </c>
      <c r="G155" s="376">
        <v>1763</v>
      </c>
      <c r="H155" s="379">
        <v>44642</v>
      </c>
      <c r="I155" s="3">
        <f>E155-F155</f>
        <v>-27.450000000000017</v>
      </c>
      <c r="J155" s="5">
        <f>F155/E155</f>
        <v>1.1122469842567984</v>
      </c>
    </row>
    <row r="156" spans="1:10" ht="15.75">
      <c r="A156" s="15">
        <v>30</v>
      </c>
      <c r="B156" s="1">
        <v>17035</v>
      </c>
      <c r="C156" s="15">
        <v>41</v>
      </c>
      <c r="D156" s="3">
        <v>3.65</v>
      </c>
      <c r="E156" s="3">
        <f>C156*D156</f>
        <v>149.65</v>
      </c>
      <c r="F156" s="378"/>
      <c r="G156" s="376"/>
      <c r="H156" s="379"/>
      <c r="I156" s="3">
        <f>E156-F156</f>
        <v>149.65</v>
      </c>
      <c r="J156" s="5">
        <f>F156/E156</f>
        <v>0</v>
      </c>
    </row>
    <row r="157" spans="1:10" ht="15.75">
      <c r="A157" s="15"/>
      <c r="B157" s="1"/>
      <c r="C157" s="15"/>
      <c r="D157" s="3"/>
      <c r="E157" s="3"/>
      <c r="F157" s="378"/>
      <c r="G157" s="376"/>
      <c r="H157" s="379"/>
      <c r="I157" s="3"/>
      <c r="J157" s="5"/>
    </row>
    <row r="158" spans="1:10" ht="15.75">
      <c r="A158" s="15">
        <v>31</v>
      </c>
      <c r="B158" s="1">
        <v>1654</v>
      </c>
      <c r="C158" s="15">
        <v>147</v>
      </c>
      <c r="D158" s="3">
        <v>3.65</v>
      </c>
      <c r="E158" s="3">
        <f>C158*D158</f>
        <v>536.54999999999995</v>
      </c>
      <c r="F158" s="378"/>
      <c r="G158" s="376"/>
      <c r="H158" s="379"/>
      <c r="I158" s="3">
        <f>E158-F158</f>
        <v>536.54999999999995</v>
      </c>
      <c r="J158" s="5">
        <f>F158/E158</f>
        <v>0</v>
      </c>
    </row>
    <row r="159" spans="1:10" ht="15.75">
      <c r="A159" s="15">
        <v>31</v>
      </c>
      <c r="B159" s="1">
        <v>2787</v>
      </c>
      <c r="C159" s="15">
        <v>118</v>
      </c>
      <c r="D159" s="3">
        <v>3.65</v>
      </c>
      <c r="E159" s="3">
        <f>C159*D159</f>
        <v>430.7</v>
      </c>
      <c r="F159" s="378"/>
      <c r="G159" s="376"/>
      <c r="H159" s="379"/>
      <c r="I159" s="3">
        <f>E159-F159</f>
        <v>430.7</v>
      </c>
      <c r="J159" s="5">
        <f>F159/E159</f>
        <v>0</v>
      </c>
    </row>
    <row r="160" spans="1:10" ht="15.75">
      <c r="A160" s="15">
        <v>31</v>
      </c>
      <c r="B160" s="1">
        <v>3825</v>
      </c>
      <c r="C160" s="15">
        <v>60</v>
      </c>
      <c r="D160" s="3">
        <v>3.65</v>
      </c>
      <c r="E160" s="3">
        <f>C160*D160</f>
        <v>219</v>
      </c>
      <c r="F160" s="378"/>
      <c r="G160" s="376"/>
      <c r="H160" s="380"/>
      <c r="I160" s="3">
        <f>E160-F160</f>
        <v>219</v>
      </c>
      <c r="J160" s="5">
        <f>F160/E160</f>
        <v>0</v>
      </c>
    </row>
    <row r="161" spans="1:10" ht="15.75">
      <c r="A161" s="15">
        <v>31</v>
      </c>
      <c r="B161" s="1">
        <v>6789</v>
      </c>
      <c r="C161" s="15">
        <v>73</v>
      </c>
      <c r="D161" s="3">
        <v>3.65</v>
      </c>
      <c r="E161" s="3">
        <f>C161*D161</f>
        <v>266.45</v>
      </c>
      <c r="F161" s="378">
        <f>275+266.45</f>
        <v>541.45000000000005</v>
      </c>
      <c r="G161" s="381">
        <v>32733320</v>
      </c>
      <c r="H161" s="380" t="s">
        <v>355</v>
      </c>
      <c r="I161" s="3">
        <f>E161-F161</f>
        <v>-275.00000000000006</v>
      </c>
      <c r="J161" s="5">
        <f>F161/E161</f>
        <v>2.0320885719647217</v>
      </c>
    </row>
    <row r="162" spans="1:10" ht="15.75">
      <c r="A162" s="15">
        <v>31</v>
      </c>
      <c r="B162" s="1">
        <v>11832</v>
      </c>
      <c r="C162" s="15">
        <v>40</v>
      </c>
      <c r="D162" s="3">
        <v>3.65</v>
      </c>
      <c r="E162" s="3">
        <f>C162*D162</f>
        <v>146</v>
      </c>
      <c r="F162" s="378"/>
      <c r="G162" s="376"/>
      <c r="H162" s="379"/>
      <c r="I162" s="3">
        <f>E162-F162</f>
        <v>146</v>
      </c>
      <c r="J162" s="5">
        <f>F162/E162</f>
        <v>0</v>
      </c>
    </row>
    <row r="163" spans="1:10" ht="15.75">
      <c r="A163" s="15"/>
      <c r="B163" s="1"/>
      <c r="C163" s="15"/>
      <c r="D163" s="3"/>
      <c r="E163" s="3"/>
      <c r="F163" s="378"/>
      <c r="G163" s="376"/>
      <c r="H163" s="379"/>
      <c r="I163" s="3"/>
      <c r="J163" s="5"/>
    </row>
    <row r="164" spans="1:10" ht="15.75">
      <c r="A164" s="15">
        <v>32</v>
      </c>
      <c r="B164" s="1">
        <v>5456</v>
      </c>
      <c r="C164" s="15">
        <v>75</v>
      </c>
      <c r="D164" s="3">
        <v>3.65</v>
      </c>
      <c r="E164" s="3">
        <f>C164*D164</f>
        <v>273.75</v>
      </c>
      <c r="F164" s="378">
        <f>100+100</f>
        <v>200</v>
      </c>
      <c r="G164" s="381">
        <v>20922125</v>
      </c>
      <c r="H164" s="379" t="s">
        <v>356</v>
      </c>
      <c r="I164" s="3">
        <f>E164-F164</f>
        <v>73.75</v>
      </c>
      <c r="J164" s="5">
        <f>F164/E164</f>
        <v>0.73059360730593603</v>
      </c>
    </row>
    <row r="165" spans="1:10" ht="15.75">
      <c r="A165" s="15">
        <v>32</v>
      </c>
      <c r="B165" s="1">
        <v>7342</v>
      </c>
      <c r="C165" s="15">
        <v>81</v>
      </c>
      <c r="D165" s="3">
        <v>3.65</v>
      </c>
      <c r="E165" s="3">
        <f>C165*D165</f>
        <v>295.64999999999998</v>
      </c>
      <c r="F165" s="378"/>
      <c r="G165" s="376"/>
      <c r="H165" s="379"/>
      <c r="I165" s="3">
        <f>E165-F165</f>
        <v>295.64999999999998</v>
      </c>
      <c r="J165" s="5">
        <f>F165/E165</f>
        <v>0</v>
      </c>
    </row>
    <row r="166" spans="1:10" ht="15.75">
      <c r="A166" s="15">
        <v>32</v>
      </c>
      <c r="B166" s="1">
        <v>15739</v>
      </c>
      <c r="C166" s="15">
        <v>44</v>
      </c>
      <c r="D166" s="3">
        <v>3.65</v>
      </c>
      <c r="E166" s="3">
        <f>C166*D166</f>
        <v>160.6</v>
      </c>
      <c r="F166" s="378">
        <v>80.3</v>
      </c>
      <c r="G166" s="376">
        <v>1222</v>
      </c>
      <c r="H166" s="379">
        <v>44689</v>
      </c>
      <c r="I166" s="3">
        <f>E166-F166</f>
        <v>80.3</v>
      </c>
      <c r="J166" s="5">
        <f>F166/E166</f>
        <v>0.5</v>
      </c>
    </row>
    <row r="167" spans="1:10" ht="15.75">
      <c r="A167" s="15">
        <v>32</v>
      </c>
      <c r="B167" s="1">
        <v>17135</v>
      </c>
      <c r="C167" s="15">
        <v>47</v>
      </c>
      <c r="D167" s="3">
        <v>3.65</v>
      </c>
      <c r="E167" s="3">
        <f>C167*D167</f>
        <v>171.54999999999998</v>
      </c>
      <c r="F167" s="378"/>
      <c r="G167" s="376"/>
      <c r="H167" s="379"/>
      <c r="I167" s="3">
        <f>E167-F167</f>
        <v>171.54999999999998</v>
      </c>
      <c r="J167" s="5">
        <f>F167/E167</f>
        <v>0</v>
      </c>
    </row>
    <row r="168" spans="1:10" ht="15.75">
      <c r="A168" s="15"/>
      <c r="B168" s="1"/>
      <c r="C168" s="15" t="s">
        <v>314</v>
      </c>
      <c r="D168" s="3"/>
      <c r="E168" s="3"/>
      <c r="F168" s="378">
        <f>SUM(F93:F167)</f>
        <v>8014.2599999999984</v>
      </c>
      <c r="G168" s="376"/>
      <c r="H168" s="379"/>
      <c r="I168" s="3"/>
      <c r="J168" s="5"/>
    </row>
    <row r="169" spans="1:10" ht="15.75">
      <c r="A169" s="15"/>
      <c r="B169" s="1"/>
      <c r="C169" s="15"/>
      <c r="D169" s="3"/>
      <c r="E169" s="3"/>
      <c r="F169" s="378"/>
      <c r="G169" s="376"/>
      <c r="H169" s="379"/>
      <c r="I169" s="3"/>
      <c r="J169" s="5"/>
    </row>
    <row r="170" spans="1:10" ht="15.75">
      <c r="A170" s="15"/>
      <c r="B170" s="1"/>
      <c r="C170" s="15"/>
      <c r="D170" s="3"/>
      <c r="E170" s="3"/>
      <c r="F170" s="378"/>
      <c r="G170" s="376"/>
      <c r="H170" s="379"/>
      <c r="I170" s="3"/>
      <c r="J170" s="5"/>
    </row>
    <row r="171" spans="1:10" ht="15.75">
      <c r="A171" s="15">
        <f>LOOKUP(B171,Membership!$D$2:$D$320,Membership!$C$2:$C$320)</f>
        <v>40</v>
      </c>
      <c r="B171" s="1">
        <v>1386</v>
      </c>
      <c r="C171" s="15">
        <v>166</v>
      </c>
      <c r="D171" s="3">
        <v>3.65</v>
      </c>
      <c r="E171" s="3">
        <f t="shared" ref="E171:E176" si="12">C171*D171</f>
        <v>605.9</v>
      </c>
      <c r="F171" s="378"/>
      <c r="G171" s="376"/>
      <c r="H171" s="379"/>
      <c r="I171" s="3">
        <f t="shared" ref="I171:I176" si="13">E171-F171</f>
        <v>605.9</v>
      </c>
      <c r="J171" s="5">
        <f t="shared" ref="J171:J176" si="14">F171/E171</f>
        <v>0</v>
      </c>
    </row>
    <row r="172" spans="1:10" ht="15.75">
      <c r="A172" s="15">
        <f>LOOKUP(B172,Membership!$D$2:$D$320,Membership!$C$2:$C$320)</f>
        <v>40</v>
      </c>
      <c r="B172" s="1">
        <v>2820</v>
      </c>
      <c r="C172" s="15">
        <v>156</v>
      </c>
      <c r="D172" s="3">
        <v>3.65</v>
      </c>
      <c r="E172" s="3">
        <f t="shared" si="12"/>
        <v>569.4</v>
      </c>
      <c r="F172" s="378"/>
      <c r="G172" s="376"/>
      <c r="H172" s="379"/>
      <c r="I172" s="3">
        <f t="shared" si="13"/>
        <v>569.4</v>
      </c>
      <c r="J172" s="5">
        <f t="shared" si="14"/>
        <v>0</v>
      </c>
    </row>
    <row r="173" spans="1:10" ht="15.75">
      <c r="A173" s="15">
        <f>LOOKUP(B173,Membership!$D$2:$D$320,Membership!$C$2:$C$320)</f>
        <v>40</v>
      </c>
      <c r="B173" s="1">
        <v>4416</v>
      </c>
      <c r="C173" s="15">
        <v>144</v>
      </c>
      <c r="D173" s="3">
        <v>3.65</v>
      </c>
      <c r="E173" s="3">
        <f t="shared" si="12"/>
        <v>525.6</v>
      </c>
      <c r="F173" s="378"/>
      <c r="G173" s="376"/>
      <c r="H173" s="379"/>
      <c r="I173" s="3">
        <f t="shared" si="13"/>
        <v>525.6</v>
      </c>
      <c r="J173" s="5">
        <f t="shared" si="14"/>
        <v>0</v>
      </c>
    </row>
    <row r="174" spans="1:10" ht="15.75">
      <c r="A174" s="15">
        <f>LOOKUP(B174,Membership!$D$2:$D$320,Membership!$C$2:$C$320)</f>
        <v>40</v>
      </c>
      <c r="B174" s="1">
        <v>6151</v>
      </c>
      <c r="C174" s="15">
        <v>75</v>
      </c>
      <c r="D174" s="3">
        <v>3.65</v>
      </c>
      <c r="E174" s="3">
        <f t="shared" si="12"/>
        <v>273.75</v>
      </c>
      <c r="F174" s="378"/>
      <c r="G174" s="376"/>
      <c r="H174" s="379"/>
      <c r="I174" s="3">
        <f t="shared" si="13"/>
        <v>273.75</v>
      </c>
      <c r="J174" s="5">
        <f t="shared" si="14"/>
        <v>0</v>
      </c>
    </row>
    <row r="175" spans="1:10" ht="15.75">
      <c r="A175" s="15">
        <f>LOOKUP(B175,Membership!$D$2:$D$320,Membership!$C$2:$C$320)</f>
        <v>101</v>
      </c>
      <c r="B175" s="1">
        <v>6480</v>
      </c>
      <c r="C175" s="15">
        <v>11</v>
      </c>
      <c r="D175" s="3">
        <v>3.65</v>
      </c>
      <c r="E175" s="3">
        <f t="shared" si="12"/>
        <v>40.15</v>
      </c>
      <c r="F175" s="378"/>
      <c r="G175" s="376"/>
      <c r="H175" s="379"/>
      <c r="I175" s="3">
        <f t="shared" si="13"/>
        <v>40.15</v>
      </c>
      <c r="J175" s="5">
        <f t="shared" si="14"/>
        <v>0</v>
      </c>
    </row>
    <row r="176" spans="1:10" ht="15.75">
      <c r="A176" s="15">
        <f>LOOKUP(B176,Membership!$D$2:$D$320,Membership!$C$2:$C$320)</f>
        <v>40</v>
      </c>
      <c r="B176" s="1">
        <v>12644</v>
      </c>
      <c r="C176" s="15">
        <v>57</v>
      </c>
      <c r="D176" s="3">
        <v>3.65</v>
      </c>
      <c r="E176" s="3">
        <f t="shared" si="12"/>
        <v>208.04999999999998</v>
      </c>
      <c r="F176" s="378"/>
      <c r="G176" s="376"/>
      <c r="H176" s="379"/>
      <c r="I176" s="3">
        <f t="shared" si="13"/>
        <v>208.04999999999998</v>
      </c>
      <c r="J176" s="5">
        <f t="shared" si="14"/>
        <v>0</v>
      </c>
    </row>
    <row r="177" spans="1:10" ht="15.75">
      <c r="A177" s="15"/>
      <c r="B177" s="1"/>
      <c r="C177" s="15"/>
      <c r="D177" s="3"/>
      <c r="E177" s="3"/>
      <c r="F177" s="378"/>
      <c r="G177" s="376"/>
      <c r="H177" s="379"/>
      <c r="I177" s="3"/>
      <c r="J177" s="5"/>
    </row>
    <row r="178" spans="1:10" ht="15.75">
      <c r="A178" s="15">
        <f>LOOKUP(B178,Membership!$D$2:$D$320,Membership!$C$2:$C$320)</f>
        <v>41</v>
      </c>
      <c r="B178" s="1">
        <v>765</v>
      </c>
      <c r="C178" s="15">
        <v>134</v>
      </c>
      <c r="D178" s="3">
        <v>3.65</v>
      </c>
      <c r="E178" s="3">
        <f>C178*D178</f>
        <v>489.09999999999997</v>
      </c>
      <c r="F178" s="378"/>
      <c r="G178" s="376"/>
      <c r="H178" s="379"/>
      <c r="I178" s="3">
        <f>E178-F178</f>
        <v>489.09999999999997</v>
      </c>
      <c r="J178" s="5">
        <f>F178/E178</f>
        <v>0</v>
      </c>
    </row>
    <row r="179" spans="1:10" ht="15.75">
      <c r="A179" s="15">
        <f>LOOKUP(B179,Membership!$D$2:$D$320,Membership!$C$2:$C$320)</f>
        <v>41</v>
      </c>
      <c r="B179" s="1">
        <v>1080</v>
      </c>
      <c r="C179" s="15">
        <v>129</v>
      </c>
      <c r="D179" s="3">
        <v>3.65</v>
      </c>
      <c r="E179" s="3">
        <f>C179*D179</f>
        <v>470.84999999999997</v>
      </c>
      <c r="F179" s="378"/>
      <c r="G179" s="376"/>
      <c r="H179" s="379"/>
      <c r="I179" s="3">
        <f>E179-F179</f>
        <v>470.84999999999997</v>
      </c>
      <c r="J179" s="5">
        <f>F179/E179</f>
        <v>0</v>
      </c>
    </row>
    <row r="180" spans="1:10" ht="15.75">
      <c r="A180" s="15">
        <f>LOOKUP(B180,Membership!$D$2:$D$320,Membership!$C$2:$C$320)</f>
        <v>41</v>
      </c>
      <c r="B180" s="1">
        <v>1501</v>
      </c>
      <c r="C180" s="15">
        <v>18</v>
      </c>
      <c r="D180" s="3">
        <v>3.65</v>
      </c>
      <c r="E180" s="3">
        <f>C180*D180</f>
        <v>65.7</v>
      </c>
      <c r="F180" s="378"/>
      <c r="G180" s="376"/>
      <c r="H180" s="379"/>
      <c r="I180" s="3">
        <f>E180-F180</f>
        <v>65.7</v>
      </c>
      <c r="J180" s="5">
        <f>F180/E180</f>
        <v>0</v>
      </c>
    </row>
    <row r="181" spans="1:10" ht="15.75">
      <c r="A181" s="15">
        <f>LOOKUP(B181,Membership!$D$2:$D$320,Membership!$C$2:$C$320)</f>
        <v>41</v>
      </c>
      <c r="B181" s="1">
        <v>7370</v>
      </c>
      <c r="C181" s="15">
        <v>135</v>
      </c>
      <c r="D181" s="3">
        <v>3.65</v>
      </c>
      <c r="E181" s="3">
        <f>C181*D181</f>
        <v>492.75</v>
      </c>
      <c r="F181" s="378"/>
      <c r="G181" s="376"/>
      <c r="H181" s="379"/>
      <c r="I181" s="3">
        <f>E181-F181</f>
        <v>492.75</v>
      </c>
      <c r="J181" s="5">
        <f>F181/E181</f>
        <v>0</v>
      </c>
    </row>
    <row r="182" spans="1:10" ht="15.75">
      <c r="A182" s="15">
        <f>LOOKUP(B182,Membership!$D$2:$D$320,Membership!$C$2:$C$320)</f>
        <v>41</v>
      </c>
      <c r="B182" s="1">
        <v>11884</v>
      </c>
      <c r="C182" s="15">
        <v>28</v>
      </c>
      <c r="D182" s="3">
        <v>3.65</v>
      </c>
      <c r="E182" s="3">
        <f>C182*D182</f>
        <v>102.2</v>
      </c>
      <c r="F182" s="378"/>
      <c r="G182" s="376"/>
      <c r="H182" s="379"/>
      <c r="I182" s="3">
        <f>E182-F182</f>
        <v>102.2</v>
      </c>
      <c r="J182" s="5">
        <f>F182/E182</f>
        <v>0</v>
      </c>
    </row>
    <row r="183" spans="1:10">
      <c r="A183" s="15"/>
      <c r="B183" s="14"/>
      <c r="C183" s="15"/>
      <c r="D183" s="16"/>
      <c r="E183" s="16"/>
      <c r="F183" s="378"/>
      <c r="G183" s="376"/>
      <c r="H183" s="379"/>
      <c r="I183" s="16"/>
      <c r="J183" s="18"/>
    </row>
    <row r="184" spans="1:10" ht="15.75">
      <c r="A184" s="15">
        <f>LOOKUP(B184,Membership!$D$2:$D$320,Membership!$C$2:$C$320)</f>
        <v>42</v>
      </c>
      <c r="B184" s="1">
        <v>1471</v>
      </c>
      <c r="C184" s="15">
        <v>144</v>
      </c>
      <c r="D184" s="3">
        <v>3.65</v>
      </c>
      <c r="E184" s="3">
        <f>C184*D184</f>
        <v>525.6</v>
      </c>
      <c r="F184" s="378"/>
      <c r="G184" s="376"/>
      <c r="H184" s="379"/>
      <c r="I184" s="3">
        <f>E184-F184</f>
        <v>525.6</v>
      </c>
      <c r="J184" s="5">
        <f>F184/E184</f>
        <v>0</v>
      </c>
    </row>
    <row r="185" spans="1:10" ht="15.75">
      <c r="A185" s="15">
        <f>LOOKUP(B185,Membership!$D$2:$D$320,Membership!$C$2:$C$320)</f>
        <v>42</v>
      </c>
      <c r="B185" s="1">
        <v>6630</v>
      </c>
      <c r="C185" s="15">
        <v>38</v>
      </c>
      <c r="D185" s="3">
        <v>3.65</v>
      </c>
      <c r="E185" s="3">
        <f>C185*D185</f>
        <v>138.69999999999999</v>
      </c>
      <c r="F185" s="378"/>
      <c r="G185" s="376"/>
      <c r="H185" s="379"/>
      <c r="I185" s="3">
        <f>E185-F185</f>
        <v>138.69999999999999</v>
      </c>
      <c r="J185" s="5">
        <f>F185/E185</f>
        <v>0</v>
      </c>
    </row>
    <row r="186" spans="1:10" ht="15.75">
      <c r="A186" s="15">
        <f>LOOKUP(B186,Membership!$D$2:$D$320,Membership!$C$2:$C$320)</f>
        <v>42</v>
      </c>
      <c r="B186" s="1">
        <v>10920</v>
      </c>
      <c r="C186" s="15">
        <v>62</v>
      </c>
      <c r="D186" s="3">
        <v>3.65</v>
      </c>
      <c r="E186" s="3">
        <f>C186*D186</f>
        <v>226.29999999999998</v>
      </c>
      <c r="F186" s="378"/>
      <c r="G186" s="376"/>
      <c r="H186" s="379"/>
      <c r="I186" s="3">
        <f>E186-F186</f>
        <v>226.29999999999998</v>
      </c>
      <c r="J186" s="5">
        <f>F186/E186</f>
        <v>0</v>
      </c>
    </row>
    <row r="187" spans="1:10" ht="15.75">
      <c r="A187" s="15">
        <f>LOOKUP(B187,Membership!$D$2:$D$320,Membership!$C$2:$C$320)</f>
        <v>42</v>
      </c>
      <c r="B187" s="1">
        <v>12491</v>
      </c>
      <c r="C187" s="15">
        <v>78</v>
      </c>
      <c r="D187" s="3">
        <v>3.65</v>
      </c>
      <c r="E187" s="3">
        <f>C187*D187</f>
        <v>284.7</v>
      </c>
      <c r="F187" s="378">
        <v>284.7</v>
      </c>
      <c r="G187" s="376">
        <v>2159</v>
      </c>
      <c r="H187" s="379">
        <v>44719</v>
      </c>
      <c r="I187" s="3">
        <f>E187-F187</f>
        <v>0</v>
      </c>
      <c r="J187" s="5">
        <f>F187/E187</f>
        <v>1</v>
      </c>
    </row>
    <row r="188" spans="1:10" ht="15.75">
      <c r="A188" s="15">
        <f>LOOKUP(B188,Membership!$D$2:$D$320,Membership!$C$2:$C$320)</f>
        <v>42</v>
      </c>
      <c r="B188" s="1">
        <v>13480</v>
      </c>
      <c r="C188" s="15">
        <v>67</v>
      </c>
      <c r="D188" s="3">
        <v>3.65</v>
      </c>
      <c r="E188" s="3">
        <f>C188*D188</f>
        <v>244.54999999999998</v>
      </c>
      <c r="F188" s="378"/>
      <c r="G188" s="376"/>
      <c r="H188" s="379"/>
      <c r="I188" s="3">
        <f>E188-F188</f>
        <v>244.54999999999998</v>
      </c>
      <c r="J188" s="5">
        <f>F188/E188</f>
        <v>0</v>
      </c>
    </row>
    <row r="189" spans="1:10" ht="15.75">
      <c r="A189" s="15"/>
      <c r="B189" s="1"/>
      <c r="C189" s="15"/>
      <c r="D189" s="3"/>
      <c r="E189" s="3"/>
      <c r="F189" s="378"/>
      <c r="G189" s="376"/>
      <c r="H189" s="379"/>
      <c r="I189" s="3"/>
      <c r="J189" s="5"/>
    </row>
    <row r="190" spans="1:10" ht="15.75">
      <c r="A190" s="15">
        <f>LOOKUP(B190,Membership!$D$2:$D$320,Membership!$C$2:$C$320)</f>
        <v>43</v>
      </c>
      <c r="B190" s="1">
        <v>3099</v>
      </c>
      <c r="C190" s="15">
        <v>183</v>
      </c>
      <c r="D190" s="3">
        <v>3.65</v>
      </c>
      <c r="E190" s="3">
        <f>C190*D190</f>
        <v>667.94999999999993</v>
      </c>
      <c r="F190" s="378">
        <v>497.05</v>
      </c>
      <c r="G190" s="376">
        <v>3329</v>
      </c>
      <c r="H190" s="379">
        <v>44733</v>
      </c>
      <c r="I190" s="3">
        <f>E190-F190</f>
        <v>170.89999999999992</v>
      </c>
      <c r="J190" s="5">
        <f>F190/E190</f>
        <v>0.74414252563814665</v>
      </c>
    </row>
    <row r="191" spans="1:10" ht="15.75">
      <c r="A191" s="15">
        <f>LOOKUP(B191,Membership!$D$2:$D$320,Membership!$C$2:$C$320)</f>
        <v>43</v>
      </c>
      <c r="B191" s="1">
        <v>6371</v>
      </c>
      <c r="C191" s="15">
        <v>340</v>
      </c>
      <c r="D191" s="3">
        <v>3.65</v>
      </c>
      <c r="E191" s="3">
        <f>C191*D191</f>
        <v>1241</v>
      </c>
      <c r="F191" s="378"/>
      <c r="G191" s="376"/>
      <c r="H191" s="379"/>
      <c r="I191" s="3">
        <f>E191-F191</f>
        <v>1241</v>
      </c>
      <c r="J191" s="5">
        <f>F191/E191</f>
        <v>0</v>
      </c>
    </row>
    <row r="192" spans="1:10" ht="15.75">
      <c r="A192" s="15">
        <f>LOOKUP(B192,Membership!$D$2:$D$320,Membership!$C$2:$C$320)</f>
        <v>43</v>
      </c>
      <c r="B192" s="1">
        <v>6463</v>
      </c>
      <c r="C192" s="15">
        <v>114</v>
      </c>
      <c r="D192" s="3">
        <v>3.65</v>
      </c>
      <c r="E192" s="3">
        <f>C192*D192</f>
        <v>416.09999999999997</v>
      </c>
      <c r="F192" s="378">
        <v>222.65</v>
      </c>
      <c r="G192" s="376">
        <v>4099</v>
      </c>
      <c r="H192" s="379">
        <v>44603</v>
      </c>
      <c r="I192" s="3">
        <f>E192-F192</f>
        <v>193.44999999999996</v>
      </c>
      <c r="J192" s="5">
        <f>F192/E192</f>
        <v>0.53508771929824572</v>
      </c>
    </row>
    <row r="193" spans="1:10" ht="15.75">
      <c r="A193" s="15">
        <f>LOOKUP(B193,Membership!$D$2:$D$320,Membership!$C$2:$C$320)</f>
        <v>43</v>
      </c>
      <c r="B193" s="1">
        <v>7811</v>
      </c>
      <c r="C193" s="15">
        <v>70</v>
      </c>
      <c r="D193" s="3">
        <v>3.65</v>
      </c>
      <c r="E193" s="3">
        <f>C193*D193</f>
        <v>255.5</v>
      </c>
      <c r="F193" s="378"/>
      <c r="G193" s="376"/>
      <c r="H193" s="379"/>
      <c r="I193" s="3">
        <f>E193-F193</f>
        <v>255.5</v>
      </c>
      <c r="J193" s="5">
        <f>F193/E193</f>
        <v>0</v>
      </c>
    </row>
    <row r="194" spans="1:10" ht="15.75">
      <c r="A194" s="15">
        <f>LOOKUP(B194,Membership!$D$2:$D$320,Membership!$C$2:$C$320)</f>
        <v>43</v>
      </c>
      <c r="B194" s="1">
        <v>16994</v>
      </c>
      <c r="C194" s="15">
        <v>56</v>
      </c>
      <c r="D194" s="3">
        <v>3.65</v>
      </c>
      <c r="E194" s="3">
        <f>C194*D194</f>
        <v>204.4</v>
      </c>
      <c r="F194" s="378"/>
      <c r="G194" s="376"/>
      <c r="H194" s="379"/>
      <c r="I194" s="3">
        <f>E194-F194</f>
        <v>204.4</v>
      </c>
      <c r="J194" s="5">
        <f>F194/E194</f>
        <v>0</v>
      </c>
    </row>
    <row r="195" spans="1:10" ht="15.75">
      <c r="A195" s="15"/>
      <c r="B195" s="1"/>
      <c r="C195" s="15"/>
      <c r="D195" s="3"/>
      <c r="E195" s="3"/>
      <c r="F195" s="378"/>
      <c r="G195" s="376"/>
      <c r="H195" s="379"/>
      <c r="I195" s="3"/>
      <c r="J195" s="5"/>
    </row>
    <row r="196" spans="1:10" ht="15.75">
      <c r="A196" s="15">
        <f>LOOKUP(B196,Membership!$D$2:$D$320,Membership!$C$2:$C$320)</f>
        <v>44</v>
      </c>
      <c r="B196" s="1">
        <v>1547</v>
      </c>
      <c r="C196" s="15">
        <v>147</v>
      </c>
      <c r="D196" s="3">
        <v>3.65</v>
      </c>
      <c r="E196" s="3">
        <f>C196*D196</f>
        <v>536.54999999999995</v>
      </c>
      <c r="F196" s="378"/>
      <c r="G196" s="376"/>
      <c r="H196" s="379"/>
      <c r="I196" s="3">
        <f>E196-F196</f>
        <v>536.54999999999995</v>
      </c>
      <c r="J196" s="5">
        <f>F196/E196</f>
        <v>0</v>
      </c>
    </row>
    <row r="197" spans="1:10" ht="15.75">
      <c r="A197" s="15">
        <f>LOOKUP(B197,Membership!$D$2:$D$320,Membership!$C$2:$C$320)</f>
        <v>44</v>
      </c>
      <c r="B197" s="1">
        <v>1637</v>
      </c>
      <c r="C197" s="15">
        <v>137</v>
      </c>
      <c r="D197" s="3">
        <v>3.65</v>
      </c>
      <c r="E197" s="3">
        <f>C197*D197</f>
        <v>500.05</v>
      </c>
      <c r="F197" s="378"/>
      <c r="G197" s="376"/>
      <c r="H197" s="379"/>
      <c r="I197" s="3">
        <f>E197-F197</f>
        <v>500.05</v>
      </c>
      <c r="J197" s="5">
        <f>F197/E197</f>
        <v>0</v>
      </c>
    </row>
    <row r="198" spans="1:10" ht="15.75">
      <c r="A198" s="15">
        <f>LOOKUP(B198,Membership!$D$2:$D$320,Membership!$C$2:$C$320)</f>
        <v>44</v>
      </c>
      <c r="B198" s="1">
        <v>4774</v>
      </c>
      <c r="C198" s="15">
        <v>77</v>
      </c>
      <c r="D198" s="3">
        <v>3.65</v>
      </c>
      <c r="E198" s="3">
        <f>C198*D198</f>
        <v>281.05</v>
      </c>
      <c r="F198" s="378">
        <v>281.05</v>
      </c>
      <c r="G198" s="376">
        <v>1115</v>
      </c>
      <c r="H198" s="379">
        <v>44663</v>
      </c>
      <c r="I198" s="3">
        <f>E198-F198</f>
        <v>0</v>
      </c>
      <c r="J198" s="5">
        <f>F198/E198</f>
        <v>1</v>
      </c>
    </row>
    <row r="199" spans="1:10" ht="15.75">
      <c r="A199" s="15"/>
      <c r="B199" s="1"/>
      <c r="C199" s="15"/>
      <c r="D199" s="3"/>
      <c r="E199" s="3"/>
      <c r="F199" s="378"/>
      <c r="G199" s="376"/>
      <c r="H199" s="379"/>
      <c r="I199" s="3"/>
      <c r="J199" s="5"/>
    </row>
    <row r="200" spans="1:10" ht="15.75">
      <c r="A200" s="15">
        <f>LOOKUP(B200,Membership!$D$2:$D$320,Membership!$C$2:$C$320)</f>
        <v>45</v>
      </c>
      <c r="B200" s="1">
        <v>3924</v>
      </c>
      <c r="C200" s="15">
        <v>221</v>
      </c>
      <c r="D200" s="3">
        <v>3.65</v>
      </c>
      <c r="E200" s="3">
        <f>C200*D200</f>
        <v>806.65</v>
      </c>
      <c r="F200" s="378">
        <v>806.65</v>
      </c>
      <c r="G200" s="376">
        <v>480</v>
      </c>
      <c r="H200" s="379">
        <v>44753</v>
      </c>
      <c r="I200" s="3">
        <f>E200-F200</f>
        <v>0</v>
      </c>
      <c r="J200" s="5">
        <f>F200/E200</f>
        <v>1</v>
      </c>
    </row>
    <row r="201" spans="1:10" ht="15.75">
      <c r="A201" s="15">
        <f>LOOKUP(B201,Membership!$D$2:$D$320,Membership!$C$2:$C$320)</f>
        <v>45</v>
      </c>
      <c r="B201" s="1">
        <v>4549</v>
      </c>
      <c r="C201" s="15">
        <v>121</v>
      </c>
      <c r="D201" s="3">
        <v>3.65</v>
      </c>
      <c r="E201" s="3">
        <f>C201*D201</f>
        <v>441.65</v>
      </c>
      <c r="F201" s="378">
        <v>259</v>
      </c>
      <c r="G201" s="375">
        <v>5392</v>
      </c>
      <c r="H201" s="379">
        <v>44725</v>
      </c>
      <c r="I201" s="3">
        <v>21</v>
      </c>
      <c r="J201" s="5">
        <f>F201/E201</f>
        <v>0.58643722404619048</v>
      </c>
    </row>
    <row r="202" spans="1:10" ht="15.75">
      <c r="A202" s="15">
        <f>LOOKUP(B202,Membership!$D$2:$D$320,Membership!$C$2:$C$320)</f>
        <v>45</v>
      </c>
      <c r="B202" s="1">
        <v>10559</v>
      </c>
      <c r="C202" s="15">
        <v>95</v>
      </c>
      <c r="D202" s="3">
        <v>3.65</v>
      </c>
      <c r="E202" s="3">
        <f>C202*D202</f>
        <v>346.75</v>
      </c>
      <c r="F202" s="378"/>
      <c r="G202" s="376"/>
      <c r="H202" s="379"/>
      <c r="I202" s="3">
        <f>E202-F202</f>
        <v>346.75</v>
      </c>
      <c r="J202" s="5">
        <f>F202/E202</f>
        <v>0</v>
      </c>
    </row>
    <row r="203" spans="1:10" ht="15.75">
      <c r="A203" s="15">
        <f>LOOKUP(B203,Membership!$D$2:$D$320,Membership!$C$2:$C$320)</f>
        <v>45</v>
      </c>
      <c r="B203" s="1">
        <v>11155</v>
      </c>
      <c r="C203" s="15">
        <v>104</v>
      </c>
      <c r="D203" s="3">
        <v>3.65</v>
      </c>
      <c r="E203" s="3">
        <f>C203*D203</f>
        <v>379.59999999999997</v>
      </c>
      <c r="F203" s="378">
        <v>379.6</v>
      </c>
      <c r="G203" s="376">
        <v>2484</v>
      </c>
      <c r="H203" s="379">
        <v>44658</v>
      </c>
      <c r="I203" s="3">
        <f>E203-F203</f>
        <v>0</v>
      </c>
      <c r="J203" s="5">
        <f>F203/E203</f>
        <v>1.0000000000000002</v>
      </c>
    </row>
    <row r="204" spans="1:10" ht="15.75">
      <c r="A204" s="15">
        <f>LOOKUP(B204,Membership!$D$2:$D$320,Membership!$C$2:$C$320)</f>
        <v>45</v>
      </c>
      <c r="B204" s="1">
        <v>16079</v>
      </c>
      <c r="C204" s="15">
        <v>51</v>
      </c>
      <c r="D204" s="3">
        <v>3.65</v>
      </c>
      <c r="E204" s="3">
        <f>C204*D204</f>
        <v>186.15</v>
      </c>
      <c r="F204" s="378"/>
      <c r="G204" s="376"/>
      <c r="H204" s="379"/>
      <c r="I204" s="3">
        <f>E204-F204</f>
        <v>186.15</v>
      </c>
      <c r="J204" s="5">
        <f>F204/E204</f>
        <v>0</v>
      </c>
    </row>
    <row r="205" spans="1:10" ht="15.75">
      <c r="A205" s="15"/>
      <c r="B205" s="1"/>
      <c r="C205" s="15"/>
      <c r="D205" s="3"/>
      <c r="E205" s="3"/>
      <c r="F205" s="378"/>
      <c r="G205" s="376"/>
      <c r="H205" s="379"/>
      <c r="I205" s="3"/>
      <c r="J205" s="5"/>
    </row>
    <row r="206" spans="1:10" ht="15.75">
      <c r="A206" s="15">
        <f>LOOKUP(B206,Membership!$D$2:$D$320,Membership!$C$2:$C$320)</f>
        <v>46</v>
      </c>
      <c r="B206" s="1">
        <v>746</v>
      </c>
      <c r="C206" s="15">
        <v>143</v>
      </c>
      <c r="D206" s="3">
        <v>3.65</v>
      </c>
      <c r="E206" s="3">
        <f>C206*D206</f>
        <v>521.94999999999993</v>
      </c>
      <c r="F206" s="378">
        <v>277.60000000000002</v>
      </c>
      <c r="G206" s="376">
        <v>8214</v>
      </c>
      <c r="H206" s="379">
        <v>44690</v>
      </c>
      <c r="I206" s="3">
        <f>E206-F206</f>
        <v>244.34999999999991</v>
      </c>
      <c r="J206" s="5">
        <f>F206/E206</f>
        <v>0.53185170993390185</v>
      </c>
    </row>
    <row r="207" spans="1:10" ht="15.75">
      <c r="A207" s="15">
        <f>LOOKUP(B207,Membership!$D$2:$D$320,Membership!$C$2:$C$320)</f>
        <v>46</v>
      </c>
      <c r="B207" s="1">
        <v>3450</v>
      </c>
      <c r="C207" s="15">
        <v>155</v>
      </c>
      <c r="D207" s="3">
        <v>3.65</v>
      </c>
      <c r="E207" s="3">
        <f>C207*D207</f>
        <v>565.75</v>
      </c>
      <c r="F207" s="378"/>
      <c r="G207" s="376"/>
      <c r="H207" s="379"/>
      <c r="I207" s="3">
        <f>E207-F207</f>
        <v>565.75</v>
      </c>
      <c r="J207" s="5">
        <f>F207/E207</f>
        <v>0</v>
      </c>
    </row>
    <row r="208" spans="1:10" ht="15.75">
      <c r="A208" s="15">
        <f>LOOKUP(B208,Membership!$D$2:$D$320,Membership!$C$2:$C$320)</f>
        <v>46</v>
      </c>
      <c r="B208" s="1">
        <v>3805</v>
      </c>
      <c r="C208" s="15">
        <v>199</v>
      </c>
      <c r="D208" s="3">
        <v>3.65</v>
      </c>
      <c r="E208" s="3">
        <f>C208*D208</f>
        <v>726.35</v>
      </c>
      <c r="F208" s="378">
        <v>500</v>
      </c>
      <c r="G208" s="376">
        <v>2270</v>
      </c>
      <c r="H208" s="379">
        <v>44726</v>
      </c>
      <c r="I208" s="3">
        <f>E208-F208</f>
        <v>226.35000000000002</v>
      </c>
      <c r="J208" s="5">
        <f>F208/E208</f>
        <v>0.68837337371790452</v>
      </c>
    </row>
    <row r="209" spans="1:10" ht="15.75">
      <c r="A209" s="15">
        <f>LOOKUP(B209,Membership!$D$2:$D$320,Membership!$C$2:$C$320)</f>
        <v>46</v>
      </c>
      <c r="B209" s="1">
        <v>4392</v>
      </c>
      <c r="C209" s="15">
        <v>80</v>
      </c>
      <c r="D209" s="3">
        <v>3.65</v>
      </c>
      <c r="E209" s="3">
        <f>C209*D209</f>
        <v>292</v>
      </c>
      <c r="F209" s="378">
        <v>292</v>
      </c>
      <c r="G209" s="376">
        <v>2926</v>
      </c>
      <c r="H209" s="379">
        <v>44656</v>
      </c>
      <c r="I209" s="3">
        <f>E209-F209</f>
        <v>0</v>
      </c>
      <c r="J209" s="5">
        <f>F209/E209</f>
        <v>1</v>
      </c>
    </row>
    <row r="210" spans="1:10" ht="15.75">
      <c r="A210" s="15"/>
      <c r="B210" s="1"/>
      <c r="C210" s="15"/>
      <c r="D210" s="3"/>
      <c r="E210" s="3"/>
      <c r="F210" s="378"/>
      <c r="G210" s="376"/>
      <c r="H210" s="379"/>
      <c r="I210" s="3"/>
      <c r="J210" s="5"/>
    </row>
    <row r="211" spans="1:10" ht="15.75">
      <c r="A211" s="15">
        <f>LOOKUP(B211,Membership!$D$2:$D$320,Membership!$C$2:$C$320)</f>
        <v>47</v>
      </c>
      <c r="B211" s="1">
        <v>531</v>
      </c>
      <c r="C211" s="15">
        <v>106</v>
      </c>
      <c r="D211" s="3">
        <v>3.65</v>
      </c>
      <c r="E211" s="3">
        <f t="shared" ref="E211:E216" si="15">C211*D211</f>
        <v>386.9</v>
      </c>
      <c r="F211" s="378">
        <v>443</v>
      </c>
      <c r="G211" s="376">
        <v>9569</v>
      </c>
      <c r="H211" s="379">
        <v>44699</v>
      </c>
      <c r="I211" s="3">
        <f t="shared" ref="I211:I216" si="16">E211-F211</f>
        <v>-56.100000000000023</v>
      </c>
      <c r="J211" s="5">
        <f t="shared" ref="J211:J216" si="17">F211/E211</f>
        <v>1.1449987076764023</v>
      </c>
    </row>
    <row r="212" spans="1:10" ht="15.75">
      <c r="A212" s="15">
        <f>LOOKUP(B212,Membership!$D$2:$D$320,Membership!$C$2:$C$320)</f>
        <v>47</v>
      </c>
      <c r="B212" s="1">
        <v>4527</v>
      </c>
      <c r="C212" s="15">
        <v>185</v>
      </c>
      <c r="D212" s="3">
        <v>3.65</v>
      </c>
      <c r="E212" s="3">
        <f t="shared" si="15"/>
        <v>675.25</v>
      </c>
      <c r="F212" s="378">
        <v>324</v>
      </c>
      <c r="G212" s="376">
        <v>3106</v>
      </c>
      <c r="H212" s="379">
        <v>44623</v>
      </c>
      <c r="I212" s="3">
        <f t="shared" si="16"/>
        <v>351.25</v>
      </c>
      <c r="J212" s="5">
        <f t="shared" si="17"/>
        <v>0.47982228804146615</v>
      </c>
    </row>
    <row r="213" spans="1:10" ht="15.75">
      <c r="A213" s="15">
        <f>LOOKUP(B213,Membership!$D$2:$D$320,Membership!$C$2:$C$320)</f>
        <v>47</v>
      </c>
      <c r="B213" s="1">
        <v>4586</v>
      </c>
      <c r="C213" s="15">
        <v>165</v>
      </c>
      <c r="D213" s="3">
        <v>3.65</v>
      </c>
      <c r="E213" s="3">
        <f t="shared" si="15"/>
        <v>602.25</v>
      </c>
      <c r="F213" s="378"/>
      <c r="G213" s="376"/>
      <c r="H213" s="379"/>
      <c r="I213" s="3">
        <f t="shared" si="16"/>
        <v>602.25</v>
      </c>
      <c r="J213" s="5">
        <f t="shared" si="17"/>
        <v>0</v>
      </c>
    </row>
    <row r="214" spans="1:10" ht="15.75">
      <c r="A214" s="15">
        <f>LOOKUP(B214,Membership!$D$2:$D$320,Membership!$C$2:$C$320)</f>
        <v>47</v>
      </c>
      <c r="B214" s="1">
        <v>6568</v>
      </c>
      <c r="C214" s="15">
        <v>154</v>
      </c>
      <c r="D214" s="3">
        <v>3.65</v>
      </c>
      <c r="E214" s="3">
        <f t="shared" si="15"/>
        <v>562.1</v>
      </c>
      <c r="F214" s="378"/>
      <c r="G214" s="376"/>
      <c r="H214" s="379"/>
      <c r="I214" s="3">
        <f t="shared" si="16"/>
        <v>562.1</v>
      </c>
      <c r="J214" s="5">
        <f t="shared" si="17"/>
        <v>0</v>
      </c>
    </row>
    <row r="215" spans="1:10" ht="15.75">
      <c r="A215" s="15">
        <f>LOOKUP(B215,Membership!$D$2:$D$320,Membership!$C$2:$C$320)</f>
        <v>47</v>
      </c>
      <c r="B215" s="1">
        <v>9082</v>
      </c>
      <c r="C215" s="15">
        <v>50</v>
      </c>
      <c r="D215" s="3">
        <v>3.65</v>
      </c>
      <c r="E215" s="3">
        <f t="shared" si="15"/>
        <v>182.5</v>
      </c>
      <c r="F215" s="378"/>
      <c r="G215" s="376"/>
      <c r="H215" s="379"/>
      <c r="I215" s="3">
        <f t="shared" si="16"/>
        <v>182.5</v>
      </c>
      <c r="J215" s="5">
        <f t="shared" si="17"/>
        <v>0</v>
      </c>
    </row>
    <row r="216" spans="1:10" ht="15.75">
      <c r="A216" s="15">
        <f>LOOKUP(B216,Membership!$D$2:$D$320,Membership!$C$2:$C$320)</f>
        <v>47</v>
      </c>
      <c r="B216" s="1">
        <v>16863</v>
      </c>
      <c r="C216" s="15">
        <v>58</v>
      </c>
      <c r="D216" s="3">
        <v>3.65</v>
      </c>
      <c r="E216" s="3">
        <f t="shared" si="15"/>
        <v>211.7</v>
      </c>
      <c r="F216" s="378"/>
      <c r="G216" s="376"/>
      <c r="H216" s="379"/>
      <c r="I216" s="3">
        <f t="shared" si="16"/>
        <v>211.7</v>
      </c>
      <c r="J216" s="5">
        <f t="shared" si="17"/>
        <v>0</v>
      </c>
    </row>
    <row r="217" spans="1:10" ht="15.75">
      <c r="A217" s="15"/>
      <c r="B217" s="1"/>
      <c r="C217" s="15"/>
      <c r="D217" s="3"/>
      <c r="E217" s="3"/>
      <c r="F217" s="378"/>
      <c r="G217" s="376"/>
      <c r="H217" s="379"/>
      <c r="I217" s="3"/>
      <c r="J217" s="5"/>
    </row>
    <row r="218" spans="1:10" ht="15.75" customHeight="1">
      <c r="A218" s="15">
        <f>LOOKUP(B218,Membership!$D$2:$D$320,Membership!$C$2:$C$320)</f>
        <v>48</v>
      </c>
      <c r="B218" s="1">
        <v>1478</v>
      </c>
      <c r="C218" s="15">
        <v>115</v>
      </c>
      <c r="D218" s="3">
        <v>3.65</v>
      </c>
      <c r="E218" s="3">
        <f>C218*D218</f>
        <v>419.75</v>
      </c>
      <c r="F218" s="378"/>
      <c r="G218" s="376"/>
      <c r="H218" s="379"/>
      <c r="I218" s="36">
        <f>E218-F218</f>
        <v>419.75</v>
      </c>
      <c r="J218" s="5">
        <f>F218/E218</f>
        <v>0</v>
      </c>
    </row>
    <row r="219" spans="1:10" ht="15.75">
      <c r="A219" s="15">
        <f>LOOKUP(B219,Membership!$D$2:$D$320,Membership!$C$2:$C$320)</f>
        <v>48</v>
      </c>
      <c r="B219" s="1">
        <v>1669</v>
      </c>
      <c r="C219" s="15">
        <v>70</v>
      </c>
      <c r="D219" s="3">
        <v>3.65</v>
      </c>
      <c r="E219" s="3">
        <f>C219*D219</f>
        <v>255.5</v>
      </c>
      <c r="F219" s="378">
        <v>308</v>
      </c>
      <c r="G219" s="376">
        <v>2611</v>
      </c>
      <c r="H219" s="379">
        <v>44410</v>
      </c>
      <c r="I219" s="3">
        <v>308</v>
      </c>
      <c r="J219" s="5">
        <f>F219/E219</f>
        <v>1.2054794520547945</v>
      </c>
    </row>
    <row r="220" spans="1:10" ht="15.75" customHeight="1">
      <c r="A220" s="15">
        <f>LOOKUP(B220,Membership!$D$2:$D$320,Membership!$C$2:$C$320)</f>
        <v>48</v>
      </c>
      <c r="B220" s="1">
        <v>6690</v>
      </c>
      <c r="C220" s="15">
        <v>100</v>
      </c>
      <c r="D220" s="3">
        <v>3.65</v>
      </c>
      <c r="E220" s="3">
        <f>C220*D220</f>
        <v>365</v>
      </c>
      <c r="F220" s="378"/>
      <c r="G220" s="376"/>
      <c r="H220" s="379"/>
      <c r="I220" s="3">
        <f>E220-F220</f>
        <v>365</v>
      </c>
      <c r="J220" s="5">
        <f>F220/E220</f>
        <v>0</v>
      </c>
    </row>
    <row r="221" spans="1:10" ht="15.75">
      <c r="A221" s="15">
        <f>LOOKUP(B221,Membership!$D$2:$D$320,Membership!$C$2:$C$320)</f>
        <v>48</v>
      </c>
      <c r="B221" s="1">
        <v>7775</v>
      </c>
      <c r="C221" s="15">
        <v>101</v>
      </c>
      <c r="D221" s="3">
        <v>3.65</v>
      </c>
      <c r="E221" s="3">
        <f>C221*D221</f>
        <v>368.65</v>
      </c>
      <c r="F221" s="378">
        <f>219+149.65</f>
        <v>368.65</v>
      </c>
      <c r="G221" s="376" t="s">
        <v>357</v>
      </c>
      <c r="H221" s="379" t="s">
        <v>358</v>
      </c>
      <c r="I221" s="3">
        <f>E221-F221</f>
        <v>0</v>
      </c>
      <c r="J221" s="5">
        <f>F221/E221</f>
        <v>1</v>
      </c>
    </row>
    <row r="222" spans="1:10" ht="15.75">
      <c r="A222" s="15">
        <f>LOOKUP(B222,Membership!$D$2:$D$320,Membership!$C$2:$C$320)</f>
        <v>48</v>
      </c>
      <c r="B222" s="1">
        <v>15229</v>
      </c>
      <c r="C222" s="15">
        <v>66</v>
      </c>
      <c r="D222" s="3">
        <v>3.65</v>
      </c>
      <c r="E222" s="3">
        <f>C222*D222</f>
        <v>240.9</v>
      </c>
      <c r="F222" s="378"/>
      <c r="G222" s="376"/>
      <c r="H222" s="379"/>
      <c r="I222" s="3">
        <f>E222-F222</f>
        <v>240.9</v>
      </c>
      <c r="J222" s="5">
        <f>F222/E222</f>
        <v>0</v>
      </c>
    </row>
    <row r="223" spans="1:10" ht="15.75">
      <c r="A223" s="15"/>
      <c r="B223" s="1"/>
      <c r="C223" s="15"/>
      <c r="D223" s="3"/>
      <c r="E223" s="3"/>
      <c r="F223" s="378"/>
      <c r="G223" s="376"/>
      <c r="H223" s="379"/>
      <c r="I223" s="3"/>
      <c r="J223" s="5"/>
    </row>
    <row r="224" spans="1:10" ht="15.75">
      <c r="A224" s="15">
        <f>LOOKUP(B224,Membership!$D$2:$D$320,Membership!$C$2:$C$320)</f>
        <v>49</v>
      </c>
      <c r="B224" s="1">
        <v>596</v>
      </c>
      <c r="C224" s="15">
        <v>63</v>
      </c>
      <c r="D224" s="3">
        <v>3.65</v>
      </c>
      <c r="E224" s="3">
        <f>C224*D224</f>
        <v>229.95</v>
      </c>
      <c r="F224" s="378"/>
      <c r="G224" s="376"/>
      <c r="H224" s="379"/>
      <c r="I224" s="3">
        <f>E224-F224</f>
        <v>229.95</v>
      </c>
      <c r="J224" s="5">
        <f>F224/E224</f>
        <v>0</v>
      </c>
    </row>
    <row r="225" spans="1:10" ht="15.75">
      <c r="A225" s="15">
        <f>LOOKUP(B225,Membership!$D$2:$D$320,Membership!$C$2:$C$320)</f>
        <v>49</v>
      </c>
      <c r="B225" s="1">
        <v>605</v>
      </c>
      <c r="C225" s="15">
        <v>144</v>
      </c>
      <c r="D225" s="3">
        <v>3.65</v>
      </c>
      <c r="E225" s="3">
        <f>C225*D225</f>
        <v>525.6</v>
      </c>
      <c r="F225" s="378">
        <v>525</v>
      </c>
      <c r="G225" s="376">
        <v>1131</v>
      </c>
      <c r="H225" s="379">
        <v>44656</v>
      </c>
      <c r="I225" s="3">
        <f>E225-F225</f>
        <v>0.60000000000002274</v>
      </c>
      <c r="J225" s="5">
        <f>F225/E225</f>
        <v>0.99885844748858443</v>
      </c>
    </row>
    <row r="226" spans="1:10" ht="15.75">
      <c r="A226" s="15">
        <f>LOOKUP(B226,Membership!$D$2:$D$320,Membership!$C$2:$C$320)</f>
        <v>49</v>
      </c>
      <c r="B226" s="1">
        <v>9230</v>
      </c>
      <c r="C226" s="15">
        <v>89</v>
      </c>
      <c r="D226" s="3">
        <v>3.65</v>
      </c>
      <c r="E226" s="3">
        <f>C226*D226</f>
        <v>324.84999999999997</v>
      </c>
      <c r="F226" s="378">
        <v>324.85000000000002</v>
      </c>
      <c r="G226" s="376">
        <v>3030</v>
      </c>
      <c r="H226" s="379">
        <v>44664</v>
      </c>
      <c r="I226" s="3">
        <f>E226-F226</f>
        <v>0</v>
      </c>
      <c r="J226" s="5">
        <f>F226/E226</f>
        <v>1.0000000000000002</v>
      </c>
    </row>
    <row r="227" spans="1:10" ht="15.75">
      <c r="A227" s="15">
        <f>LOOKUP(B227,Membership!$D$2:$D$320,Membership!$C$2:$C$320)</f>
        <v>49</v>
      </c>
      <c r="B227" s="1">
        <v>9360</v>
      </c>
      <c r="C227" s="15">
        <v>112</v>
      </c>
      <c r="D227" s="3">
        <v>3.65</v>
      </c>
      <c r="E227" s="3">
        <f>C227*D227</f>
        <v>408.8</v>
      </c>
      <c r="F227" s="378"/>
      <c r="G227" s="376"/>
      <c r="H227" s="379"/>
      <c r="I227" s="3">
        <f>E227-F227</f>
        <v>408.8</v>
      </c>
      <c r="J227" s="5">
        <f>F227/E227</f>
        <v>0</v>
      </c>
    </row>
    <row r="228" spans="1:10" ht="15.75">
      <c r="A228" s="15">
        <f>LOOKUP(B228,Membership!$D$2:$D$320,Membership!$C$2:$C$320)</f>
        <v>49</v>
      </c>
      <c r="B228" s="1">
        <v>10363</v>
      </c>
      <c r="C228" s="15">
        <v>55</v>
      </c>
      <c r="D228" s="3">
        <v>3.65</v>
      </c>
      <c r="E228" s="3">
        <f>C228*D228</f>
        <v>200.75</v>
      </c>
      <c r="F228" s="378"/>
      <c r="G228" s="375"/>
      <c r="H228" s="379"/>
      <c r="I228" s="3">
        <f>E228-F228</f>
        <v>200.75</v>
      </c>
      <c r="J228" s="5">
        <f>F228/E228</f>
        <v>0</v>
      </c>
    </row>
    <row r="229" spans="1:10" ht="15.75">
      <c r="A229" s="15"/>
      <c r="B229" s="1"/>
      <c r="C229" s="15"/>
      <c r="D229" s="3"/>
      <c r="E229" s="3"/>
      <c r="F229" s="378"/>
      <c r="G229" s="375"/>
      <c r="H229" s="379"/>
      <c r="I229" s="3"/>
      <c r="J229" s="5"/>
    </row>
    <row r="230" spans="1:10" ht="15.75">
      <c r="A230" s="15">
        <f>LOOKUP(B230,Membership!$D$2:$D$320,Membership!$C$2:$C$320)</f>
        <v>50</v>
      </c>
      <c r="B230" s="1">
        <v>1864</v>
      </c>
      <c r="C230" s="15">
        <v>133</v>
      </c>
      <c r="D230" s="3">
        <v>3.65</v>
      </c>
      <c r="E230" s="3">
        <f>C230*D230</f>
        <v>485.45</v>
      </c>
      <c r="F230" s="378">
        <v>600</v>
      </c>
      <c r="G230" s="376">
        <v>1650</v>
      </c>
      <c r="H230" s="379">
        <v>44694</v>
      </c>
      <c r="I230" s="3">
        <f>E230-F230</f>
        <v>-114.55000000000001</v>
      </c>
      <c r="J230" s="5">
        <f>F230/E230</f>
        <v>1.2359666289010196</v>
      </c>
    </row>
    <row r="231" spans="1:10" ht="15.75">
      <c r="A231" s="15">
        <f>LOOKUP(B231,Membership!$D$2:$D$320,Membership!$C$2:$C$320)</f>
        <v>50</v>
      </c>
      <c r="B231" s="1">
        <v>3396</v>
      </c>
      <c r="C231" s="15">
        <v>160</v>
      </c>
      <c r="D231" s="3">
        <v>3.65</v>
      </c>
      <c r="E231" s="3">
        <f>C231*D231</f>
        <v>584</v>
      </c>
      <c r="F231" s="378">
        <v>360</v>
      </c>
      <c r="G231" s="376">
        <v>4515</v>
      </c>
      <c r="H231" s="379">
        <v>44720</v>
      </c>
      <c r="I231" s="3">
        <f>E231-F231</f>
        <v>224</v>
      </c>
      <c r="J231" s="5">
        <f>F231/E231</f>
        <v>0.61643835616438358</v>
      </c>
    </row>
    <row r="232" spans="1:10" ht="15.75">
      <c r="A232" s="15">
        <f>LOOKUP(B232,Membership!$D$2:$D$320,Membership!$C$2:$C$320)</f>
        <v>50</v>
      </c>
      <c r="B232" s="1">
        <v>6508</v>
      </c>
      <c r="C232" s="15">
        <v>69</v>
      </c>
      <c r="D232" s="3">
        <v>3.65</v>
      </c>
      <c r="E232" s="3">
        <f>C232*D232</f>
        <v>251.85</v>
      </c>
      <c r="F232" s="378"/>
      <c r="G232" s="376"/>
      <c r="H232" s="379"/>
      <c r="I232" s="3">
        <f>E232-F232</f>
        <v>251.85</v>
      </c>
      <c r="J232" s="5">
        <f>F232/E232</f>
        <v>0</v>
      </c>
    </row>
    <row r="233" spans="1:10" ht="15.75">
      <c r="A233" s="15">
        <f>LOOKUP(B233,Membership!$D$2:$D$320,Membership!$C$2:$C$320)</f>
        <v>50</v>
      </c>
      <c r="B233" s="1">
        <v>6547</v>
      </c>
      <c r="C233" s="15">
        <v>153</v>
      </c>
      <c r="D233" s="3">
        <v>3.65</v>
      </c>
      <c r="E233" s="3">
        <f>C233*D233</f>
        <v>558.44999999999993</v>
      </c>
      <c r="F233" s="378"/>
      <c r="G233" s="376"/>
      <c r="H233" s="379"/>
      <c r="I233" s="3">
        <f>E233-F233</f>
        <v>558.44999999999993</v>
      </c>
      <c r="J233" s="5">
        <f>F233/E233</f>
        <v>0</v>
      </c>
    </row>
    <row r="234" spans="1:10" ht="15.75">
      <c r="A234" s="15">
        <f>LOOKUP(B234,Membership!$D$2:$D$320,Membership!$C$2:$C$320)</f>
        <v>50</v>
      </c>
      <c r="B234" s="1">
        <v>12709</v>
      </c>
      <c r="C234" s="15">
        <v>34</v>
      </c>
      <c r="D234" s="3">
        <v>3.65</v>
      </c>
      <c r="E234" s="3">
        <f>C234*D234</f>
        <v>124.1</v>
      </c>
      <c r="F234" s="378"/>
      <c r="G234" s="376"/>
      <c r="H234" s="379"/>
      <c r="I234" s="3">
        <f>E234-F234</f>
        <v>124.1</v>
      </c>
      <c r="J234" s="5">
        <f>F234/E234</f>
        <v>0</v>
      </c>
    </row>
    <row r="235" spans="1:10" ht="15.75">
      <c r="A235" s="15"/>
      <c r="B235" s="1"/>
      <c r="C235" s="15"/>
      <c r="D235" s="3"/>
      <c r="E235" s="3"/>
      <c r="F235" s="378"/>
      <c r="G235" s="376"/>
      <c r="H235" s="379"/>
      <c r="I235" s="3"/>
      <c r="J235" s="5"/>
    </row>
    <row r="236" spans="1:10" ht="15.75">
      <c r="A236" s="15">
        <f>LOOKUP(B236,Membership!$D$2:$D$320,Membership!$C$2:$C$320)</f>
        <v>51</v>
      </c>
      <c r="B236" s="1">
        <v>1609</v>
      </c>
      <c r="C236" s="15">
        <v>109</v>
      </c>
      <c r="D236" s="3">
        <v>3.65</v>
      </c>
      <c r="E236" s="3">
        <f>C236*D236</f>
        <v>397.84999999999997</v>
      </c>
      <c r="F236" s="378">
        <v>207.1</v>
      </c>
      <c r="G236" s="376">
        <v>6718</v>
      </c>
      <c r="H236" s="379">
        <v>44726</v>
      </c>
      <c r="I236" s="3">
        <f>E236-F236</f>
        <v>190.74999999999997</v>
      </c>
      <c r="J236" s="5">
        <f>F236/E236</f>
        <v>0.52054794520547953</v>
      </c>
    </row>
    <row r="237" spans="1:10" ht="15.75">
      <c r="A237" s="15">
        <f>LOOKUP(B237,Membership!$D$2:$D$320,Membership!$C$2:$C$320)</f>
        <v>51</v>
      </c>
      <c r="B237" s="1">
        <v>4879</v>
      </c>
      <c r="C237" s="15">
        <v>218</v>
      </c>
      <c r="D237" s="3">
        <v>3.65</v>
      </c>
      <c r="E237" s="3">
        <f>C237*D237</f>
        <v>795.69999999999993</v>
      </c>
      <c r="F237" s="378"/>
      <c r="G237" s="376"/>
      <c r="H237" s="379"/>
      <c r="I237" s="3">
        <f>E237-F237</f>
        <v>795.69999999999993</v>
      </c>
      <c r="J237" s="5">
        <f>F237/E237</f>
        <v>0</v>
      </c>
    </row>
    <row r="238" spans="1:10" ht="15.75">
      <c r="A238" s="15">
        <f>LOOKUP(B238,Membership!$D$2:$D$320,Membership!$C$2:$C$320)</f>
        <v>51</v>
      </c>
      <c r="B238" s="1">
        <v>6460</v>
      </c>
      <c r="C238" s="15">
        <v>135</v>
      </c>
      <c r="D238" s="3">
        <v>3.65</v>
      </c>
      <c r="E238" s="3">
        <f>C238*D238</f>
        <v>492.75</v>
      </c>
      <c r="F238" s="378"/>
      <c r="G238" s="376"/>
      <c r="H238" s="379"/>
      <c r="I238" s="3">
        <f>E238-F238</f>
        <v>492.75</v>
      </c>
      <c r="J238" s="5">
        <f>F238/E238</f>
        <v>0</v>
      </c>
    </row>
    <row r="239" spans="1:10" ht="15.75">
      <c r="A239" s="15">
        <f>LOOKUP(B239,Membership!$D$2:$D$320,Membership!$C$2:$C$320)</f>
        <v>51</v>
      </c>
      <c r="B239" s="1">
        <v>6997</v>
      </c>
      <c r="C239" s="15">
        <v>42</v>
      </c>
      <c r="D239" s="3">
        <v>3.65</v>
      </c>
      <c r="E239" s="3">
        <f>C239*D239</f>
        <v>153.29999999999998</v>
      </c>
      <c r="F239" s="378">
        <v>160</v>
      </c>
      <c r="G239" s="376">
        <v>1043</v>
      </c>
      <c r="H239" s="379">
        <v>44753</v>
      </c>
      <c r="I239" s="3">
        <f>E239-F239</f>
        <v>-6.7000000000000171</v>
      </c>
      <c r="J239" s="5">
        <f>F239/E239</f>
        <v>1.0437051532941946</v>
      </c>
    </row>
    <row r="240" spans="1:10" ht="15.75">
      <c r="A240" s="15">
        <f>LOOKUP(B240,Membership!$D$2:$D$320,Membership!$C$2:$C$320)</f>
        <v>51</v>
      </c>
      <c r="B240" s="1">
        <v>10893</v>
      </c>
      <c r="C240" s="15">
        <v>75</v>
      </c>
      <c r="D240" s="3">
        <v>3.65</v>
      </c>
      <c r="E240" s="3">
        <f>C240*D240</f>
        <v>273.75</v>
      </c>
      <c r="F240" s="378"/>
      <c r="G240" s="376"/>
      <c r="H240" s="379"/>
      <c r="I240" s="3">
        <f>E240-F240</f>
        <v>273.75</v>
      </c>
      <c r="J240" s="5">
        <f>F240/E240</f>
        <v>0</v>
      </c>
    </row>
    <row r="241" spans="1:10" ht="15.75">
      <c r="A241" s="15"/>
      <c r="B241" s="1"/>
      <c r="C241" s="15"/>
      <c r="D241" s="3"/>
      <c r="E241" s="3"/>
      <c r="F241" s="378"/>
      <c r="G241" s="376"/>
      <c r="H241" s="379"/>
      <c r="I241" s="3"/>
      <c r="J241" s="5"/>
    </row>
    <row r="242" spans="1:10" ht="15.75">
      <c r="A242" s="15">
        <f>LOOKUP(B242,Membership!$D$2:$D$320,Membership!$C$2:$C$320)</f>
        <v>52</v>
      </c>
      <c r="B242" s="1">
        <v>1909</v>
      </c>
      <c r="C242" s="15">
        <v>111</v>
      </c>
      <c r="D242" s="3">
        <v>3.65</v>
      </c>
      <c r="E242" s="3">
        <f>C242*D242</f>
        <v>405.15</v>
      </c>
      <c r="F242" s="378"/>
      <c r="G242" s="376"/>
      <c r="H242" s="379"/>
      <c r="I242" s="3">
        <f>E242-F242</f>
        <v>405.15</v>
      </c>
      <c r="J242" s="5">
        <f>F242/E242</f>
        <v>0</v>
      </c>
    </row>
    <row r="243" spans="1:10" ht="15.75">
      <c r="A243" s="15">
        <f>LOOKUP(B243,Membership!$D$2:$D$320,Membership!$C$2:$C$320)</f>
        <v>52</v>
      </c>
      <c r="B243" s="1">
        <v>2854</v>
      </c>
      <c r="C243" s="15">
        <v>72</v>
      </c>
      <c r="D243" s="3">
        <v>3.65</v>
      </c>
      <c r="E243" s="3">
        <f>C243*D243</f>
        <v>262.8</v>
      </c>
      <c r="F243" s="378"/>
      <c r="G243" s="376"/>
      <c r="H243" s="379"/>
      <c r="I243" s="3">
        <f>E243-F243</f>
        <v>262.8</v>
      </c>
      <c r="J243" s="5">
        <f>F243/E243</f>
        <v>0</v>
      </c>
    </row>
    <row r="244" spans="1:10" ht="15.75">
      <c r="A244" s="15">
        <f>LOOKUP(B244,Membership!$D$2:$D$320,Membership!$C$2:$C$320)</f>
        <v>52</v>
      </c>
      <c r="B244" s="1">
        <v>4871</v>
      </c>
      <c r="C244" s="15">
        <v>96</v>
      </c>
      <c r="D244" s="3">
        <v>3.65</v>
      </c>
      <c r="E244" s="3">
        <f>C244*D244</f>
        <v>350.4</v>
      </c>
      <c r="F244" s="378"/>
      <c r="G244" s="376"/>
      <c r="H244" s="379"/>
      <c r="I244" s="3">
        <f>E244-F244</f>
        <v>350.4</v>
      </c>
      <c r="J244" s="5">
        <f>F244/E244</f>
        <v>0</v>
      </c>
    </row>
    <row r="245" spans="1:10" ht="15.75">
      <c r="A245" s="15">
        <f>LOOKUP(B245,Membership!$D$2:$D$320,Membership!$C$2:$C$320)</f>
        <v>52</v>
      </c>
      <c r="B245" s="1">
        <v>7489</v>
      </c>
      <c r="C245" s="15">
        <v>68</v>
      </c>
      <c r="D245" s="3">
        <v>3.65</v>
      </c>
      <c r="E245" s="3">
        <f>C245*D245</f>
        <v>248.2</v>
      </c>
      <c r="F245" s="378"/>
      <c r="G245" s="376"/>
      <c r="H245" s="379"/>
      <c r="I245" s="3">
        <f>E245-F245</f>
        <v>248.2</v>
      </c>
      <c r="J245" s="5">
        <f>F245/E245</f>
        <v>0</v>
      </c>
    </row>
    <row r="246" spans="1:10" ht="15.75">
      <c r="A246" s="15">
        <f>LOOKUP(B246,Membership!$D$2:$D$320,Membership!$C$2:$C$320)</f>
        <v>52</v>
      </c>
      <c r="B246" s="1">
        <v>10905</v>
      </c>
      <c r="C246" s="15">
        <v>59</v>
      </c>
      <c r="D246" s="3">
        <v>3.65</v>
      </c>
      <c r="E246" s="3">
        <f>C246*D246</f>
        <v>215.35</v>
      </c>
      <c r="F246" s="378"/>
      <c r="G246" s="376"/>
      <c r="H246" s="379"/>
      <c r="I246" s="3">
        <f>E246-F246</f>
        <v>215.35</v>
      </c>
      <c r="J246" s="5">
        <f>F246/E246</f>
        <v>0</v>
      </c>
    </row>
    <row r="247" spans="1:10" ht="15.75">
      <c r="A247" s="15"/>
      <c r="B247" s="1"/>
      <c r="C247" s="15" t="s">
        <v>315</v>
      </c>
      <c r="D247" s="3"/>
      <c r="E247" s="3"/>
      <c r="F247" s="378">
        <f>SUM(F171:F246)</f>
        <v>7420.9</v>
      </c>
      <c r="G247" s="376"/>
      <c r="H247" s="379"/>
      <c r="I247" s="3"/>
      <c r="J247" s="5"/>
    </row>
    <row r="248" spans="1:10" ht="15.75">
      <c r="A248" s="15"/>
      <c r="B248" s="1"/>
      <c r="C248" s="15"/>
      <c r="D248" s="3"/>
      <c r="E248" s="3"/>
      <c r="F248" s="378"/>
      <c r="G248" s="376"/>
      <c r="H248" s="379"/>
      <c r="I248" s="3"/>
      <c r="J248" s="5"/>
    </row>
    <row r="249" spans="1:10" ht="15.75">
      <c r="A249" s="15"/>
      <c r="B249" s="1"/>
      <c r="C249" s="15"/>
      <c r="D249" s="3"/>
      <c r="E249" s="3"/>
      <c r="F249" s="378"/>
      <c r="G249" s="376"/>
      <c r="H249" s="379"/>
      <c r="I249" s="3"/>
      <c r="J249" s="5"/>
    </row>
    <row r="250" spans="1:10" ht="15.75">
      <c r="A250" s="15">
        <f>LOOKUP(B250,Membership!$D$2:$D$320,Membership!$C$2:$C$320)</f>
        <v>60</v>
      </c>
      <c r="B250" s="1">
        <v>2689</v>
      </c>
      <c r="C250" s="15">
        <v>73</v>
      </c>
      <c r="D250" s="3">
        <v>3.65</v>
      </c>
      <c r="E250" s="3">
        <f>C250*D250</f>
        <v>266.45</v>
      </c>
      <c r="F250" s="378"/>
      <c r="G250" s="376"/>
      <c r="H250" s="379"/>
      <c r="I250" s="3">
        <f>E250-F250</f>
        <v>266.45</v>
      </c>
      <c r="J250" s="5">
        <f>F250/E250</f>
        <v>0</v>
      </c>
    </row>
    <row r="251" spans="1:10" ht="15.75">
      <c r="A251" s="15">
        <f>LOOKUP(B251,Membership!$D$2:$D$320,Membership!$C$2:$C$320)</f>
        <v>60</v>
      </c>
      <c r="B251" s="1">
        <v>7798</v>
      </c>
      <c r="C251" s="15">
        <v>113</v>
      </c>
      <c r="D251" s="3">
        <v>3.65</v>
      </c>
      <c r="E251" s="3">
        <f>C251*D251</f>
        <v>412.45</v>
      </c>
      <c r="F251" s="378"/>
      <c r="G251" s="376"/>
      <c r="H251" s="379"/>
      <c r="I251" s="3">
        <f>E251-F251</f>
        <v>412.45</v>
      </c>
      <c r="J251" s="5">
        <f>F251/E251</f>
        <v>0</v>
      </c>
    </row>
    <row r="252" spans="1:10" ht="15.75">
      <c r="A252" s="15">
        <f>LOOKUP(B252,Membership!$D$2:$D$320,Membership!$C$2:$C$320)</f>
        <v>60</v>
      </c>
      <c r="B252" s="1">
        <v>8817</v>
      </c>
      <c r="C252" s="15">
        <v>66</v>
      </c>
      <c r="D252" s="3">
        <v>3.65</v>
      </c>
      <c r="E252" s="3">
        <f>C252*D252</f>
        <v>240.9</v>
      </c>
      <c r="F252" s="378"/>
      <c r="G252" s="376"/>
      <c r="H252" s="379"/>
      <c r="I252" s="3">
        <f>E252-F252</f>
        <v>240.9</v>
      </c>
      <c r="J252" s="5">
        <f>F252/E252</f>
        <v>0</v>
      </c>
    </row>
    <row r="253" spans="1:10" ht="15.75">
      <c r="A253" s="15">
        <f>LOOKUP(B253,Membership!$D$2:$D$320,Membership!$C$2:$C$320)</f>
        <v>60</v>
      </c>
      <c r="B253" s="1">
        <v>12588</v>
      </c>
      <c r="C253" s="15">
        <v>93</v>
      </c>
      <c r="D253" s="3">
        <v>3.65</v>
      </c>
      <c r="E253" s="3">
        <f>C253*D253</f>
        <v>339.45</v>
      </c>
      <c r="F253" s="378">
        <v>340</v>
      </c>
      <c r="G253" s="376">
        <v>1195</v>
      </c>
      <c r="H253" s="379">
        <v>44726</v>
      </c>
      <c r="I253" s="3">
        <f>E253-F253</f>
        <v>-0.55000000000001137</v>
      </c>
      <c r="J253" s="5">
        <f>F253/E253</f>
        <v>1.0016202680807189</v>
      </c>
    </row>
    <row r="254" spans="1:10" ht="15.75">
      <c r="A254" s="15">
        <f>LOOKUP(B254,Membership!$D$2:$D$320,Membership!$C$2:$C$320)</f>
        <v>60</v>
      </c>
      <c r="B254" s="1">
        <v>12743</v>
      </c>
      <c r="C254" s="15">
        <v>44</v>
      </c>
      <c r="D254" s="3">
        <v>3.65</v>
      </c>
      <c r="E254" s="3">
        <f>C254*D254</f>
        <v>160.6</v>
      </c>
      <c r="F254" s="378">
        <v>266.60000000000002</v>
      </c>
      <c r="G254" s="376">
        <v>934</v>
      </c>
      <c r="H254" s="379">
        <v>44679</v>
      </c>
      <c r="I254" s="3">
        <f>E254-F254</f>
        <v>-106.00000000000003</v>
      </c>
      <c r="J254" s="5">
        <f>F254/E254</f>
        <v>1.6600249066002493</v>
      </c>
    </row>
    <row r="255" spans="1:10" ht="15.75">
      <c r="A255" s="15"/>
      <c r="B255" s="1"/>
      <c r="C255" s="15"/>
      <c r="D255" s="3"/>
      <c r="E255" s="3"/>
      <c r="F255" s="378"/>
      <c r="G255" s="376"/>
      <c r="H255" s="379"/>
      <c r="I255" s="3"/>
      <c r="J255" s="5"/>
    </row>
    <row r="256" spans="1:10" ht="15.75">
      <c r="A256" s="15">
        <f>LOOKUP(B256,Membership!$D$2:$D$320,Membership!$C$2:$C$320)</f>
        <v>61</v>
      </c>
      <c r="B256" s="1">
        <v>664</v>
      </c>
      <c r="C256" s="15">
        <v>656</v>
      </c>
      <c r="D256" s="3">
        <v>3.65</v>
      </c>
      <c r="E256" s="3">
        <f>C256*D256</f>
        <v>2394.4</v>
      </c>
      <c r="F256" s="378"/>
      <c r="G256" s="376"/>
      <c r="H256" s="379"/>
      <c r="I256" s="3">
        <f>E256-F256</f>
        <v>2394.4</v>
      </c>
      <c r="J256" s="5">
        <f>F256/E256</f>
        <v>0</v>
      </c>
    </row>
    <row r="257" spans="1:10" ht="15.75">
      <c r="A257" s="15">
        <f>LOOKUP(B257,Membership!$D$2:$D$320,Membership!$C$2:$C$320)</f>
        <v>61</v>
      </c>
      <c r="B257" s="1">
        <v>722</v>
      </c>
      <c r="C257" s="15">
        <v>176</v>
      </c>
      <c r="D257" s="3">
        <v>3.65</v>
      </c>
      <c r="E257" s="3">
        <f>C257*D257</f>
        <v>642.4</v>
      </c>
      <c r="F257" s="378"/>
      <c r="G257" s="375"/>
      <c r="H257" s="379"/>
      <c r="I257" s="3">
        <f>E257-F257</f>
        <v>642.4</v>
      </c>
      <c r="J257" s="5">
        <f>F257/E257</f>
        <v>0</v>
      </c>
    </row>
    <row r="258" spans="1:10" ht="15.75">
      <c r="A258" s="15">
        <f>LOOKUP(B258,Membership!$D$2:$D$320,Membership!$C$2:$C$320)</f>
        <v>61</v>
      </c>
      <c r="B258" s="1">
        <v>1789</v>
      </c>
      <c r="C258" s="15">
        <v>99</v>
      </c>
      <c r="D258" s="3">
        <v>3.65</v>
      </c>
      <c r="E258" s="3">
        <f>C258*D258</f>
        <v>361.34999999999997</v>
      </c>
      <c r="F258" s="378"/>
      <c r="G258" s="376"/>
      <c r="H258" s="379"/>
      <c r="I258" s="3">
        <f>E258-F258</f>
        <v>361.34999999999997</v>
      </c>
      <c r="J258" s="5">
        <f>F258/E258</f>
        <v>0</v>
      </c>
    </row>
    <row r="259" spans="1:10" ht="15.75">
      <c r="A259" s="15">
        <f>LOOKUP(B259,Membership!$D$2:$D$320,Membership!$C$2:$C$320)</f>
        <v>61</v>
      </c>
      <c r="B259" s="1">
        <v>9685</v>
      </c>
      <c r="C259" s="15">
        <v>41</v>
      </c>
      <c r="D259" s="3">
        <v>3.65</v>
      </c>
      <c r="E259" s="3">
        <f>C259*D259</f>
        <v>149.65</v>
      </c>
      <c r="F259" s="378">
        <v>149.65</v>
      </c>
      <c r="G259" s="376">
        <v>2462</v>
      </c>
      <c r="H259" s="379">
        <v>44732</v>
      </c>
      <c r="I259" s="3">
        <f>E259-F259</f>
        <v>0</v>
      </c>
      <c r="J259" s="5">
        <f>F259/E259</f>
        <v>1</v>
      </c>
    </row>
    <row r="260" spans="1:10" ht="18.75" customHeight="1">
      <c r="A260" s="15">
        <f>LOOKUP(B260,Membership!$D$2:$D$320,Membership!$C$2:$C$320)</f>
        <v>61</v>
      </c>
      <c r="B260" s="1">
        <v>11129</v>
      </c>
      <c r="C260" s="15">
        <v>43</v>
      </c>
      <c r="D260" s="3">
        <v>3.65</v>
      </c>
      <c r="E260" s="3">
        <f>C260*D260</f>
        <v>156.94999999999999</v>
      </c>
      <c r="F260" s="378"/>
      <c r="G260" s="376"/>
      <c r="H260" s="379"/>
      <c r="I260" s="3">
        <f>E260-F260</f>
        <v>156.94999999999999</v>
      </c>
      <c r="J260" s="5">
        <f>F260/E260</f>
        <v>0</v>
      </c>
    </row>
    <row r="261" spans="1:10" ht="18.75" customHeight="1">
      <c r="A261" s="15"/>
      <c r="B261" s="1"/>
      <c r="C261" s="15"/>
      <c r="D261" s="3"/>
      <c r="E261" s="3"/>
      <c r="F261" s="378"/>
      <c r="G261" s="376"/>
      <c r="H261" s="379"/>
      <c r="I261" s="3"/>
      <c r="J261" s="5"/>
    </row>
    <row r="262" spans="1:10" ht="15.75">
      <c r="A262" s="15">
        <f>LOOKUP(B262,Membership!$D$2:$D$320,Membership!$C$2:$C$320)</f>
        <v>62</v>
      </c>
      <c r="B262" s="1">
        <v>1825</v>
      </c>
      <c r="C262" s="15">
        <v>75</v>
      </c>
      <c r="D262" s="3">
        <v>3.65</v>
      </c>
      <c r="E262" s="3">
        <f>C262*D262</f>
        <v>273.75</v>
      </c>
      <c r="F262" s="378"/>
      <c r="G262" s="376"/>
      <c r="H262" s="379"/>
      <c r="I262" s="3">
        <f>E262-F262</f>
        <v>273.75</v>
      </c>
      <c r="J262" s="5">
        <f>F262/E262</f>
        <v>0</v>
      </c>
    </row>
    <row r="263" spans="1:10" ht="15.75">
      <c r="A263" s="15">
        <f>LOOKUP(B263,Membership!$D$2:$D$320,Membership!$C$2:$C$320)</f>
        <v>62</v>
      </c>
      <c r="B263" s="1">
        <v>3095</v>
      </c>
      <c r="C263" s="15">
        <v>169</v>
      </c>
      <c r="D263" s="3">
        <v>3.65</v>
      </c>
      <c r="E263" s="3">
        <f>C263*D263</f>
        <v>616.85</v>
      </c>
      <c r="F263" s="378"/>
      <c r="G263" s="376"/>
      <c r="H263" s="379"/>
      <c r="I263" s="3">
        <f>E263-F263</f>
        <v>616.85</v>
      </c>
      <c r="J263" s="5">
        <f>F263/E263</f>
        <v>0</v>
      </c>
    </row>
    <row r="264" spans="1:10" ht="15.75">
      <c r="A264" s="15">
        <f>LOOKUP(B264,Membership!$D$2:$D$320,Membership!$C$2:$C$320)</f>
        <v>62</v>
      </c>
      <c r="B264" s="1">
        <v>3702</v>
      </c>
      <c r="C264" s="15">
        <v>231</v>
      </c>
      <c r="D264" s="3">
        <v>3.65</v>
      </c>
      <c r="E264" s="3">
        <f>C264*D264</f>
        <v>843.15</v>
      </c>
      <c r="F264" s="378"/>
      <c r="G264" s="376"/>
      <c r="H264" s="379"/>
      <c r="I264" s="3">
        <f>E264-F264</f>
        <v>843.15</v>
      </c>
      <c r="J264" s="5">
        <f>F264/E264</f>
        <v>0</v>
      </c>
    </row>
    <row r="265" spans="1:10" ht="15.75">
      <c r="A265" s="15">
        <f>LOOKUP(B265,Membership!$D$2:$D$320,Membership!$C$2:$C$320)</f>
        <v>62</v>
      </c>
      <c r="B265" s="1">
        <v>6436</v>
      </c>
      <c r="C265" s="15">
        <v>49</v>
      </c>
      <c r="D265" s="3">
        <v>3.65</v>
      </c>
      <c r="E265" s="3">
        <f>C265*D265</f>
        <v>178.85</v>
      </c>
      <c r="F265" s="378"/>
      <c r="G265" s="376"/>
      <c r="H265" s="379"/>
      <c r="I265" s="3">
        <f>E265-F265</f>
        <v>178.85</v>
      </c>
      <c r="J265" s="5">
        <f>F265/E265</f>
        <v>0</v>
      </c>
    </row>
    <row r="266" spans="1:10" ht="15.75">
      <c r="A266" s="15">
        <f>LOOKUP(B266,Membership!$D$2:$D$320,Membership!$C$2:$C$320)</f>
        <v>62</v>
      </c>
      <c r="B266" s="1">
        <v>15276</v>
      </c>
      <c r="C266" s="15">
        <v>52</v>
      </c>
      <c r="D266" s="3">
        <v>3.65</v>
      </c>
      <c r="E266" s="3">
        <f>C266*D266</f>
        <v>189.79999999999998</v>
      </c>
      <c r="F266" s="378"/>
      <c r="G266" s="376"/>
      <c r="H266" s="379"/>
      <c r="I266" s="3">
        <f>E266-F266</f>
        <v>189.79999999999998</v>
      </c>
      <c r="J266" s="5">
        <f>F266/E266</f>
        <v>0</v>
      </c>
    </row>
    <row r="267" spans="1:10" ht="15.75">
      <c r="A267" s="15"/>
      <c r="B267" s="1"/>
      <c r="C267" s="15"/>
      <c r="D267" s="3"/>
      <c r="E267" s="3"/>
      <c r="F267" s="378"/>
      <c r="G267" s="376"/>
      <c r="H267" s="379"/>
      <c r="I267" s="3"/>
      <c r="J267" s="5"/>
    </row>
    <row r="268" spans="1:10" ht="15.75">
      <c r="A268" s="15">
        <f>LOOKUP(B268,Membership!$D$2:$D$320,Membership!$C$2:$C$320)</f>
        <v>63</v>
      </c>
      <c r="B268" s="1">
        <v>2487</v>
      </c>
      <c r="C268" s="15">
        <v>173</v>
      </c>
      <c r="D268" s="3">
        <v>3.65</v>
      </c>
      <c r="E268" s="3">
        <f>C268*D268</f>
        <v>631.44999999999993</v>
      </c>
      <c r="F268" s="378"/>
      <c r="G268" s="376"/>
      <c r="H268" s="379"/>
      <c r="I268" s="3">
        <f>E268-F268</f>
        <v>631.44999999999993</v>
      </c>
      <c r="J268" s="5">
        <f>F268/E268</f>
        <v>0</v>
      </c>
    </row>
    <row r="269" spans="1:10" ht="15.75">
      <c r="A269" s="15">
        <f>LOOKUP(B269,Membership!$D$2:$D$320,Membership!$C$2:$C$320)</f>
        <v>63</v>
      </c>
      <c r="B269" s="1">
        <v>3562</v>
      </c>
      <c r="C269" s="15">
        <v>192</v>
      </c>
      <c r="D269" s="3">
        <v>3.65</v>
      </c>
      <c r="E269" s="3">
        <f>C269*D269</f>
        <v>700.8</v>
      </c>
      <c r="F269" s="378"/>
      <c r="G269" s="376"/>
      <c r="H269" s="379"/>
      <c r="I269" s="3">
        <f>E269-F269</f>
        <v>700.8</v>
      </c>
      <c r="J269" s="5">
        <f>F269/E269</f>
        <v>0</v>
      </c>
    </row>
    <row r="270" spans="1:10" ht="15.75">
      <c r="A270" s="15">
        <f>LOOKUP(B270,Membership!$D$2:$D$320,Membership!$C$2:$C$320)</f>
        <v>63</v>
      </c>
      <c r="B270" s="1">
        <v>4240</v>
      </c>
      <c r="C270" s="15">
        <v>179</v>
      </c>
      <c r="D270" s="3">
        <v>3.65</v>
      </c>
      <c r="E270" s="3">
        <f>C270*D270</f>
        <v>653.35</v>
      </c>
      <c r="F270" s="378">
        <v>730</v>
      </c>
      <c r="G270" s="376">
        <v>148</v>
      </c>
      <c r="H270" s="379">
        <v>44643</v>
      </c>
      <c r="I270" s="3">
        <f>E270-F270</f>
        <v>-76.649999999999977</v>
      </c>
      <c r="J270" s="5">
        <f>F270/E270</f>
        <v>1.1173184357541899</v>
      </c>
    </row>
    <row r="271" spans="1:10" ht="15.75">
      <c r="A271" s="15">
        <f>LOOKUP(B271,Membership!$D$2:$D$320,Membership!$C$2:$C$320)</f>
        <v>63</v>
      </c>
      <c r="B271" s="1">
        <v>10715</v>
      </c>
      <c r="C271" s="15">
        <v>70</v>
      </c>
      <c r="D271" s="3">
        <v>3.65</v>
      </c>
      <c r="E271" s="3">
        <f>C271*D271</f>
        <v>255.5</v>
      </c>
      <c r="F271" s="378"/>
      <c r="G271" s="376"/>
      <c r="H271" s="379"/>
      <c r="I271" s="3">
        <f>E271-F271</f>
        <v>255.5</v>
      </c>
      <c r="J271" s="5">
        <f>F271/E271</f>
        <v>0</v>
      </c>
    </row>
    <row r="272" spans="1:10" ht="15.75">
      <c r="A272" s="15">
        <f>LOOKUP(B272,Membership!$D$2:$D$320,Membership!$C$2:$C$320)</f>
        <v>63</v>
      </c>
      <c r="B272" s="1">
        <v>10976</v>
      </c>
      <c r="C272" s="15">
        <v>56</v>
      </c>
      <c r="D272" s="3">
        <v>3.65</v>
      </c>
      <c r="E272" s="3">
        <f>C272*D272</f>
        <v>204.4</v>
      </c>
      <c r="F272" s="378"/>
      <c r="G272" s="376"/>
      <c r="H272" s="379"/>
      <c r="I272" s="3">
        <f>E272-F272</f>
        <v>204.4</v>
      </c>
      <c r="J272" s="5">
        <f>F272/E272</f>
        <v>0</v>
      </c>
    </row>
    <row r="273" spans="1:10" ht="15.75">
      <c r="A273" s="15"/>
      <c r="B273" s="1"/>
      <c r="C273" s="15"/>
      <c r="D273" s="3"/>
      <c r="E273" s="3"/>
      <c r="F273" s="378"/>
      <c r="G273" s="376"/>
      <c r="H273" s="379"/>
      <c r="I273" s="3"/>
      <c r="J273" s="5"/>
    </row>
    <row r="274" spans="1:10" ht="15.75">
      <c r="A274" s="15">
        <f>LOOKUP(B274,Membership!$D$2:$D$320,Membership!$C$2:$C$320)</f>
        <v>64</v>
      </c>
      <c r="B274" s="1">
        <v>524</v>
      </c>
      <c r="C274" s="15">
        <v>170</v>
      </c>
      <c r="D274" s="3">
        <v>3.65</v>
      </c>
      <c r="E274" s="3">
        <f>C274*D274</f>
        <v>620.5</v>
      </c>
      <c r="F274" s="378">
        <v>650</v>
      </c>
      <c r="G274" s="376">
        <v>24283</v>
      </c>
      <c r="H274" s="379">
        <v>44685</v>
      </c>
      <c r="I274" s="3">
        <f>E274-F274</f>
        <v>-29.5</v>
      </c>
      <c r="J274" s="5">
        <f>F274/E274</f>
        <v>1.0475423045930701</v>
      </c>
    </row>
    <row r="275" spans="1:10" ht="15.75">
      <c r="A275" s="15">
        <f>LOOKUP(B275,Membership!$D$2:$D$320,Membership!$C$2:$C$320)</f>
        <v>64</v>
      </c>
      <c r="B275" s="1">
        <v>4648</v>
      </c>
      <c r="C275" s="15">
        <v>75</v>
      </c>
      <c r="D275" s="3">
        <v>3.65</v>
      </c>
      <c r="E275" s="3">
        <f>C275*D275</f>
        <v>273.75</v>
      </c>
      <c r="F275" s="378"/>
      <c r="G275" s="376"/>
      <c r="H275" s="379"/>
      <c r="I275" s="3">
        <f>E275-F275</f>
        <v>273.75</v>
      </c>
      <c r="J275" s="5">
        <f>F275/E275</f>
        <v>0</v>
      </c>
    </row>
    <row r="276" spans="1:10" ht="15.75">
      <c r="A276" s="15">
        <v>64</v>
      </c>
      <c r="B276" s="1">
        <v>13583</v>
      </c>
      <c r="C276" s="15">
        <v>66</v>
      </c>
      <c r="D276" s="3">
        <v>3.65</v>
      </c>
      <c r="E276" s="3">
        <f>C276*D276</f>
        <v>240.9</v>
      </c>
      <c r="F276" s="378"/>
      <c r="G276" s="376"/>
      <c r="H276" s="379"/>
      <c r="I276" s="3">
        <f>E276-F276</f>
        <v>240.9</v>
      </c>
      <c r="J276" s="5">
        <f>F276/E276</f>
        <v>0</v>
      </c>
    </row>
    <row r="277" spans="1:10" ht="15.75">
      <c r="A277" s="15">
        <f>LOOKUP(B277,Membership!$D$2:$D$320,Membership!$C$2:$C$320)</f>
        <v>64</v>
      </c>
      <c r="B277" s="1">
        <v>15090</v>
      </c>
      <c r="C277" s="15">
        <v>54</v>
      </c>
      <c r="D277" s="3">
        <v>3.65</v>
      </c>
      <c r="E277" s="3">
        <f>C277*D277</f>
        <v>197.1</v>
      </c>
      <c r="F277" s="378"/>
      <c r="G277" s="376"/>
      <c r="H277" s="379"/>
      <c r="I277" s="3">
        <f>E277-F277</f>
        <v>197.1</v>
      </c>
      <c r="J277" s="5">
        <f>F277/E277</f>
        <v>0</v>
      </c>
    </row>
    <row r="278" spans="1:10" ht="15.75">
      <c r="A278" s="15">
        <f>LOOKUP(B278,Membership!$D$2:$D$320,Membership!$C$2:$C$320)</f>
        <v>64</v>
      </c>
      <c r="B278" s="1">
        <v>16171</v>
      </c>
      <c r="C278" s="15">
        <v>32</v>
      </c>
      <c r="D278" s="3">
        <v>3.65</v>
      </c>
      <c r="E278" s="3">
        <f>C278*D278</f>
        <v>116.8</v>
      </c>
      <c r="F278" s="378"/>
      <c r="G278" s="376"/>
      <c r="H278" s="379"/>
      <c r="I278" s="3">
        <f>E278-F278</f>
        <v>116.8</v>
      </c>
      <c r="J278" s="5">
        <f>F278/E278</f>
        <v>0</v>
      </c>
    </row>
    <row r="279" spans="1:10" ht="15.75">
      <c r="A279" s="15"/>
      <c r="B279" s="1"/>
      <c r="C279" s="15"/>
      <c r="D279" s="3"/>
      <c r="E279" s="3"/>
      <c r="F279" s="378"/>
      <c r="G279" s="376"/>
      <c r="H279" s="379"/>
      <c r="I279" s="3"/>
      <c r="J279" s="5"/>
    </row>
    <row r="280" spans="1:10" ht="15.75">
      <c r="A280" s="15">
        <f>LOOKUP(B280,Membership!$D$2:$D$320,Membership!$C$2:$C$320)</f>
        <v>65</v>
      </c>
      <c r="B280" s="1">
        <v>1709</v>
      </c>
      <c r="C280" s="15">
        <v>167</v>
      </c>
      <c r="D280" s="3">
        <v>3.65</v>
      </c>
      <c r="E280" s="3">
        <f>C280*D280</f>
        <v>609.54999999999995</v>
      </c>
      <c r="F280" s="378">
        <v>620.5</v>
      </c>
      <c r="G280" s="377">
        <v>8718</v>
      </c>
      <c r="H280" s="379">
        <v>44634</v>
      </c>
      <c r="I280" s="3">
        <f>E280-F280</f>
        <v>-10.950000000000045</v>
      </c>
      <c r="J280" s="5">
        <f>F280/E280</f>
        <v>1.0179640718562875</v>
      </c>
    </row>
    <row r="281" spans="1:10" ht="15.75">
      <c r="A281" s="15">
        <f>LOOKUP(B281,Membership!$D$2:$D$320,Membership!$C$2:$C$320)</f>
        <v>65</v>
      </c>
      <c r="B281" s="1">
        <v>4614</v>
      </c>
      <c r="C281" s="15">
        <v>50</v>
      </c>
      <c r="D281" s="3">
        <v>3.65</v>
      </c>
      <c r="E281" s="3">
        <f>C281*D281</f>
        <v>182.5</v>
      </c>
      <c r="F281" s="378"/>
      <c r="G281" s="376"/>
      <c r="H281" s="379"/>
      <c r="I281" s="3">
        <f>E281-F281</f>
        <v>182.5</v>
      </c>
      <c r="J281" s="5">
        <f>F281/E281</f>
        <v>0</v>
      </c>
    </row>
    <row r="282" spans="1:10" ht="15.75">
      <c r="A282" s="15">
        <f>LOOKUP(B282,Membership!$D$2:$D$320,Membership!$C$2:$C$320)</f>
        <v>65</v>
      </c>
      <c r="B282" s="1">
        <v>6719</v>
      </c>
      <c r="C282" s="15">
        <v>40</v>
      </c>
      <c r="D282" s="3">
        <v>3.65</v>
      </c>
      <c r="E282" s="3">
        <f>C282*D282</f>
        <v>146</v>
      </c>
      <c r="F282" s="378">
        <v>149.65</v>
      </c>
      <c r="G282" s="376">
        <v>484</v>
      </c>
      <c r="H282" s="379">
        <v>44728</v>
      </c>
      <c r="I282" s="3">
        <f>E282-F282</f>
        <v>-3.6500000000000057</v>
      </c>
      <c r="J282" s="5">
        <f>F282/E282</f>
        <v>1.0250000000000001</v>
      </c>
    </row>
    <row r="283" spans="1:10" ht="15.75">
      <c r="A283" s="15">
        <f>LOOKUP(B283,Membership!$D$2:$D$320,Membership!$C$2:$C$320)</f>
        <v>65</v>
      </c>
      <c r="B283" s="1">
        <v>16821</v>
      </c>
      <c r="C283" s="15">
        <v>48</v>
      </c>
      <c r="D283" s="3">
        <v>3.65</v>
      </c>
      <c r="E283" s="3">
        <f>C283*D283</f>
        <v>175.2</v>
      </c>
      <c r="F283" s="378"/>
      <c r="G283" s="376"/>
      <c r="H283" s="379"/>
      <c r="I283" s="3">
        <f>E283-F283</f>
        <v>175.2</v>
      </c>
      <c r="J283" s="5">
        <f>F283/E283</f>
        <v>0</v>
      </c>
    </row>
    <row r="284" spans="1:10" ht="15.75">
      <c r="A284" s="15">
        <f>LOOKUP(B284,Membership!$D$2:$D$320,Membership!$C$2:$C$320)</f>
        <v>65</v>
      </c>
      <c r="B284" s="1">
        <v>17468</v>
      </c>
      <c r="C284" s="15">
        <v>19</v>
      </c>
      <c r="D284" s="3">
        <v>3.65</v>
      </c>
      <c r="E284" s="3">
        <f>C284*D284</f>
        <v>69.349999999999994</v>
      </c>
      <c r="F284" s="378"/>
      <c r="G284" s="376"/>
      <c r="H284" s="379"/>
      <c r="I284" s="3">
        <f>E284-F284</f>
        <v>69.349999999999994</v>
      </c>
      <c r="J284" s="5">
        <f>F284/E284</f>
        <v>0</v>
      </c>
    </row>
    <row r="285" spans="1:10" ht="15.75">
      <c r="A285" s="15"/>
      <c r="B285" s="1"/>
      <c r="C285" s="15"/>
      <c r="D285" s="3"/>
      <c r="E285" s="3"/>
      <c r="F285" s="378"/>
      <c r="G285" s="376"/>
      <c r="H285" s="379"/>
      <c r="I285" s="3"/>
      <c r="J285" s="5"/>
    </row>
    <row r="286" spans="1:10" ht="15.75">
      <c r="A286" s="15">
        <f>LOOKUP(B286,Membership!$D$2:$D$320,Membership!$C$2:$C$320)</f>
        <v>66</v>
      </c>
      <c r="B286" s="1">
        <v>1964</v>
      </c>
      <c r="C286" s="15">
        <v>393</v>
      </c>
      <c r="D286" s="3">
        <v>3.65</v>
      </c>
      <c r="E286" s="3">
        <f>C286*D286</f>
        <v>1434.45</v>
      </c>
      <c r="F286" s="378"/>
      <c r="G286" s="376"/>
      <c r="H286" s="379"/>
      <c r="I286" s="3">
        <f>E286-F286</f>
        <v>1434.45</v>
      </c>
      <c r="J286" s="5">
        <f>F286/E286</f>
        <v>0</v>
      </c>
    </row>
    <row r="287" spans="1:10" ht="15.75">
      <c r="A287" s="15">
        <f>LOOKUP(B287,Membership!$D$2:$D$320,Membership!$C$2:$C$320)</f>
        <v>66</v>
      </c>
      <c r="B287" s="1">
        <v>2035</v>
      </c>
      <c r="C287" s="15">
        <v>71</v>
      </c>
      <c r="D287" s="3">
        <v>3.65</v>
      </c>
      <c r="E287" s="3">
        <f>C287*D287</f>
        <v>259.14999999999998</v>
      </c>
      <c r="F287" s="378">
        <v>273.14999999999998</v>
      </c>
      <c r="G287" s="376">
        <v>1421</v>
      </c>
      <c r="H287" s="379">
        <v>44721</v>
      </c>
      <c r="I287" s="3">
        <f>E287-F287</f>
        <v>-14</v>
      </c>
      <c r="J287" s="5">
        <f>F287/E287</f>
        <v>1.0540227667374107</v>
      </c>
    </row>
    <row r="288" spans="1:10" ht="15.75">
      <c r="A288" s="15">
        <f>LOOKUP(B288,Membership!$D$2:$D$320,Membership!$C$2:$C$320)</f>
        <v>66</v>
      </c>
      <c r="B288" s="1">
        <v>11301</v>
      </c>
      <c r="C288" s="15">
        <v>60</v>
      </c>
      <c r="D288" s="3">
        <v>3.65</v>
      </c>
      <c r="E288" s="3">
        <f>C288*D288</f>
        <v>219</v>
      </c>
      <c r="F288" s="378"/>
      <c r="G288" s="376"/>
      <c r="H288" s="379"/>
      <c r="I288" s="3">
        <f>E288-F288</f>
        <v>219</v>
      </c>
      <c r="J288" s="5">
        <f>F288/E288</f>
        <v>0</v>
      </c>
    </row>
    <row r="289" spans="1:10" ht="15.75">
      <c r="A289" s="15">
        <f>LOOKUP(B289,Membership!$D$2:$D$320,Membership!$C$2:$C$320)</f>
        <v>66</v>
      </c>
      <c r="B289" s="1">
        <v>11657</v>
      </c>
      <c r="C289" s="15">
        <v>21</v>
      </c>
      <c r="D289" s="3">
        <v>3.65</v>
      </c>
      <c r="E289" s="3">
        <f>C289*D289</f>
        <v>76.649999999999991</v>
      </c>
      <c r="F289" s="378"/>
      <c r="G289" s="376"/>
      <c r="H289" s="379"/>
      <c r="I289" s="3">
        <f>E289-F289</f>
        <v>76.649999999999991</v>
      </c>
      <c r="J289" s="5">
        <f>F289/E289</f>
        <v>0</v>
      </c>
    </row>
    <row r="290" spans="1:10" ht="15.75">
      <c r="A290" s="15">
        <f>LOOKUP(B290,Membership!$D$2:$D$320,Membership!$C$2:$C$320)</f>
        <v>66</v>
      </c>
      <c r="B290" s="1">
        <v>12621</v>
      </c>
      <c r="C290" s="15">
        <v>56</v>
      </c>
      <c r="D290" s="3">
        <v>3.65</v>
      </c>
      <c r="E290" s="3">
        <f>C290*D290</f>
        <v>204.4</v>
      </c>
      <c r="F290" s="378"/>
      <c r="G290" s="376"/>
      <c r="H290" s="379"/>
      <c r="I290" s="3">
        <f>E290-F290</f>
        <v>204.4</v>
      </c>
      <c r="J290" s="5">
        <f>F290/E290</f>
        <v>0</v>
      </c>
    </row>
    <row r="291" spans="1:10" ht="15.75">
      <c r="A291" s="15"/>
      <c r="B291" s="1"/>
      <c r="C291" s="15"/>
      <c r="D291" s="3"/>
      <c r="E291" s="3"/>
      <c r="F291" s="378"/>
      <c r="G291" s="376"/>
      <c r="H291" s="379"/>
      <c r="I291" s="3"/>
      <c r="J291" s="5"/>
    </row>
    <row r="292" spans="1:10" ht="15.75">
      <c r="A292" s="15">
        <f>LOOKUP(B292,Membership!$D$2:$D$320,Membership!$C$2:$C$320)</f>
        <v>67</v>
      </c>
      <c r="B292" s="1">
        <v>973</v>
      </c>
      <c r="C292" s="15">
        <v>184</v>
      </c>
      <c r="D292" s="3">
        <v>3.65</v>
      </c>
      <c r="E292" s="3">
        <f>C292*D292</f>
        <v>671.6</v>
      </c>
      <c r="F292" s="378">
        <v>200.15</v>
      </c>
      <c r="G292" s="376">
        <v>8782</v>
      </c>
      <c r="H292" s="379">
        <v>44719</v>
      </c>
      <c r="I292" s="3">
        <f>E292-F292</f>
        <v>471.45000000000005</v>
      </c>
      <c r="J292" s="5">
        <f>F292/E292</f>
        <v>0.29801965455628349</v>
      </c>
    </row>
    <row r="293" spans="1:10" ht="15.75">
      <c r="A293" s="15">
        <f>LOOKUP(B293,Membership!$D$2:$D$320,Membership!$C$2:$C$320)</f>
        <v>67</v>
      </c>
      <c r="B293" s="1">
        <v>8108</v>
      </c>
      <c r="C293" s="15">
        <v>40</v>
      </c>
      <c r="D293" s="3">
        <v>3.65</v>
      </c>
      <c r="E293" s="3">
        <f>C293*D293</f>
        <v>146</v>
      </c>
      <c r="F293" s="378"/>
      <c r="G293" s="376"/>
      <c r="H293" s="379"/>
      <c r="I293" s="3">
        <f>E293-F293</f>
        <v>146</v>
      </c>
      <c r="J293" s="5">
        <f>F293/E293</f>
        <v>0</v>
      </c>
    </row>
    <row r="294" spans="1:10" ht="15.75">
      <c r="A294" s="15">
        <f>LOOKUP(B294,Membership!$D$2:$D$320,Membership!$C$2:$C$320)</f>
        <v>67</v>
      </c>
      <c r="B294" s="7">
        <v>14362</v>
      </c>
      <c r="C294" s="15">
        <v>57</v>
      </c>
      <c r="D294" s="3">
        <v>3.65</v>
      </c>
      <c r="E294" s="3">
        <f>C294*D294</f>
        <v>208.04999999999998</v>
      </c>
      <c r="F294" s="378"/>
      <c r="G294" s="376"/>
      <c r="H294" s="379"/>
      <c r="I294" s="3">
        <f>E294-F294</f>
        <v>208.04999999999998</v>
      </c>
      <c r="J294" s="5">
        <f>F294/E294</f>
        <v>0</v>
      </c>
    </row>
    <row r="295" spans="1:10" ht="15.75">
      <c r="A295" s="15">
        <f>LOOKUP(B295,Membership!$D$2:$D$320,Membership!$C$2:$C$320)</f>
        <v>67</v>
      </c>
      <c r="B295" s="1">
        <v>16022</v>
      </c>
      <c r="C295" s="15">
        <v>43</v>
      </c>
      <c r="D295" s="3">
        <v>3.65</v>
      </c>
      <c r="E295" s="3">
        <f>C295*D295</f>
        <v>156.94999999999999</v>
      </c>
      <c r="F295" s="378">
        <v>176</v>
      </c>
      <c r="G295" s="376">
        <v>1126</v>
      </c>
      <c r="H295" s="379">
        <v>44743</v>
      </c>
      <c r="I295" s="3">
        <f>E295-F295</f>
        <v>-19.050000000000011</v>
      </c>
      <c r="J295" s="5">
        <f>F295/E295</f>
        <v>1.1213762344695763</v>
      </c>
    </row>
    <row r="296" spans="1:10" ht="15.75">
      <c r="A296" s="15">
        <f>LOOKUP(B296,Membership!$D$2:$D$320,Membership!$C$2:$C$320)</f>
        <v>67</v>
      </c>
      <c r="B296" s="1">
        <v>16765</v>
      </c>
      <c r="C296" s="15">
        <v>40</v>
      </c>
      <c r="D296" s="3">
        <v>3.65</v>
      </c>
      <c r="E296" s="3">
        <f>C296*D296</f>
        <v>146</v>
      </c>
      <c r="F296" s="378">
        <v>146</v>
      </c>
      <c r="G296" s="376">
        <v>1135</v>
      </c>
      <c r="H296" s="379">
        <v>44732</v>
      </c>
      <c r="I296" s="3">
        <f>E296-F296</f>
        <v>0</v>
      </c>
      <c r="J296" s="5">
        <f>F296/E296</f>
        <v>1</v>
      </c>
    </row>
    <row r="297" spans="1:10" ht="15.75">
      <c r="A297" s="15"/>
      <c r="B297" s="1"/>
      <c r="C297" s="15"/>
      <c r="D297" s="3"/>
      <c r="E297" s="3"/>
      <c r="F297" s="378"/>
      <c r="G297" s="376"/>
      <c r="H297" s="379"/>
      <c r="I297" s="3"/>
      <c r="J297" s="5"/>
    </row>
    <row r="298" spans="1:10" ht="15.75">
      <c r="A298" s="15">
        <f>LOOKUP(B298,Membership!$D$2:$D$320,Membership!$C$2:$C$320)</f>
        <v>68</v>
      </c>
      <c r="B298" s="1">
        <v>4580</v>
      </c>
      <c r="C298" s="15">
        <v>201</v>
      </c>
      <c r="D298" s="3">
        <v>3.65</v>
      </c>
      <c r="E298" s="3">
        <f>C298*D298</f>
        <v>733.65</v>
      </c>
      <c r="F298" s="378"/>
      <c r="G298" s="376"/>
      <c r="H298" s="379"/>
      <c r="I298" s="3">
        <f>E298-F298</f>
        <v>733.65</v>
      </c>
      <c r="J298" s="5">
        <f>F298/E298</f>
        <v>0</v>
      </c>
    </row>
    <row r="299" spans="1:10" ht="15.75">
      <c r="A299" s="15">
        <f>LOOKUP(B299,Membership!$D$2:$D$320,Membership!$C$2:$C$320)</f>
        <v>68</v>
      </c>
      <c r="B299" s="1">
        <v>6448</v>
      </c>
      <c r="C299" s="15">
        <v>111</v>
      </c>
      <c r="D299" s="3">
        <v>3.65</v>
      </c>
      <c r="E299" s="3">
        <f>C299*D299</f>
        <v>405.15</v>
      </c>
      <c r="F299" s="378">
        <v>405.15</v>
      </c>
      <c r="G299" s="376">
        <v>671</v>
      </c>
      <c r="H299" s="379">
        <v>44733</v>
      </c>
      <c r="I299" s="3">
        <f>E299-F299</f>
        <v>0</v>
      </c>
      <c r="J299" s="5">
        <f>F299/E299</f>
        <v>1</v>
      </c>
    </row>
    <row r="300" spans="1:10" ht="15.75">
      <c r="A300" s="15">
        <f>LOOKUP(B300,Membership!$D$2:$D$320,Membership!$C$2:$C$320)</f>
        <v>68</v>
      </c>
      <c r="B300" s="1">
        <v>13733</v>
      </c>
      <c r="C300" s="15">
        <v>56</v>
      </c>
      <c r="D300" s="3">
        <v>3.65</v>
      </c>
      <c r="E300" s="3">
        <f>C300*D300</f>
        <v>204.4</v>
      </c>
      <c r="F300" s="378"/>
      <c r="G300" s="376"/>
      <c r="H300" s="379"/>
      <c r="I300" s="3">
        <f>E300-F300</f>
        <v>204.4</v>
      </c>
      <c r="J300" s="5">
        <f>F300/E300</f>
        <v>0</v>
      </c>
    </row>
    <row r="301" spans="1:10" ht="15.75">
      <c r="A301" s="15">
        <f>LOOKUP(B301,Membership!$D$2:$D$320,Membership!$C$2:$C$320)</f>
        <v>68</v>
      </c>
      <c r="B301" s="1">
        <v>16710</v>
      </c>
      <c r="C301" s="15">
        <v>26</v>
      </c>
      <c r="D301" s="3">
        <v>3.65</v>
      </c>
      <c r="E301" s="3">
        <f>C301*D301</f>
        <v>94.899999999999991</v>
      </c>
      <c r="F301" s="378"/>
      <c r="G301" s="376"/>
      <c r="H301" s="379"/>
      <c r="I301" s="3">
        <f>E301-F301</f>
        <v>94.899999999999991</v>
      </c>
      <c r="J301" s="5">
        <f>F301/E301</f>
        <v>0</v>
      </c>
    </row>
    <row r="302" spans="1:10" ht="15.75">
      <c r="A302" s="15"/>
      <c r="B302" s="1"/>
      <c r="C302" s="15"/>
      <c r="D302" s="3"/>
      <c r="E302" s="3"/>
      <c r="F302" s="378"/>
      <c r="G302" s="376"/>
      <c r="H302" s="379"/>
      <c r="I302" s="3"/>
      <c r="J302" s="5"/>
    </row>
    <row r="303" spans="1:10" ht="15.75">
      <c r="A303" s="15">
        <f>LOOKUP(B303,Membership!$D$2:$D$320,Membership!$C$2:$C$320)</f>
        <v>69</v>
      </c>
      <c r="B303" s="1">
        <v>4520</v>
      </c>
      <c r="C303" s="15">
        <v>123</v>
      </c>
      <c r="D303" s="3">
        <v>3.65</v>
      </c>
      <c r="E303" s="3">
        <f>C303*D303</f>
        <v>448.95</v>
      </c>
      <c r="F303" s="378">
        <v>328</v>
      </c>
      <c r="G303" s="376">
        <v>5348</v>
      </c>
      <c r="H303" s="379">
        <v>44727</v>
      </c>
      <c r="I303" s="3">
        <v>21</v>
      </c>
      <c r="J303" s="5">
        <f>F303/E303</f>
        <v>0.73059360730593614</v>
      </c>
    </row>
    <row r="304" spans="1:10" ht="15.75">
      <c r="A304" s="15">
        <f>LOOKUP(B304,Membership!$D$2:$D$320,Membership!$C$2:$C$320)</f>
        <v>69</v>
      </c>
      <c r="B304" s="1">
        <v>4706</v>
      </c>
      <c r="C304" s="15">
        <v>97</v>
      </c>
      <c r="D304" s="3">
        <v>3.65</v>
      </c>
      <c r="E304" s="3">
        <f>C304*D304</f>
        <v>354.05</v>
      </c>
      <c r="F304" s="378">
        <v>262.5</v>
      </c>
      <c r="G304" s="376">
        <v>3716</v>
      </c>
      <c r="H304" s="379">
        <v>44751</v>
      </c>
      <c r="I304" s="3">
        <f>E304-F304</f>
        <v>91.550000000000011</v>
      </c>
      <c r="J304" s="5">
        <f>F304/E304</f>
        <v>0.7414207032904957</v>
      </c>
    </row>
    <row r="305" spans="1:10" ht="15.75">
      <c r="A305" s="15">
        <f>LOOKUP(B305,Membership!$D$2:$D$320,Membership!$C$2:$C$320)</f>
        <v>69</v>
      </c>
      <c r="B305" s="1">
        <v>5438</v>
      </c>
      <c r="C305" s="15">
        <v>84</v>
      </c>
      <c r="D305" s="3">
        <v>3.65</v>
      </c>
      <c r="E305" s="3">
        <f>C305*D305</f>
        <v>306.59999999999997</v>
      </c>
      <c r="F305" s="378">
        <v>306.60000000000002</v>
      </c>
      <c r="G305" s="376">
        <v>1374</v>
      </c>
      <c r="H305" s="379">
        <v>44670</v>
      </c>
      <c r="I305" s="3">
        <f>E305-F305</f>
        <v>0</v>
      </c>
      <c r="J305" s="5">
        <f>F305/E305</f>
        <v>1.0000000000000002</v>
      </c>
    </row>
    <row r="306" spans="1:10" ht="15.75">
      <c r="A306" s="15">
        <f>LOOKUP(B306,Membership!$D$2:$D$320,Membership!$C$2:$C$320)</f>
        <v>69</v>
      </c>
      <c r="B306" s="1">
        <v>6646</v>
      </c>
      <c r="C306" s="15">
        <v>88</v>
      </c>
      <c r="D306" s="3">
        <v>3.65</v>
      </c>
      <c r="E306" s="3">
        <f>C306*D306</f>
        <v>321.2</v>
      </c>
      <c r="F306" s="378">
        <v>183.65</v>
      </c>
      <c r="G306" s="376">
        <v>3647</v>
      </c>
      <c r="H306" s="379">
        <v>44629</v>
      </c>
      <c r="I306" s="3">
        <f>E306-F306</f>
        <v>137.54999999999998</v>
      </c>
      <c r="J306" s="5">
        <f>F306/E306</f>
        <v>0.57176214196762143</v>
      </c>
    </row>
    <row r="307" spans="1:10" ht="15.75">
      <c r="A307" s="15">
        <f>LOOKUP(B307,Membership!$D$2:$D$320,Membership!$C$2:$C$320)</f>
        <v>69</v>
      </c>
      <c r="B307" s="1">
        <v>6883</v>
      </c>
      <c r="C307" s="15">
        <v>65</v>
      </c>
      <c r="D307" s="3">
        <v>3.65</v>
      </c>
      <c r="E307" s="3">
        <f>C307*D307</f>
        <v>237.25</v>
      </c>
      <c r="F307" s="378"/>
      <c r="G307" s="376"/>
      <c r="H307" s="379"/>
      <c r="I307" s="3">
        <f>E307-F307</f>
        <v>237.25</v>
      </c>
      <c r="J307" s="5">
        <f>F307/E307</f>
        <v>0</v>
      </c>
    </row>
    <row r="308" spans="1:10" ht="15.75">
      <c r="A308" s="15"/>
      <c r="B308" s="1"/>
      <c r="C308" s="15"/>
      <c r="D308" s="3"/>
      <c r="E308" s="3"/>
      <c r="F308" s="378"/>
      <c r="G308" s="376"/>
      <c r="H308" s="379"/>
      <c r="I308" s="3"/>
      <c r="J308" s="5"/>
    </row>
    <row r="309" spans="1:10" ht="15.75">
      <c r="A309" s="15">
        <f>LOOKUP(B309,Membership!$D$2:$D$320,Membership!$C$2:$C$320)</f>
        <v>70</v>
      </c>
      <c r="B309" s="1">
        <v>1612</v>
      </c>
      <c r="C309" s="15">
        <v>34</v>
      </c>
      <c r="D309" s="3">
        <v>3.65</v>
      </c>
      <c r="E309" s="3">
        <f t="shared" ref="E309:E314" si="18">C309*D309</f>
        <v>124.1</v>
      </c>
      <c r="F309" s="378"/>
      <c r="G309" s="376"/>
      <c r="H309" s="379"/>
      <c r="I309" s="3">
        <f t="shared" ref="I309:I314" si="19">E309-F309</f>
        <v>124.1</v>
      </c>
      <c r="J309" s="5">
        <f t="shared" ref="J309:J314" si="20">F309/E309</f>
        <v>0</v>
      </c>
    </row>
    <row r="310" spans="1:10" ht="15.75">
      <c r="A310" s="15">
        <f>LOOKUP(B310,Membership!$D$2:$D$320,Membership!$C$2:$C$320)</f>
        <v>70</v>
      </c>
      <c r="B310" s="1">
        <v>1690</v>
      </c>
      <c r="C310" s="15">
        <v>39</v>
      </c>
      <c r="D310" s="3">
        <v>3.65</v>
      </c>
      <c r="E310" s="3">
        <f t="shared" si="18"/>
        <v>142.35</v>
      </c>
      <c r="F310" s="378"/>
      <c r="G310" s="376"/>
      <c r="H310" s="379"/>
      <c r="I310" s="3">
        <f t="shared" si="19"/>
        <v>142.35</v>
      </c>
      <c r="J310" s="5">
        <f t="shared" si="20"/>
        <v>0</v>
      </c>
    </row>
    <row r="311" spans="1:10" ht="15.75">
      <c r="A311" s="15">
        <f>LOOKUP(B311,Membership!$D$2:$D$320,Membership!$C$2:$C$320)</f>
        <v>70</v>
      </c>
      <c r="B311" s="1">
        <v>3464</v>
      </c>
      <c r="C311" s="15">
        <v>153</v>
      </c>
      <c r="D311" s="3">
        <v>3.65</v>
      </c>
      <c r="E311" s="3">
        <f t="shared" si="18"/>
        <v>558.44999999999993</v>
      </c>
      <c r="F311" s="378"/>
      <c r="G311" s="376"/>
      <c r="H311" s="379"/>
      <c r="I311" s="3">
        <f t="shared" si="19"/>
        <v>558.44999999999993</v>
      </c>
      <c r="J311" s="5">
        <f t="shared" si="20"/>
        <v>0</v>
      </c>
    </row>
    <row r="312" spans="1:10" ht="15.75">
      <c r="A312" s="15">
        <f>LOOKUP(B312,Membership!$D$2:$D$320,Membership!$C$2:$C$320)</f>
        <v>70</v>
      </c>
      <c r="B312" s="1">
        <v>4579</v>
      </c>
      <c r="C312" s="15">
        <v>111</v>
      </c>
      <c r="D312" s="3">
        <v>3.65</v>
      </c>
      <c r="E312" s="3">
        <f t="shared" si="18"/>
        <v>405.15</v>
      </c>
      <c r="F312" s="378"/>
      <c r="G312" s="376"/>
      <c r="H312" s="379"/>
      <c r="I312" s="3">
        <f t="shared" si="19"/>
        <v>405.15</v>
      </c>
      <c r="J312" s="5">
        <f t="shared" si="20"/>
        <v>0</v>
      </c>
    </row>
    <row r="313" spans="1:10" ht="15.75">
      <c r="A313" s="15">
        <f>LOOKUP(B313,Membership!$D$2:$D$320,Membership!$C$2:$C$320)</f>
        <v>70</v>
      </c>
      <c r="B313" s="1">
        <v>6776</v>
      </c>
      <c r="C313" s="15">
        <v>29</v>
      </c>
      <c r="D313" s="3">
        <v>3.65</v>
      </c>
      <c r="E313" s="3">
        <f t="shared" si="18"/>
        <v>105.85</v>
      </c>
      <c r="F313" s="378"/>
      <c r="G313" s="376"/>
      <c r="H313" s="379"/>
      <c r="I313" s="3">
        <f t="shared" si="19"/>
        <v>105.85</v>
      </c>
      <c r="J313" s="5">
        <f t="shared" si="20"/>
        <v>0</v>
      </c>
    </row>
    <row r="314" spans="1:10" ht="15.75">
      <c r="A314" s="15">
        <f>LOOKUP(B314,Membership!$D$2:$D$320,Membership!$C$2:$C$320)</f>
        <v>70</v>
      </c>
      <c r="B314" s="1">
        <v>7048</v>
      </c>
      <c r="C314" s="15">
        <v>163</v>
      </c>
      <c r="D314" s="3">
        <v>3.65</v>
      </c>
      <c r="E314" s="3">
        <f t="shared" si="18"/>
        <v>594.94999999999993</v>
      </c>
      <c r="F314" s="378"/>
      <c r="G314" s="376"/>
      <c r="H314" s="379"/>
      <c r="I314" s="3">
        <f t="shared" si="19"/>
        <v>594.94999999999993</v>
      </c>
      <c r="J314" s="5">
        <f t="shared" si="20"/>
        <v>0</v>
      </c>
    </row>
    <row r="315" spans="1:10" ht="15.75">
      <c r="A315" s="15"/>
      <c r="B315" s="1"/>
      <c r="C315" s="15"/>
      <c r="D315" s="3"/>
      <c r="E315" s="3"/>
      <c r="F315" s="378"/>
      <c r="G315" s="376"/>
      <c r="H315" s="379"/>
      <c r="I315" s="3"/>
      <c r="J315" s="5"/>
    </row>
    <row r="316" spans="1:10" ht="15.75">
      <c r="A316" s="15">
        <f>LOOKUP(B316,Membership!$D$2:$D$320,Membership!$C$2:$C$320)</f>
        <v>71</v>
      </c>
      <c r="B316" s="1">
        <v>1837</v>
      </c>
      <c r="C316" s="15">
        <v>158</v>
      </c>
      <c r="D316" s="3">
        <v>3.65</v>
      </c>
      <c r="E316" s="3">
        <f>C316*D316</f>
        <v>576.69999999999993</v>
      </c>
      <c r="F316" s="378">
        <v>576.70000000000005</v>
      </c>
      <c r="G316" s="376">
        <v>799</v>
      </c>
      <c r="H316" s="379">
        <v>44656</v>
      </c>
      <c r="I316" s="3">
        <f>E316-F316</f>
        <v>0</v>
      </c>
      <c r="J316" s="5">
        <f>F316/E316</f>
        <v>1.0000000000000002</v>
      </c>
    </row>
    <row r="317" spans="1:10" ht="15.75">
      <c r="A317" s="15">
        <f>LOOKUP(B317,Membership!$D$2:$D$320,Membership!$C$2:$C$320)</f>
        <v>71</v>
      </c>
      <c r="B317" s="1">
        <v>4877</v>
      </c>
      <c r="C317" s="15">
        <v>121</v>
      </c>
      <c r="D317" s="3">
        <v>3.65</v>
      </c>
      <c r="E317" s="3">
        <f>C317*D317</f>
        <v>441.65</v>
      </c>
      <c r="F317" s="378">
        <v>441.65</v>
      </c>
      <c r="G317" s="376">
        <v>1658</v>
      </c>
      <c r="H317" s="379">
        <v>44684</v>
      </c>
      <c r="I317" s="3">
        <f>E317-F317</f>
        <v>0</v>
      </c>
      <c r="J317" s="5">
        <f>F317/E317</f>
        <v>1</v>
      </c>
    </row>
    <row r="318" spans="1:10" ht="15.75">
      <c r="A318" s="15">
        <f>LOOKUP(B318,Membership!$D$2:$D$320,Membership!$C$2:$C$320)</f>
        <v>71</v>
      </c>
      <c r="B318" s="1">
        <v>4897</v>
      </c>
      <c r="C318" s="15">
        <v>88</v>
      </c>
      <c r="D318" s="3">
        <v>3.65</v>
      </c>
      <c r="E318" s="3">
        <f>C318*D318</f>
        <v>321.2</v>
      </c>
      <c r="F318" s="378"/>
      <c r="G318" s="376"/>
      <c r="H318" s="379"/>
      <c r="I318" s="3">
        <f>E318-F318</f>
        <v>321.2</v>
      </c>
      <c r="J318" s="5">
        <f>F318/E318</f>
        <v>0</v>
      </c>
    </row>
    <row r="319" spans="1:10" ht="15.75">
      <c r="A319" s="15">
        <f>LOOKUP(B319,Membership!$D$2:$D$320,Membership!$C$2:$C$320)</f>
        <v>71</v>
      </c>
      <c r="B319" s="1">
        <v>12677</v>
      </c>
      <c r="C319" s="15">
        <v>60</v>
      </c>
      <c r="D319" s="3">
        <v>3.65</v>
      </c>
      <c r="E319" s="3">
        <f>C319*D319</f>
        <v>219</v>
      </c>
      <c r="F319" s="378"/>
      <c r="G319" s="376"/>
      <c r="H319" s="379"/>
      <c r="I319" s="3">
        <f>E319-F319</f>
        <v>219</v>
      </c>
      <c r="J319" s="5">
        <f>F319/E319</f>
        <v>0</v>
      </c>
    </row>
    <row r="320" spans="1:10" ht="15.75">
      <c r="A320" s="15">
        <f>LOOKUP(B320,Membership!$D$2:$D$320,Membership!$C$2:$C$320)</f>
        <v>71</v>
      </c>
      <c r="B320" s="1">
        <v>14478</v>
      </c>
      <c r="C320" s="15">
        <v>36</v>
      </c>
      <c r="D320" s="3">
        <v>3.65</v>
      </c>
      <c r="E320" s="3">
        <f>C320*D320</f>
        <v>131.4</v>
      </c>
      <c r="F320" s="378">
        <v>135.05000000000001</v>
      </c>
      <c r="G320" s="382">
        <v>1494</v>
      </c>
      <c r="H320" s="379">
        <v>44654</v>
      </c>
      <c r="I320" s="3">
        <f>E320-F320</f>
        <v>-3.6500000000000057</v>
      </c>
      <c r="J320" s="5">
        <f>F320/E320</f>
        <v>1.0277777777777779</v>
      </c>
    </row>
    <row r="321" spans="1:10" ht="15.75">
      <c r="A321" s="15"/>
      <c r="B321" s="1"/>
      <c r="C321" s="15"/>
      <c r="D321" s="3"/>
      <c r="E321" s="3"/>
      <c r="F321" s="378"/>
      <c r="G321" s="376"/>
      <c r="H321" s="379"/>
      <c r="I321" s="3"/>
      <c r="J321" s="5"/>
    </row>
    <row r="322" spans="1:10" ht="15.75">
      <c r="A322" s="15">
        <f>LOOKUP(B322,Membership!$D$2:$D$320,Membership!$C$2:$C$320)</f>
        <v>72</v>
      </c>
      <c r="B322" s="1">
        <v>697</v>
      </c>
      <c r="C322" s="15">
        <v>108</v>
      </c>
      <c r="D322" s="3">
        <v>3.65</v>
      </c>
      <c r="E322" s="3">
        <f>C322*D322</f>
        <v>394.2</v>
      </c>
      <c r="F322" s="378"/>
      <c r="G322" s="376"/>
      <c r="H322" s="379"/>
      <c r="I322" s="3">
        <f>E322-F322</f>
        <v>394.2</v>
      </c>
      <c r="J322" s="5">
        <f>F322/E322</f>
        <v>0</v>
      </c>
    </row>
    <row r="323" spans="1:10" ht="15.75">
      <c r="A323" s="15">
        <f>LOOKUP(B323,Membership!$D$2:$D$320,Membership!$C$2:$C$320)</f>
        <v>72</v>
      </c>
      <c r="B323" s="1">
        <v>4106</v>
      </c>
      <c r="C323" s="15">
        <v>113</v>
      </c>
      <c r="D323" s="3">
        <v>3.65</v>
      </c>
      <c r="E323" s="3">
        <f>C323*D323</f>
        <v>412.45</v>
      </c>
      <c r="F323" s="378">
        <f>91.25+149.65</f>
        <v>240.9</v>
      </c>
      <c r="G323" s="376" t="s">
        <v>359</v>
      </c>
      <c r="H323" s="379" t="s">
        <v>360</v>
      </c>
      <c r="I323" s="3">
        <f>E323-F323</f>
        <v>171.54999999999998</v>
      </c>
      <c r="J323" s="5">
        <f>F323/E323</f>
        <v>0.58407079646017701</v>
      </c>
    </row>
    <row r="324" spans="1:10" ht="15.75">
      <c r="A324" s="15">
        <f>LOOKUP(B324,Membership!$D$2:$D$320,Membership!$C$2:$C$320)</f>
        <v>72</v>
      </c>
      <c r="B324" s="1">
        <v>4831</v>
      </c>
      <c r="C324" s="15">
        <v>68</v>
      </c>
      <c r="D324" s="3">
        <v>3.65</v>
      </c>
      <c r="E324" s="3">
        <f>C324*D324</f>
        <v>248.2</v>
      </c>
      <c r="F324" s="378">
        <v>251.85</v>
      </c>
      <c r="G324" s="376">
        <v>2119</v>
      </c>
      <c r="H324" s="379">
        <v>44695</v>
      </c>
      <c r="I324" s="3">
        <f>E324-F324</f>
        <v>-3.6500000000000057</v>
      </c>
      <c r="J324" s="5">
        <f>F324/E324</f>
        <v>1.0147058823529411</v>
      </c>
    </row>
    <row r="325" spans="1:10" ht="15.75">
      <c r="A325" s="15">
        <f>LOOKUP(B325,Membership!$D$2:$D$320,Membership!$C$2:$C$320)</f>
        <v>72</v>
      </c>
      <c r="B325" s="7">
        <v>15659</v>
      </c>
      <c r="C325" s="15">
        <v>100</v>
      </c>
      <c r="D325" s="3">
        <v>3.65</v>
      </c>
      <c r="E325" s="3">
        <f>C325*D325</f>
        <v>365</v>
      </c>
      <c r="F325" s="378"/>
      <c r="G325" s="376"/>
      <c r="H325" s="379"/>
      <c r="I325" s="3">
        <f>E325-F325</f>
        <v>365</v>
      </c>
      <c r="J325" s="5">
        <f>F325/E325</f>
        <v>0</v>
      </c>
    </row>
    <row r="326" spans="1:10" ht="15.75">
      <c r="A326" s="15"/>
      <c r="B326" s="7"/>
      <c r="C326" s="15"/>
      <c r="D326" s="3"/>
      <c r="E326" s="3"/>
      <c r="F326" s="378"/>
      <c r="G326" s="376"/>
      <c r="H326" s="379"/>
      <c r="I326" s="3"/>
      <c r="J326" s="5"/>
    </row>
    <row r="327" spans="1:10" ht="15.75">
      <c r="A327" s="15">
        <f>LOOKUP(B327,Membership!$D$2:$D$320,Membership!$C$2:$C$320)</f>
        <v>73</v>
      </c>
      <c r="B327" s="1">
        <v>1578</v>
      </c>
      <c r="C327" s="15">
        <v>87</v>
      </c>
      <c r="D327" s="3">
        <v>3.65</v>
      </c>
      <c r="E327" s="3">
        <f t="shared" ref="E327:E332" si="21">C327*D327</f>
        <v>317.55</v>
      </c>
      <c r="F327" s="378"/>
      <c r="G327" s="376"/>
      <c r="H327" s="379"/>
      <c r="I327" s="3">
        <f t="shared" ref="I327:I332" si="22">E327-F327</f>
        <v>317.55</v>
      </c>
      <c r="J327" s="5">
        <f t="shared" ref="J327:J332" si="23">F327/E327</f>
        <v>0</v>
      </c>
    </row>
    <row r="328" spans="1:10" ht="15.75">
      <c r="A328" s="15">
        <f>LOOKUP(B328,Membership!$D$2:$D$320,Membership!$C$2:$C$320)</f>
        <v>73</v>
      </c>
      <c r="B328" s="1">
        <v>1647</v>
      </c>
      <c r="C328" s="15">
        <v>122</v>
      </c>
      <c r="D328" s="3">
        <v>3.65</v>
      </c>
      <c r="E328" s="3">
        <f t="shared" si="21"/>
        <v>445.3</v>
      </c>
      <c r="F328" s="378"/>
      <c r="G328" s="376"/>
      <c r="H328" s="379"/>
      <c r="I328" s="3">
        <f t="shared" si="22"/>
        <v>445.3</v>
      </c>
      <c r="J328" s="5">
        <f t="shared" si="23"/>
        <v>0</v>
      </c>
    </row>
    <row r="329" spans="1:10" ht="15.75">
      <c r="A329" s="15">
        <f>LOOKUP(B329,Membership!$D$2:$D$320,Membership!$C$2:$C$320)</f>
        <v>73</v>
      </c>
      <c r="B329" s="1">
        <v>6554</v>
      </c>
      <c r="C329" s="15">
        <v>63</v>
      </c>
      <c r="D329" s="3">
        <v>3.65</v>
      </c>
      <c r="E329" s="3">
        <f t="shared" si="21"/>
        <v>229.95</v>
      </c>
      <c r="F329" s="378"/>
      <c r="G329" s="376"/>
      <c r="H329" s="379"/>
      <c r="I329" s="3">
        <f t="shared" si="22"/>
        <v>229.95</v>
      </c>
      <c r="J329" s="5">
        <f t="shared" si="23"/>
        <v>0</v>
      </c>
    </row>
    <row r="330" spans="1:10" ht="15.75">
      <c r="A330" s="15">
        <f>LOOKUP(B330,Membership!$D$2:$D$320,Membership!$C$2:$C$320)</f>
        <v>73</v>
      </c>
      <c r="B330" s="1">
        <v>8172</v>
      </c>
      <c r="C330" s="15">
        <v>69</v>
      </c>
      <c r="D330" s="3">
        <v>3.65</v>
      </c>
      <c r="E330" s="3">
        <f t="shared" si="21"/>
        <v>251.85</v>
      </c>
      <c r="F330" s="378"/>
      <c r="G330" s="376"/>
      <c r="H330" s="379"/>
      <c r="I330" s="3">
        <f t="shared" si="22"/>
        <v>251.85</v>
      </c>
      <c r="J330" s="5">
        <f t="shared" si="23"/>
        <v>0</v>
      </c>
    </row>
    <row r="331" spans="1:10" ht="15.75">
      <c r="A331" s="15">
        <f>LOOKUP(B331,Membership!$D$2:$D$320,Membership!$C$2:$C$320)</f>
        <v>73</v>
      </c>
      <c r="B331" s="1">
        <v>8649</v>
      </c>
      <c r="C331" s="15">
        <v>19</v>
      </c>
      <c r="D331" s="3">
        <v>3.65</v>
      </c>
      <c r="E331" s="3">
        <f t="shared" si="21"/>
        <v>69.349999999999994</v>
      </c>
      <c r="F331" s="378"/>
      <c r="G331" s="376"/>
      <c r="H331" s="379"/>
      <c r="I331" s="3">
        <f t="shared" si="22"/>
        <v>69.349999999999994</v>
      </c>
      <c r="J331" s="5">
        <f t="shared" si="23"/>
        <v>0</v>
      </c>
    </row>
    <row r="332" spans="1:10" ht="15.75">
      <c r="A332" s="15">
        <f>LOOKUP(B332,Membership!$D$2:$D$320,Membership!$C$2:$C$320)</f>
        <v>73</v>
      </c>
      <c r="B332" s="7">
        <v>15665</v>
      </c>
      <c r="C332" s="15">
        <v>47</v>
      </c>
      <c r="D332" s="3">
        <v>3.65</v>
      </c>
      <c r="E332" s="3">
        <f t="shared" si="21"/>
        <v>171.54999999999998</v>
      </c>
      <c r="F332" s="378">
        <v>164.25</v>
      </c>
      <c r="G332" s="376">
        <v>1703</v>
      </c>
      <c r="H332" s="379">
        <v>44723</v>
      </c>
      <c r="I332" s="3">
        <f t="shared" si="22"/>
        <v>7.2999999999999829</v>
      </c>
      <c r="J332" s="5">
        <f t="shared" si="23"/>
        <v>0.95744680851063835</v>
      </c>
    </row>
    <row r="333" spans="1:10" ht="15.75">
      <c r="A333" s="15"/>
      <c r="B333" s="1"/>
      <c r="C333" s="15" t="s">
        <v>316</v>
      </c>
      <c r="D333" s="3"/>
      <c r="E333" s="3"/>
      <c r="F333" s="378">
        <f>SUM(F250:F332)</f>
        <v>6998</v>
      </c>
      <c r="G333" s="376"/>
      <c r="H333" s="379"/>
      <c r="I333" s="3"/>
      <c r="J333" s="5"/>
    </row>
    <row r="334" spans="1:10" ht="15.75">
      <c r="A334" s="15"/>
      <c r="B334" s="1"/>
      <c r="C334" s="15"/>
      <c r="D334" s="3"/>
      <c r="E334" s="3"/>
      <c r="F334" s="378"/>
      <c r="G334" s="376"/>
      <c r="H334" s="379"/>
      <c r="I334" s="3"/>
      <c r="J334" s="5"/>
    </row>
    <row r="335" spans="1:10" ht="15.75">
      <c r="A335" s="15"/>
      <c r="B335" s="1"/>
      <c r="C335" s="15"/>
      <c r="D335" s="3"/>
      <c r="E335" s="3"/>
      <c r="F335" s="378"/>
      <c r="G335" s="376"/>
      <c r="H335" s="379"/>
      <c r="I335" s="3"/>
      <c r="J335" s="5"/>
    </row>
    <row r="336" spans="1:10" ht="15.75">
      <c r="A336" s="15">
        <f>LOOKUP(B336,Membership!$D$2:$D$320,Membership!$C$2:$C$320)</f>
        <v>80</v>
      </c>
      <c r="B336" s="1">
        <v>669</v>
      </c>
      <c r="C336" s="15">
        <v>51</v>
      </c>
      <c r="D336" s="3">
        <v>3.65</v>
      </c>
      <c r="E336" s="3">
        <f t="shared" ref="E336:E341" si="24">C336*D336</f>
        <v>186.15</v>
      </c>
      <c r="F336" s="378"/>
      <c r="G336" s="376"/>
      <c r="H336" s="379"/>
      <c r="I336" s="3">
        <f t="shared" ref="I336:I341" si="25">E336-F336</f>
        <v>186.15</v>
      </c>
      <c r="J336" s="5">
        <f t="shared" ref="J336:J341" si="26">F336/E336</f>
        <v>0</v>
      </c>
    </row>
    <row r="337" spans="1:10" ht="15.75">
      <c r="A337" s="15">
        <f>LOOKUP(B337,Membership!$D$2:$D$320,Membership!$C$2:$C$320)</f>
        <v>80</v>
      </c>
      <c r="B337" s="1">
        <v>832</v>
      </c>
      <c r="C337" s="15">
        <v>121</v>
      </c>
      <c r="D337" s="3">
        <v>3.65</v>
      </c>
      <c r="E337" s="3">
        <f t="shared" si="24"/>
        <v>441.65</v>
      </c>
      <c r="F337" s="378"/>
      <c r="G337" s="376"/>
      <c r="H337" s="379"/>
      <c r="I337" s="3">
        <f t="shared" si="25"/>
        <v>441.65</v>
      </c>
      <c r="J337" s="5">
        <f t="shared" si="26"/>
        <v>0</v>
      </c>
    </row>
    <row r="338" spans="1:10" ht="15.75">
      <c r="A338" s="15">
        <f>LOOKUP(B338,Membership!$D$2:$D$320,Membership!$C$2:$C$320)</f>
        <v>80</v>
      </c>
      <c r="B338" s="1">
        <v>2639</v>
      </c>
      <c r="C338" s="15">
        <v>67</v>
      </c>
      <c r="D338" s="3">
        <v>3.65</v>
      </c>
      <c r="E338" s="3">
        <f t="shared" si="24"/>
        <v>244.54999999999998</v>
      </c>
      <c r="F338" s="378"/>
      <c r="G338" s="376"/>
      <c r="H338" s="379"/>
      <c r="I338" s="3">
        <f t="shared" si="25"/>
        <v>244.54999999999998</v>
      </c>
      <c r="J338" s="5">
        <f t="shared" si="26"/>
        <v>0</v>
      </c>
    </row>
    <row r="339" spans="1:10" ht="15.75">
      <c r="A339" s="15">
        <f>LOOKUP(B339,Membership!$D$2:$D$320,Membership!$C$2:$C$320)</f>
        <v>80</v>
      </c>
      <c r="B339" s="1">
        <v>6702</v>
      </c>
      <c r="C339" s="15">
        <v>43</v>
      </c>
      <c r="D339" s="3">
        <v>3.65</v>
      </c>
      <c r="E339" s="3">
        <f t="shared" si="24"/>
        <v>156.94999999999999</v>
      </c>
      <c r="F339" s="378"/>
      <c r="G339" s="376"/>
      <c r="H339" s="379"/>
      <c r="I339" s="3">
        <f t="shared" si="25"/>
        <v>156.94999999999999</v>
      </c>
      <c r="J339" s="5">
        <f t="shared" si="26"/>
        <v>0</v>
      </c>
    </row>
    <row r="340" spans="1:10" ht="15.75">
      <c r="A340" s="15">
        <f>LOOKUP(B340,Membership!$D$2:$D$320,Membership!$C$2:$C$320)</f>
        <v>80</v>
      </c>
      <c r="B340" s="1">
        <v>6786</v>
      </c>
      <c r="C340" s="15">
        <v>25</v>
      </c>
      <c r="D340" s="3">
        <v>3.65</v>
      </c>
      <c r="E340" s="3">
        <f t="shared" si="24"/>
        <v>91.25</v>
      </c>
      <c r="F340" s="378"/>
      <c r="G340" s="376"/>
      <c r="H340" s="379"/>
      <c r="I340" s="3">
        <f t="shared" si="25"/>
        <v>91.25</v>
      </c>
      <c r="J340" s="5">
        <f t="shared" si="26"/>
        <v>0</v>
      </c>
    </row>
    <row r="341" spans="1:10" ht="15.75">
      <c r="A341" s="15">
        <f>LOOKUP(B341,Membership!$D$2:$D$320,Membership!$C$2:$C$320)</f>
        <v>80</v>
      </c>
      <c r="B341" s="1">
        <v>7132</v>
      </c>
      <c r="C341" s="15">
        <v>64</v>
      </c>
      <c r="D341" s="3">
        <v>3.65</v>
      </c>
      <c r="E341" s="3">
        <f t="shared" si="24"/>
        <v>233.6</v>
      </c>
      <c r="F341" s="378"/>
      <c r="G341" s="376"/>
      <c r="H341" s="379"/>
      <c r="I341" s="3">
        <f t="shared" si="25"/>
        <v>233.6</v>
      </c>
      <c r="J341" s="5">
        <f t="shared" si="26"/>
        <v>0</v>
      </c>
    </row>
    <row r="342" spans="1:10" ht="15.75">
      <c r="A342" s="15"/>
      <c r="B342" s="1"/>
      <c r="C342" s="15"/>
      <c r="D342" s="3"/>
      <c r="E342" s="3"/>
      <c r="F342" s="378"/>
      <c r="G342" s="376"/>
      <c r="H342" s="379"/>
      <c r="I342" s="3"/>
      <c r="J342" s="5"/>
    </row>
    <row r="343" spans="1:10" ht="15.75">
      <c r="A343" s="15">
        <f>LOOKUP(B343,Membership!$D$2:$D$320,Membership!$C$2:$C$320)</f>
        <v>81</v>
      </c>
      <c r="B343" s="1">
        <v>1762</v>
      </c>
      <c r="C343" s="15">
        <v>311</v>
      </c>
      <c r="D343" s="3">
        <v>3.65</v>
      </c>
      <c r="E343" s="3">
        <f>C343*D343</f>
        <v>1135.1499999999999</v>
      </c>
      <c r="F343" s="378"/>
      <c r="G343" s="376"/>
      <c r="H343" s="379"/>
      <c r="I343" s="3">
        <f>E343-F343</f>
        <v>1135.1499999999999</v>
      </c>
      <c r="J343" s="5">
        <f>F343/E343</f>
        <v>0</v>
      </c>
    </row>
    <row r="344" spans="1:10" ht="15.75">
      <c r="A344" s="15">
        <f>LOOKUP(B344,Membership!$D$2:$D$320,Membership!$C$2:$C$320)</f>
        <v>81</v>
      </c>
      <c r="B344" s="1">
        <v>4902</v>
      </c>
      <c r="C344" s="15">
        <v>187</v>
      </c>
      <c r="D344" s="3">
        <v>3.65</v>
      </c>
      <c r="E344" s="3">
        <f>C344*D344</f>
        <v>682.55</v>
      </c>
      <c r="F344" s="378">
        <v>369.42</v>
      </c>
      <c r="G344" s="376">
        <v>7821</v>
      </c>
      <c r="H344" s="379">
        <v>44725</v>
      </c>
      <c r="I344" s="3">
        <f>E344-F344</f>
        <v>313.12999999999994</v>
      </c>
      <c r="J344" s="5">
        <f>F344/E344</f>
        <v>0.54123507435352725</v>
      </c>
    </row>
    <row r="345" spans="1:10" ht="15.75">
      <c r="A345" s="15">
        <f>LOOKUP(B345,Membership!$D$2:$D$320,Membership!$C$2:$C$320)</f>
        <v>81</v>
      </c>
      <c r="B345" s="1">
        <v>6759</v>
      </c>
      <c r="C345" s="15">
        <v>160</v>
      </c>
      <c r="D345" s="3">
        <v>3.65</v>
      </c>
      <c r="E345" s="3">
        <f>C345*D345</f>
        <v>584</v>
      </c>
      <c r="F345" s="378"/>
      <c r="G345" s="376"/>
      <c r="H345" s="379"/>
      <c r="I345" s="3">
        <f>E345-F345</f>
        <v>584</v>
      </c>
      <c r="J345" s="5">
        <f>F345/E345</f>
        <v>0</v>
      </c>
    </row>
    <row r="346" spans="1:10" ht="15.75">
      <c r="A346" s="15">
        <f>LOOKUP(B346,Membership!$D$2:$D$320,Membership!$C$2:$C$320)</f>
        <v>81</v>
      </c>
      <c r="B346" s="1">
        <v>7030</v>
      </c>
      <c r="C346" s="15">
        <v>83</v>
      </c>
      <c r="D346" s="3">
        <v>3.65</v>
      </c>
      <c r="E346" s="3">
        <f>C346*D346</f>
        <v>302.95</v>
      </c>
      <c r="F346" s="378">
        <v>400</v>
      </c>
      <c r="G346" s="376">
        <v>2914</v>
      </c>
      <c r="H346" s="379">
        <v>44746</v>
      </c>
      <c r="I346" s="3">
        <f>E346-F346</f>
        <v>-97.050000000000011</v>
      </c>
      <c r="J346" s="5">
        <f>F346/E346</f>
        <v>1.3203498927215713</v>
      </c>
    </row>
    <row r="347" spans="1:10" ht="15.75">
      <c r="A347" s="15">
        <f>LOOKUP(B347,Membership!$D$2:$D$320,Membership!$C$2:$C$320)</f>
        <v>101</v>
      </c>
      <c r="B347" s="1">
        <v>15711</v>
      </c>
      <c r="C347" s="15">
        <v>13</v>
      </c>
      <c r="D347" s="3">
        <v>3.65</v>
      </c>
      <c r="E347" s="3">
        <f>C347*D347</f>
        <v>47.449999999999996</v>
      </c>
      <c r="F347" s="378"/>
      <c r="G347" s="376"/>
      <c r="H347" s="379"/>
      <c r="I347" s="3">
        <f>E347-F347</f>
        <v>47.449999999999996</v>
      </c>
      <c r="J347" s="5">
        <f>F347/E347</f>
        <v>0</v>
      </c>
    </row>
    <row r="348" spans="1:10" ht="15.75">
      <c r="A348" s="15"/>
      <c r="B348" s="1"/>
      <c r="C348" s="15"/>
      <c r="D348" s="3"/>
      <c r="E348" s="3"/>
      <c r="F348" s="378"/>
      <c r="G348" s="376"/>
      <c r="H348" s="379"/>
      <c r="I348" s="3"/>
      <c r="J348" s="5"/>
    </row>
    <row r="349" spans="1:10" ht="15.75">
      <c r="A349" s="15">
        <f>LOOKUP(B349,Membership!$D$2:$D$320,Membership!$C$2:$C$320)</f>
        <v>82</v>
      </c>
      <c r="B349" s="1">
        <v>2845</v>
      </c>
      <c r="C349" s="15">
        <v>305</v>
      </c>
      <c r="D349" s="3">
        <v>3.65</v>
      </c>
      <c r="E349" s="3">
        <f>C349*D349</f>
        <v>1113.25</v>
      </c>
      <c r="F349" s="378"/>
      <c r="G349" s="376"/>
      <c r="H349" s="379"/>
      <c r="I349" s="3">
        <f>E349-F349</f>
        <v>1113.25</v>
      </c>
      <c r="J349" s="5">
        <f>F349/E349</f>
        <v>0</v>
      </c>
    </row>
    <row r="350" spans="1:10" ht="15.75">
      <c r="A350" s="15">
        <f>LOOKUP(B350,Membership!$D$2:$D$320,Membership!$C$2:$C$320)</f>
        <v>82</v>
      </c>
      <c r="B350" s="1">
        <v>4954</v>
      </c>
      <c r="C350" s="15">
        <v>130</v>
      </c>
      <c r="D350" s="3">
        <v>3.65</v>
      </c>
      <c r="E350" s="3">
        <f>C350*D350</f>
        <v>474.5</v>
      </c>
      <c r="F350" s="378"/>
      <c r="G350" s="376"/>
      <c r="H350" s="379"/>
      <c r="I350" s="3">
        <f>E350-F350</f>
        <v>474.5</v>
      </c>
      <c r="J350" s="5">
        <f>F350/E350</f>
        <v>0</v>
      </c>
    </row>
    <row r="351" spans="1:10" ht="15.75">
      <c r="A351" s="15">
        <f>LOOKUP(B351,Membership!$D$2:$D$320,Membership!$C$2:$C$320)</f>
        <v>82</v>
      </c>
      <c r="B351" s="1">
        <v>6567</v>
      </c>
      <c r="C351" s="15">
        <v>80</v>
      </c>
      <c r="D351" s="3">
        <v>3.65</v>
      </c>
      <c r="E351" s="3">
        <f>C351*D351</f>
        <v>292</v>
      </c>
      <c r="F351" s="378"/>
      <c r="G351" s="376"/>
      <c r="H351" s="379"/>
      <c r="I351" s="3">
        <f>E351-F351</f>
        <v>292</v>
      </c>
      <c r="J351" s="5">
        <f>F351/E351</f>
        <v>0</v>
      </c>
    </row>
    <row r="352" spans="1:10" ht="15.75">
      <c r="A352" s="15">
        <f>LOOKUP(B352,Membership!$D$2:$D$320,Membership!$C$2:$C$320)</f>
        <v>82</v>
      </c>
      <c r="B352" s="1">
        <v>16298</v>
      </c>
      <c r="C352" s="15">
        <v>52</v>
      </c>
      <c r="D352" s="3">
        <v>3.65</v>
      </c>
      <c r="E352" s="3">
        <f>C352*D352</f>
        <v>189.79999999999998</v>
      </c>
      <c r="F352" s="378"/>
      <c r="G352" s="376"/>
      <c r="H352" s="379"/>
      <c r="I352" s="3">
        <f>E352-F352</f>
        <v>189.79999999999998</v>
      </c>
      <c r="J352" s="5">
        <f>F352/E352</f>
        <v>0</v>
      </c>
    </row>
    <row r="353" spans="1:10" ht="15.75">
      <c r="A353" s="15"/>
      <c r="B353" s="1"/>
      <c r="C353" s="15"/>
      <c r="D353" s="3"/>
      <c r="E353" s="3"/>
      <c r="F353" s="378"/>
      <c r="G353" s="376"/>
      <c r="H353" s="379"/>
      <c r="I353" s="3"/>
      <c r="J353" s="5"/>
    </row>
    <row r="354" spans="1:10" ht="15.75">
      <c r="A354" s="15">
        <f>LOOKUP(B354,Membership!$D$2:$D$320,Membership!$C$2:$C$320)</f>
        <v>83</v>
      </c>
      <c r="B354" s="1">
        <v>2137</v>
      </c>
      <c r="C354" s="15">
        <v>182</v>
      </c>
      <c r="D354" s="3">
        <v>3.65</v>
      </c>
      <c r="E354" s="3">
        <f>C354*D354</f>
        <v>664.3</v>
      </c>
      <c r="F354" s="378"/>
      <c r="G354" s="376"/>
      <c r="H354" s="379"/>
      <c r="I354" s="3">
        <f>E354-F354</f>
        <v>664.3</v>
      </c>
      <c r="J354" s="5">
        <f>F354/E354</f>
        <v>0</v>
      </c>
    </row>
    <row r="355" spans="1:10" ht="15.75">
      <c r="A355" s="15">
        <f>LOOKUP(B355,Membership!$D$2:$D$320,Membership!$C$2:$C$320)</f>
        <v>83</v>
      </c>
      <c r="B355" s="1">
        <v>2481</v>
      </c>
      <c r="C355" s="15">
        <v>188</v>
      </c>
      <c r="D355" s="3">
        <v>3.65</v>
      </c>
      <c r="E355" s="3">
        <f>C355*D355</f>
        <v>686.19999999999993</v>
      </c>
      <c r="F355" s="378">
        <f>991+899</f>
        <v>1890</v>
      </c>
      <c r="G355" s="376" t="s">
        <v>361</v>
      </c>
      <c r="H355" s="379" t="s">
        <v>362</v>
      </c>
      <c r="I355" s="3">
        <f>E355-F355</f>
        <v>-1203.8000000000002</v>
      </c>
      <c r="J355" s="5">
        <f>F355/E355</f>
        <v>2.7542990381812884</v>
      </c>
    </row>
    <row r="356" spans="1:10" ht="15.75">
      <c r="A356" s="15">
        <f>LOOKUP(B356,Membership!$D$2:$D$320,Membership!$C$2:$C$320)</f>
        <v>83</v>
      </c>
      <c r="B356" s="1">
        <v>6754</v>
      </c>
      <c r="C356" s="15">
        <v>82</v>
      </c>
      <c r="D356" s="3">
        <v>3.65</v>
      </c>
      <c r="E356" s="3">
        <f>C356*D356</f>
        <v>299.3</v>
      </c>
      <c r="F356" s="378"/>
      <c r="G356" s="376"/>
      <c r="H356" s="379"/>
      <c r="I356" s="3">
        <f>E356-F356</f>
        <v>299.3</v>
      </c>
      <c r="J356" s="5">
        <f>F356/E356</f>
        <v>0</v>
      </c>
    </row>
    <row r="357" spans="1:10" ht="15.75">
      <c r="A357" s="15">
        <f>LOOKUP(B357,Membership!$D$2:$D$320,Membership!$C$2:$C$320)</f>
        <v>51</v>
      </c>
      <c r="B357" s="1">
        <v>7022</v>
      </c>
      <c r="C357" s="15">
        <v>42</v>
      </c>
      <c r="D357" s="3">
        <v>3.65</v>
      </c>
      <c r="E357" s="3">
        <f>C357*D357</f>
        <v>153.29999999999998</v>
      </c>
      <c r="F357" s="378"/>
      <c r="G357" s="376"/>
      <c r="H357" s="379"/>
      <c r="I357" s="3">
        <f>E357-F357</f>
        <v>153.29999999999998</v>
      </c>
      <c r="J357" s="5">
        <f>F357/E357</f>
        <v>0</v>
      </c>
    </row>
    <row r="358" spans="1:10" ht="15.75">
      <c r="A358" s="15">
        <f>LOOKUP(B358,Membership!$D$2:$D$320,Membership!$C$2:$C$320)</f>
        <v>83</v>
      </c>
      <c r="B358" s="1">
        <v>7319</v>
      </c>
      <c r="C358" s="15">
        <v>52</v>
      </c>
      <c r="D358" s="3">
        <v>3.65</v>
      </c>
      <c r="E358" s="3">
        <f>C358*D358</f>
        <v>189.79999999999998</v>
      </c>
      <c r="F358" s="378">
        <v>173.95</v>
      </c>
      <c r="G358" s="376">
        <v>1568</v>
      </c>
      <c r="H358" s="379">
        <v>44419</v>
      </c>
      <c r="I358" s="3">
        <f>E358-F358</f>
        <v>15.849999999999994</v>
      </c>
      <c r="J358" s="5">
        <f>F358/E358</f>
        <v>0.91649104320337205</v>
      </c>
    </row>
    <row r="359" spans="1:10" ht="15.75">
      <c r="A359" s="15"/>
      <c r="B359" s="1"/>
      <c r="C359" s="15"/>
      <c r="D359" s="3"/>
      <c r="E359" s="3"/>
      <c r="F359" s="378"/>
      <c r="G359" s="376"/>
      <c r="H359" s="379"/>
      <c r="I359" s="3"/>
      <c r="J359" s="5"/>
    </row>
    <row r="360" spans="1:10" ht="15.75">
      <c r="A360" s="15">
        <f>LOOKUP(B360,Membership!$D$2:$D$320,Membership!$C$2:$C$320)</f>
        <v>85</v>
      </c>
      <c r="B360" s="1">
        <v>2032</v>
      </c>
      <c r="C360" s="15">
        <v>160</v>
      </c>
      <c r="D360" s="3">
        <v>3.65</v>
      </c>
      <c r="E360" s="3">
        <f t="shared" ref="E360:E365" si="27">C360*D360</f>
        <v>584</v>
      </c>
      <c r="F360" s="378"/>
      <c r="G360" s="376"/>
      <c r="H360" s="379"/>
      <c r="I360" s="3">
        <f t="shared" ref="I360:I365" si="28">E360-F360</f>
        <v>584</v>
      </c>
      <c r="J360" s="5">
        <f t="shared" ref="J360:J365" si="29">F360/E360</f>
        <v>0</v>
      </c>
    </row>
    <row r="361" spans="1:10" ht="15.75">
      <c r="A361" s="15">
        <f>LOOKUP(B361,Membership!$D$2:$D$320,Membership!$C$2:$C$320)</f>
        <v>85</v>
      </c>
      <c r="B361" s="1">
        <v>2066</v>
      </c>
      <c r="C361" s="15">
        <v>65</v>
      </c>
      <c r="D361" s="3">
        <v>3.65</v>
      </c>
      <c r="E361" s="3">
        <f t="shared" si="27"/>
        <v>237.25</v>
      </c>
      <c r="F361" s="378"/>
      <c r="G361" s="376"/>
      <c r="H361" s="379"/>
      <c r="I361" s="3">
        <f t="shared" si="28"/>
        <v>237.25</v>
      </c>
      <c r="J361" s="5">
        <f t="shared" si="29"/>
        <v>0</v>
      </c>
    </row>
    <row r="362" spans="1:10" ht="15.75">
      <c r="A362" s="15">
        <f>LOOKUP(B362,Membership!$D$2:$D$320,Membership!$C$2:$C$320)</f>
        <v>85</v>
      </c>
      <c r="B362" s="1">
        <v>3557</v>
      </c>
      <c r="C362" s="15">
        <v>50</v>
      </c>
      <c r="D362" s="3">
        <v>3.65</v>
      </c>
      <c r="E362" s="3">
        <f t="shared" si="27"/>
        <v>182.5</v>
      </c>
      <c r="F362" s="378"/>
      <c r="G362" s="376"/>
      <c r="H362" s="379"/>
      <c r="I362" s="3">
        <f t="shared" si="28"/>
        <v>182.5</v>
      </c>
      <c r="J362" s="5">
        <f t="shared" si="29"/>
        <v>0</v>
      </c>
    </row>
    <row r="363" spans="1:10" ht="15.75">
      <c r="A363" s="15">
        <f>LOOKUP(B363,Membership!$D$2:$D$320,Membership!$C$2:$C$320)</f>
        <v>85</v>
      </c>
      <c r="B363" s="1">
        <v>5415</v>
      </c>
      <c r="C363" s="15">
        <v>53</v>
      </c>
      <c r="D363" s="3">
        <v>3.65</v>
      </c>
      <c r="E363" s="3">
        <f t="shared" si="27"/>
        <v>193.45</v>
      </c>
      <c r="F363" s="378"/>
      <c r="G363" s="376"/>
      <c r="H363" s="379"/>
      <c r="I363" s="3">
        <f t="shared" si="28"/>
        <v>193.45</v>
      </c>
      <c r="J363" s="5">
        <f t="shared" si="29"/>
        <v>0</v>
      </c>
    </row>
    <row r="364" spans="1:10" ht="15.75">
      <c r="A364" s="15">
        <f>LOOKUP(B364,Membership!$D$2:$D$320,Membership!$C$2:$C$320)</f>
        <v>80</v>
      </c>
      <c r="B364" s="1">
        <v>7228</v>
      </c>
      <c r="C364" s="15">
        <v>64</v>
      </c>
      <c r="D364" s="3">
        <v>3.65</v>
      </c>
      <c r="E364" s="3">
        <f t="shared" si="27"/>
        <v>233.6</v>
      </c>
      <c r="F364" s="378"/>
      <c r="G364" s="376"/>
      <c r="H364" s="379"/>
      <c r="I364" s="3">
        <f t="shared" si="28"/>
        <v>233.6</v>
      </c>
      <c r="J364" s="5">
        <f t="shared" si="29"/>
        <v>0</v>
      </c>
    </row>
    <row r="365" spans="1:10" ht="15.75">
      <c r="A365" s="15">
        <f>LOOKUP(B365,Membership!$D$2:$D$320,Membership!$C$2:$C$320)</f>
        <v>85</v>
      </c>
      <c r="B365" s="1">
        <v>7827</v>
      </c>
      <c r="C365" s="15">
        <v>123</v>
      </c>
      <c r="D365" s="3">
        <v>3.65</v>
      </c>
      <c r="E365" s="3">
        <f t="shared" si="27"/>
        <v>448.95</v>
      </c>
      <c r="F365" s="378">
        <v>240.9</v>
      </c>
      <c r="G365" s="376">
        <v>1428</v>
      </c>
      <c r="H365" s="379">
        <v>44551</v>
      </c>
      <c r="I365" s="3">
        <f t="shared" si="28"/>
        <v>208.04999999999998</v>
      </c>
      <c r="J365" s="5">
        <f t="shared" si="29"/>
        <v>0.53658536585365857</v>
      </c>
    </row>
    <row r="366" spans="1:10" ht="15.75">
      <c r="A366" s="15"/>
      <c r="B366" s="1"/>
      <c r="C366" s="15"/>
      <c r="D366" s="3"/>
      <c r="E366" s="3"/>
      <c r="F366" s="378"/>
      <c r="G366" s="376"/>
      <c r="H366" s="379"/>
      <c r="I366" s="3"/>
      <c r="J366" s="5"/>
    </row>
    <row r="367" spans="1:10" ht="15.75">
      <c r="A367" s="15">
        <f>LOOKUP(B367,Membership!$D$2:$D$320,Membership!$C$2:$C$320)</f>
        <v>87</v>
      </c>
      <c r="B367" s="1">
        <v>5397</v>
      </c>
      <c r="C367" s="15">
        <v>148</v>
      </c>
      <c r="D367" s="3">
        <v>3.65</v>
      </c>
      <c r="E367" s="3">
        <f>C367*D367</f>
        <v>540.19999999999993</v>
      </c>
      <c r="F367" s="378">
        <v>540.20000000000005</v>
      </c>
      <c r="G367" s="376">
        <v>5598</v>
      </c>
      <c r="H367" s="379">
        <v>44727</v>
      </c>
      <c r="I367" s="3">
        <f>E367-F367</f>
        <v>0</v>
      </c>
      <c r="J367" s="5">
        <f>F367/E367</f>
        <v>1.0000000000000002</v>
      </c>
    </row>
    <row r="368" spans="1:10" ht="15.75">
      <c r="A368" s="15">
        <f>LOOKUP(B368,Membership!$D$2:$D$320,Membership!$C$2:$C$320)</f>
        <v>87</v>
      </c>
      <c r="B368" s="1">
        <v>6587</v>
      </c>
      <c r="C368" s="15">
        <v>91</v>
      </c>
      <c r="D368" s="3">
        <v>3.65</v>
      </c>
      <c r="E368" s="3">
        <f>C368*D368</f>
        <v>332.15</v>
      </c>
      <c r="F368" s="378"/>
      <c r="G368" s="376"/>
      <c r="H368" s="379"/>
      <c r="I368" s="3">
        <f>E368-F368</f>
        <v>332.15</v>
      </c>
      <c r="J368" s="5">
        <f>F368/E368</f>
        <v>0</v>
      </c>
    </row>
    <row r="369" spans="1:10" ht="15.75">
      <c r="A369" s="15">
        <f>LOOKUP(B369,Membership!$D$2:$D$320,Membership!$C$2:$C$320)</f>
        <v>87</v>
      </c>
      <c r="B369" s="1">
        <v>8985</v>
      </c>
      <c r="C369" s="15">
        <v>41</v>
      </c>
      <c r="D369" s="3">
        <v>3.65</v>
      </c>
      <c r="E369" s="3">
        <f>C369*D369</f>
        <v>149.65</v>
      </c>
      <c r="F369" s="378">
        <v>164.25</v>
      </c>
      <c r="G369" s="376">
        <v>1694</v>
      </c>
      <c r="H369" s="379">
        <v>44425</v>
      </c>
      <c r="I369" s="3">
        <f>E369-F369</f>
        <v>-14.599999999999994</v>
      </c>
      <c r="J369" s="5">
        <f>F369/E369</f>
        <v>1.097560975609756</v>
      </c>
    </row>
    <row r="370" spans="1:10" ht="15.75">
      <c r="A370" s="15">
        <f>LOOKUP(B370,Membership!$D$2:$D$320,Membership!$C$2:$C$320)</f>
        <v>87</v>
      </c>
      <c r="B370" s="1">
        <v>9546</v>
      </c>
      <c r="C370" s="15">
        <v>54</v>
      </c>
      <c r="D370" s="3">
        <v>3.65</v>
      </c>
      <c r="E370" s="3">
        <f>C370*D370</f>
        <v>197.1</v>
      </c>
      <c r="F370" s="378"/>
      <c r="G370" s="376"/>
      <c r="H370" s="379"/>
      <c r="I370" s="3">
        <f>E370-F370</f>
        <v>197.1</v>
      </c>
      <c r="J370" s="5">
        <f>F370/E370</f>
        <v>0</v>
      </c>
    </row>
    <row r="371" spans="1:10" ht="15.75">
      <c r="A371" s="15"/>
      <c r="B371" s="1"/>
      <c r="C371" s="15"/>
      <c r="D371" s="3"/>
      <c r="E371" s="3"/>
      <c r="F371" s="378"/>
      <c r="G371" s="376"/>
      <c r="H371" s="379"/>
      <c r="I371" s="3"/>
      <c r="J371" s="5"/>
    </row>
    <row r="372" spans="1:10" ht="15.75">
      <c r="A372" s="15">
        <f>LOOKUP(B372,Membership!$D$2:$D$320,Membership!$C$2:$C$320)</f>
        <v>89</v>
      </c>
      <c r="B372" s="1">
        <v>6051</v>
      </c>
      <c r="C372" s="15">
        <v>105</v>
      </c>
      <c r="D372" s="3">
        <v>3.65</v>
      </c>
      <c r="E372" s="3">
        <f>C372*D372</f>
        <v>383.25</v>
      </c>
      <c r="F372" s="378"/>
      <c r="G372" s="376"/>
      <c r="H372" s="379"/>
      <c r="I372" s="3">
        <f>E372-F372</f>
        <v>383.25</v>
      </c>
      <c r="J372" s="5">
        <f>F372/E372</f>
        <v>0</v>
      </c>
    </row>
    <row r="373" spans="1:10" ht="15.75">
      <c r="A373" s="15">
        <f>LOOKUP(B373,Membership!$D$2:$D$320,Membership!$C$2:$C$320)</f>
        <v>89</v>
      </c>
      <c r="B373" s="1">
        <v>6370</v>
      </c>
      <c r="C373" s="15">
        <v>83</v>
      </c>
      <c r="D373" s="3">
        <v>3.65</v>
      </c>
      <c r="E373" s="3">
        <f>C373*D373</f>
        <v>302.95</v>
      </c>
      <c r="F373" s="378"/>
      <c r="G373" s="376"/>
      <c r="H373" s="379"/>
      <c r="I373" s="3">
        <f>E373-F373</f>
        <v>302.95</v>
      </c>
      <c r="J373" s="5">
        <f>F373/E373</f>
        <v>0</v>
      </c>
    </row>
    <row r="374" spans="1:10" ht="15.75">
      <c r="A374" s="15">
        <f>LOOKUP(B374,Membership!$D$2:$D$320,Membership!$C$2:$C$320)</f>
        <v>89</v>
      </c>
      <c r="B374" s="1">
        <v>7848</v>
      </c>
      <c r="C374" s="15">
        <v>39</v>
      </c>
      <c r="D374" s="3">
        <v>3.65</v>
      </c>
      <c r="E374" s="3">
        <f>C374*D374</f>
        <v>142.35</v>
      </c>
      <c r="F374" s="378">
        <f>182.5+109.2</f>
        <v>291.7</v>
      </c>
      <c r="G374" s="386" t="s">
        <v>363</v>
      </c>
      <c r="H374" s="379" t="s">
        <v>364</v>
      </c>
      <c r="I374" s="3">
        <f>E374-F374</f>
        <v>-149.35</v>
      </c>
      <c r="J374" s="5">
        <f>F374/E374</f>
        <v>2.0491745697225148</v>
      </c>
    </row>
    <row r="375" spans="1:10" ht="15.75">
      <c r="A375" s="15">
        <f>LOOKUP(B375,Membership!$D$2:$D$320,Membership!$C$2:$C$320)</f>
        <v>89</v>
      </c>
      <c r="B375" s="1">
        <v>9371</v>
      </c>
      <c r="C375" s="15">
        <v>33</v>
      </c>
      <c r="D375" s="3">
        <v>3.65</v>
      </c>
      <c r="E375" s="3">
        <f>C375*D375</f>
        <v>120.45</v>
      </c>
      <c r="F375" s="378"/>
      <c r="G375" s="385"/>
      <c r="H375" s="379"/>
      <c r="I375" s="3">
        <f>E375-F375</f>
        <v>120.45</v>
      </c>
      <c r="J375" s="5">
        <f>F375/E375</f>
        <v>0</v>
      </c>
    </row>
    <row r="376" spans="1:10" ht="15.75">
      <c r="A376" s="15">
        <f>LOOKUP(B376,Membership!$D$2:$D$320,Membership!$C$2:$C$320)</f>
        <v>89</v>
      </c>
      <c r="B376" s="1">
        <v>12609</v>
      </c>
      <c r="C376" s="15">
        <v>57</v>
      </c>
      <c r="D376" s="3">
        <v>3.65</v>
      </c>
      <c r="E376" s="3">
        <f>C376*D376</f>
        <v>208.04999999999998</v>
      </c>
      <c r="F376" s="378"/>
      <c r="G376" s="376"/>
      <c r="H376" s="379"/>
      <c r="I376" s="3">
        <f>E376-F376</f>
        <v>208.04999999999998</v>
      </c>
      <c r="J376" s="5">
        <f>F376/E376</f>
        <v>0</v>
      </c>
    </row>
    <row r="377" spans="1:10" ht="15.75">
      <c r="A377" s="15"/>
      <c r="B377" s="1"/>
      <c r="C377" s="15"/>
      <c r="D377" s="3"/>
      <c r="E377" s="3"/>
      <c r="F377" s="378"/>
      <c r="G377" s="376"/>
      <c r="H377" s="379"/>
      <c r="I377" s="3"/>
      <c r="J377" s="5"/>
    </row>
    <row r="378" spans="1:10" ht="15.75">
      <c r="A378" s="15">
        <f>LOOKUP(B378,Membership!$D$2:$D$320,Membership!$C$2:$C$320)</f>
        <v>90</v>
      </c>
      <c r="B378" s="1">
        <v>1133</v>
      </c>
      <c r="C378" s="15">
        <v>117</v>
      </c>
      <c r="D378" s="3">
        <v>3.65</v>
      </c>
      <c r="E378" s="3">
        <f>C378*D378</f>
        <v>427.05</v>
      </c>
      <c r="F378" s="378">
        <v>323</v>
      </c>
      <c r="G378" s="376">
        <v>2807</v>
      </c>
      <c r="H378" s="379">
        <v>44755</v>
      </c>
      <c r="I378" s="3">
        <f>E378-F378</f>
        <v>104.05000000000001</v>
      </c>
      <c r="J378" s="5">
        <f>F378/E378</f>
        <v>0.75635171525582479</v>
      </c>
    </row>
    <row r="379" spans="1:10" ht="15.75">
      <c r="A379" s="15">
        <f>LOOKUP(B379,Membership!$D$2:$D$320,Membership!$C$2:$C$320)</f>
        <v>90</v>
      </c>
      <c r="B379" s="1">
        <v>1744</v>
      </c>
      <c r="C379" s="15">
        <v>204</v>
      </c>
      <c r="D379" s="3">
        <v>3.65</v>
      </c>
      <c r="E379" s="3">
        <f>C379*D379</f>
        <v>744.6</v>
      </c>
      <c r="F379" s="378">
        <v>259.85000000000002</v>
      </c>
      <c r="G379" s="376">
        <v>1062</v>
      </c>
      <c r="H379" s="379">
        <v>44363</v>
      </c>
      <c r="I379" s="3">
        <f>E379-F379</f>
        <v>484.75</v>
      </c>
      <c r="J379" s="5">
        <f>F379/E379</f>
        <v>0.34897931775449909</v>
      </c>
    </row>
    <row r="380" spans="1:10" ht="15.75">
      <c r="A380" s="15">
        <f>LOOKUP(B380,Membership!$D$2:$D$320,Membership!$C$2:$C$320)</f>
        <v>90</v>
      </c>
      <c r="B380" s="1">
        <v>2963</v>
      </c>
      <c r="C380" s="15">
        <v>71</v>
      </c>
      <c r="D380" s="3">
        <v>3.65</v>
      </c>
      <c r="E380" s="3">
        <f>C380*D380</f>
        <v>259.14999999999998</v>
      </c>
      <c r="F380" s="378"/>
      <c r="G380" s="376"/>
      <c r="H380" s="379"/>
      <c r="I380" s="3">
        <f>E380-F380</f>
        <v>259.14999999999998</v>
      </c>
      <c r="J380" s="5">
        <f>F380/E380</f>
        <v>0</v>
      </c>
    </row>
    <row r="381" spans="1:10" ht="15.75">
      <c r="A381" s="15">
        <f>LOOKUP(B381,Membership!$D$2:$D$320,Membership!$C$2:$C$320)</f>
        <v>90</v>
      </c>
      <c r="B381" s="1">
        <v>6560</v>
      </c>
      <c r="C381" s="15">
        <v>62</v>
      </c>
      <c r="D381" s="3">
        <v>3.65</v>
      </c>
      <c r="E381" s="3">
        <f>C381*D381</f>
        <v>226.29999999999998</v>
      </c>
      <c r="F381" s="378"/>
      <c r="G381" s="376"/>
      <c r="H381" s="379"/>
      <c r="I381" s="3">
        <f>E381-F381</f>
        <v>226.29999999999998</v>
      </c>
      <c r="J381" s="5">
        <f>F381/E381</f>
        <v>0</v>
      </c>
    </row>
    <row r="382" spans="1:10" ht="15.75">
      <c r="A382" s="15">
        <f>LOOKUP(B382,Membership!$D$2:$D$320,Membership!$C$2:$C$320)</f>
        <v>90</v>
      </c>
      <c r="B382" s="1">
        <v>9608</v>
      </c>
      <c r="C382" s="15">
        <v>59</v>
      </c>
      <c r="D382" s="3">
        <v>3.65</v>
      </c>
      <c r="E382" s="3">
        <f>C382*D382</f>
        <v>215.35</v>
      </c>
      <c r="F382" s="378"/>
      <c r="G382" s="376"/>
      <c r="H382" s="379"/>
      <c r="I382" s="3">
        <f>E382-F382</f>
        <v>215.35</v>
      </c>
      <c r="J382" s="5">
        <f>F382/E382</f>
        <v>0</v>
      </c>
    </row>
    <row r="383" spans="1:10" ht="15.75">
      <c r="A383" s="15"/>
      <c r="B383" s="1"/>
      <c r="C383" s="15"/>
      <c r="D383" s="3"/>
      <c r="E383" s="3"/>
      <c r="F383" s="378"/>
      <c r="G383" s="376"/>
      <c r="H383" s="379"/>
      <c r="I383" s="3"/>
      <c r="J383" s="5"/>
    </row>
    <row r="384" spans="1:10" ht="15.75">
      <c r="A384" s="15">
        <f>LOOKUP(B384,Membership!$D$2:$D$320,Membership!$C$2:$C$320)</f>
        <v>91</v>
      </c>
      <c r="B384" s="1">
        <v>499</v>
      </c>
      <c r="C384" s="15">
        <v>92</v>
      </c>
      <c r="D384" s="3">
        <v>3.65</v>
      </c>
      <c r="E384" s="3">
        <f>C384*D384</f>
        <v>335.8</v>
      </c>
      <c r="F384" s="378"/>
      <c r="G384" s="376"/>
      <c r="H384" s="379"/>
      <c r="I384" s="3">
        <f>E384-F384</f>
        <v>335.8</v>
      </c>
      <c r="J384" s="5">
        <f>F384/E384</f>
        <v>0</v>
      </c>
    </row>
    <row r="385" spans="1:10" ht="15.75">
      <c r="A385" s="15">
        <f>LOOKUP(B385,Membership!$D$2:$D$320,Membership!$C$2:$C$320)</f>
        <v>91</v>
      </c>
      <c r="B385" s="1">
        <v>7106</v>
      </c>
      <c r="C385" s="15">
        <v>57</v>
      </c>
      <c r="D385" s="3">
        <v>3.65</v>
      </c>
      <c r="E385" s="3">
        <f>C385*D385</f>
        <v>208.04999999999998</v>
      </c>
      <c r="F385" s="378"/>
      <c r="G385" s="376"/>
      <c r="H385" s="379"/>
      <c r="I385" s="3">
        <f>E385-F385</f>
        <v>208.04999999999998</v>
      </c>
      <c r="J385" s="5">
        <f>F385/E385</f>
        <v>0</v>
      </c>
    </row>
    <row r="386" spans="1:10" ht="15.75">
      <c r="A386" s="15">
        <f>LOOKUP(B386,Membership!$D$2:$D$320,Membership!$C$2:$C$320)</f>
        <v>91</v>
      </c>
      <c r="B386" s="1">
        <v>12738</v>
      </c>
      <c r="C386" s="15">
        <v>33</v>
      </c>
      <c r="D386" s="3">
        <v>3.65</v>
      </c>
      <c r="E386" s="3">
        <f>C386*D386</f>
        <v>120.45</v>
      </c>
      <c r="F386" s="378"/>
      <c r="G386" s="376"/>
      <c r="H386" s="379"/>
      <c r="I386" s="3">
        <f>E386-F386</f>
        <v>120.45</v>
      </c>
      <c r="J386" s="5">
        <f>F386/E386</f>
        <v>0</v>
      </c>
    </row>
    <row r="387" spans="1:10" ht="15.75">
      <c r="A387" s="15">
        <f>LOOKUP(B387,Membership!$D$2:$D$320,Membership!$C$2:$C$320)</f>
        <v>91</v>
      </c>
      <c r="B387" s="1">
        <v>16691</v>
      </c>
      <c r="C387" s="15">
        <v>41</v>
      </c>
      <c r="D387" s="3">
        <v>3.65</v>
      </c>
      <c r="E387" s="3">
        <f>C387*D387</f>
        <v>149.65</v>
      </c>
      <c r="F387" s="378">
        <v>149.65</v>
      </c>
      <c r="G387" s="381">
        <v>1099</v>
      </c>
      <c r="H387" s="379">
        <v>44719</v>
      </c>
      <c r="I387" s="3">
        <f>E387-F387</f>
        <v>0</v>
      </c>
      <c r="J387" s="5">
        <f>F387/E387</f>
        <v>1</v>
      </c>
    </row>
    <row r="388" spans="1:10" ht="15.75">
      <c r="A388" s="15"/>
      <c r="B388" s="1"/>
      <c r="C388" s="15" t="s">
        <v>317</v>
      </c>
      <c r="D388" s="3"/>
      <c r="E388" s="3"/>
      <c r="F388" s="16">
        <f>SUM(F336:F387)</f>
        <v>4802.92</v>
      </c>
      <c r="G388" s="27"/>
      <c r="H388" s="4"/>
      <c r="I388" s="3"/>
      <c r="J388" s="5"/>
    </row>
    <row r="389" spans="1:10" ht="15.75">
      <c r="A389" s="15"/>
      <c r="B389" s="1"/>
      <c r="C389" s="15"/>
      <c r="D389" s="3"/>
      <c r="E389" s="3"/>
      <c r="F389" s="16"/>
      <c r="G389" s="27"/>
      <c r="H389" s="4"/>
      <c r="I389" s="3"/>
      <c r="J389" s="5"/>
    </row>
    <row r="390" spans="1:10" ht="15.75">
      <c r="A390" s="15"/>
      <c r="B390" s="1"/>
      <c r="C390" s="15"/>
      <c r="D390" s="3"/>
      <c r="E390" s="3"/>
      <c r="F390" s="16"/>
      <c r="G390" s="27"/>
      <c r="H390" s="4"/>
      <c r="I390" s="3"/>
      <c r="J390" s="5"/>
    </row>
    <row r="391" spans="1:10" ht="15.75">
      <c r="A391" s="15">
        <f>LOOKUP(B391,Membership!$D$2:$D$320,Membership!$C$2:$C$320)</f>
        <v>101</v>
      </c>
      <c r="B391" s="1">
        <v>4419</v>
      </c>
      <c r="C391" s="15">
        <v>21</v>
      </c>
      <c r="D391" s="3">
        <v>3.65</v>
      </c>
      <c r="E391" s="3">
        <f>C391*D391</f>
        <v>76.649999999999991</v>
      </c>
      <c r="F391" s="16"/>
      <c r="G391" s="6"/>
      <c r="H391" s="4"/>
      <c r="I391" s="3">
        <f>E391-F391</f>
        <v>76.649999999999991</v>
      </c>
      <c r="J391" s="5">
        <f>F391/E391</f>
        <v>0</v>
      </c>
    </row>
    <row r="392" spans="1:10" ht="15.75">
      <c r="A392" s="15">
        <f>LOOKUP(B392,Membership!$D$2:$D$320,Membership!$C$2:$C$320)</f>
        <v>101</v>
      </c>
      <c r="B392" s="1">
        <v>6586</v>
      </c>
      <c r="C392" s="15">
        <v>14</v>
      </c>
      <c r="D392" s="3">
        <v>3.65</v>
      </c>
      <c r="E392" s="3">
        <f>C392*D392</f>
        <v>51.1</v>
      </c>
      <c r="F392" s="16"/>
      <c r="G392" s="30"/>
      <c r="H392" s="4"/>
      <c r="I392" s="3">
        <v>0</v>
      </c>
      <c r="J392" s="5">
        <f>F392/E392</f>
        <v>0</v>
      </c>
    </row>
    <row r="393" spans="1:10">
      <c r="A393" s="15">
        <f>LOOKUP(B393,Membership!$D$2:$D$320,Membership!$C$2:$C$320)</f>
        <v>101</v>
      </c>
      <c r="B393" s="14">
        <v>8061</v>
      </c>
      <c r="C393" s="15">
        <v>55</v>
      </c>
      <c r="D393" s="16">
        <v>3.65</v>
      </c>
      <c r="E393" s="16">
        <f>C393*D393</f>
        <v>200.75</v>
      </c>
      <c r="F393" s="16"/>
      <c r="G393" s="19"/>
      <c r="H393" s="17"/>
      <c r="I393" s="16">
        <f>E393-F393</f>
        <v>200.75</v>
      </c>
      <c r="J393" s="18">
        <f>F393/E393</f>
        <v>0</v>
      </c>
    </row>
    <row r="394" spans="1:10" ht="15.75">
      <c r="A394" s="15">
        <f>LOOKUP(B394,Membership!$D$2:$D$320,Membership!$C$2:$C$320)</f>
        <v>101</v>
      </c>
      <c r="B394" s="1">
        <v>9078</v>
      </c>
      <c r="C394" s="15">
        <v>10</v>
      </c>
      <c r="D394" s="3">
        <v>3.65</v>
      </c>
      <c r="E394" s="3">
        <f>C394*D394</f>
        <v>36.5</v>
      </c>
      <c r="F394" s="16"/>
      <c r="G394" s="6"/>
      <c r="H394" s="4"/>
      <c r="I394" s="3">
        <f>E394-F394</f>
        <v>36.5</v>
      </c>
      <c r="J394" s="5">
        <f>F394/E394</f>
        <v>0</v>
      </c>
    </row>
    <row r="395" spans="1:10" ht="15.75">
      <c r="A395" s="15">
        <f>LOOKUP(B395,Membership!$D$2:$D$320,Membership!$C$2:$C$320)</f>
        <v>101</v>
      </c>
      <c r="B395" s="1">
        <v>10675</v>
      </c>
      <c r="C395" s="15">
        <v>26</v>
      </c>
      <c r="D395" s="3">
        <v>3.65</v>
      </c>
      <c r="E395" s="3">
        <f>C395*D395</f>
        <v>94.899999999999991</v>
      </c>
      <c r="F395" s="16"/>
      <c r="G395" s="27"/>
      <c r="H395" s="4"/>
      <c r="I395" s="3">
        <f>E395-F395</f>
        <v>94.899999999999991</v>
      </c>
      <c r="J395" s="5">
        <f>F395/E395</f>
        <v>0</v>
      </c>
    </row>
    <row r="396" spans="1:10" ht="15.75">
      <c r="A396" s="15"/>
      <c r="B396" s="1"/>
      <c r="C396" s="15"/>
      <c r="D396" s="3"/>
      <c r="E396" s="3"/>
      <c r="F396" s="16"/>
      <c r="G396" s="27"/>
      <c r="H396" s="4"/>
      <c r="I396" s="3"/>
      <c r="J396" s="5"/>
    </row>
    <row r="397" spans="1:10" ht="15.75">
      <c r="A397" s="15"/>
      <c r="B397" s="1"/>
      <c r="C397" s="15"/>
      <c r="D397" s="3"/>
      <c r="E397" s="3"/>
      <c r="F397" s="16"/>
      <c r="G397" s="27"/>
      <c r="H397" s="4"/>
      <c r="I397" s="3"/>
      <c r="J397" s="5"/>
    </row>
    <row r="398" spans="1:10" ht="15.75">
      <c r="A398" s="15"/>
      <c r="B398" s="1"/>
      <c r="C398" s="15"/>
      <c r="D398" s="3"/>
      <c r="E398" s="3" t="s">
        <v>304</v>
      </c>
      <c r="F398" s="16">
        <f>F388+F333+F247+F168+F90</f>
        <v>37413.440000000002</v>
      </c>
      <c r="G398" s="27"/>
      <c r="H398" s="4"/>
      <c r="I398" s="3"/>
      <c r="J398" s="5"/>
    </row>
    <row r="399" spans="1:10">
      <c r="A399" s="31"/>
      <c r="B399" s="14"/>
      <c r="C399" s="15"/>
      <c r="D399" s="16"/>
      <c r="E399" s="16"/>
      <c r="F399" s="32"/>
      <c r="G399" s="19"/>
      <c r="H399" s="17"/>
      <c r="I399" s="16"/>
      <c r="J399" s="18"/>
    </row>
    <row r="400" spans="1:10">
      <c r="A400" s="14"/>
      <c r="B400" s="14"/>
      <c r="C400" s="15"/>
      <c r="D400" s="16"/>
      <c r="E400" s="16"/>
      <c r="F400" s="32"/>
      <c r="G400" s="19"/>
      <c r="H400" s="17"/>
      <c r="I400" s="16"/>
      <c r="J400" s="18"/>
    </row>
    <row r="401" spans="1:10" ht="15.75">
      <c r="A401" s="14"/>
      <c r="D401" s="38" t="s">
        <v>319</v>
      </c>
      <c r="E401" s="38" t="s">
        <v>320</v>
      </c>
      <c r="F401" s="38" t="s">
        <v>321</v>
      </c>
      <c r="H401" s="39" t="s">
        <v>322</v>
      </c>
      <c r="I401" s="38" t="s">
        <v>323</v>
      </c>
    </row>
    <row r="402" spans="1:10" ht="16.5" thickBot="1">
      <c r="A402" s="14"/>
      <c r="B402" t="s">
        <v>304</v>
      </c>
      <c r="C402" t="s">
        <v>324</v>
      </c>
      <c r="D402" s="40">
        <f>D403/$J$403</f>
        <v>0.27202417099309772</v>
      </c>
      <c r="E402" s="40">
        <f>E403/$J$403</f>
        <v>0.2142080492999307</v>
      </c>
      <c r="F402" s="40">
        <f>F403/$J$403</f>
        <v>0.19834850791587197</v>
      </c>
      <c r="H402" s="40">
        <f>H403/$J$403</f>
        <v>0.187045083264196</v>
      </c>
      <c r="I402" s="40">
        <f>I403/$J$403</f>
        <v>0.12837418852690372</v>
      </c>
      <c r="J402" s="46">
        <f>SUM(D402:I402)</f>
        <v>1</v>
      </c>
    </row>
    <row r="403" spans="1:10">
      <c r="A403" s="14"/>
      <c r="B403" s="41" t="s">
        <v>325</v>
      </c>
      <c r="D403" s="45">
        <f>F90</f>
        <v>10177.36</v>
      </c>
      <c r="E403" s="45">
        <f>F168</f>
        <v>8014.2599999999984</v>
      </c>
      <c r="F403" s="45">
        <f>F247</f>
        <v>7420.9</v>
      </c>
      <c r="H403" s="45">
        <f>F333</f>
        <v>6998</v>
      </c>
      <c r="I403" s="45">
        <f>F388</f>
        <v>4802.92</v>
      </c>
      <c r="J403" s="28">
        <f>SUM(D403:I403)</f>
        <v>37413.439999999995</v>
      </c>
    </row>
    <row r="404" spans="1:10">
      <c r="A404" s="14"/>
      <c r="C404" t="s">
        <v>325</v>
      </c>
      <c r="D404" s="42"/>
      <c r="E404" s="42"/>
      <c r="F404" s="42"/>
      <c r="G404" s="43"/>
      <c r="H404" s="42"/>
      <c r="I404" s="42"/>
    </row>
    <row r="405" spans="1:10">
      <c r="A405" s="14"/>
      <c r="B405" t="s">
        <v>326</v>
      </c>
      <c r="C405" s="41"/>
      <c r="D405" s="47">
        <f>$C$405*D402</f>
        <v>0</v>
      </c>
      <c r="E405" s="47">
        <f>$C$405*E402</f>
        <v>0</v>
      </c>
      <c r="F405" s="47">
        <f>$C$405*F402</f>
        <v>0</v>
      </c>
      <c r="G405" s="37"/>
      <c r="H405" s="47">
        <f>$C$405*H402</f>
        <v>0</v>
      </c>
      <c r="I405" s="47">
        <f>$C$405*I402</f>
        <v>0</v>
      </c>
      <c r="J405" s="37">
        <f>SUM(D405:I405)</f>
        <v>0</v>
      </c>
    </row>
    <row r="406" spans="1:10">
      <c r="A406" s="14"/>
      <c r="B406" t="s">
        <v>327</v>
      </c>
      <c r="C406" s="43"/>
      <c r="D406" s="44">
        <f>$C$406*D402</f>
        <v>0</v>
      </c>
      <c r="E406" s="44">
        <f>$C$406*E402</f>
        <v>0</v>
      </c>
      <c r="F406" s="44">
        <f>$C$406*F402</f>
        <v>0</v>
      </c>
      <c r="G406" s="37"/>
      <c r="H406" s="44">
        <f>$C$406*H402</f>
        <v>0</v>
      </c>
      <c r="I406" s="44">
        <f>$C$406*I402</f>
        <v>0</v>
      </c>
      <c r="J406" s="37">
        <f>SUM(D406:I406)</f>
        <v>0</v>
      </c>
    </row>
    <row r="407" spans="1:10">
      <c r="A407" s="14"/>
      <c r="B407" t="s">
        <v>328</v>
      </c>
      <c r="C407">
        <v>1164.6500000000001</v>
      </c>
      <c r="D407" s="44">
        <f>-$C$407*D402</f>
        <v>-316.8129507471113</v>
      </c>
      <c r="E407" s="44">
        <f>-$C$407*E402</f>
        <v>-249.47740461716432</v>
      </c>
      <c r="F407" s="44">
        <f>-$C$407*F402</f>
        <v>-231.00658974422029</v>
      </c>
      <c r="G407" s="37"/>
      <c r="H407" s="44">
        <f>-$C$407*H402</f>
        <v>-217.8420562236459</v>
      </c>
      <c r="I407" s="44">
        <f>-$C$407*I402</f>
        <v>-149.51099866785842</v>
      </c>
      <c r="J407" s="37">
        <f>SUM(D407:I407)</f>
        <v>-1164.6500000000001</v>
      </c>
    </row>
    <row r="408" spans="1:10">
      <c r="A408" s="14"/>
      <c r="B408" s="29">
        <v>2.5000000000000001E-2</v>
      </c>
      <c r="C408" s="28">
        <f>ROUNDUP(J403*B408,2)</f>
        <v>935.34</v>
      </c>
      <c r="D408" s="37">
        <f>-$C$408*D402</f>
        <v>-254.43508809668404</v>
      </c>
      <c r="E408" s="37">
        <f>-$C$408*E402</f>
        <v>-200.35735683219718</v>
      </c>
      <c r="F408" s="37">
        <f>-$C$408*F402</f>
        <v>-185.5232933940317</v>
      </c>
      <c r="G408" s="37"/>
      <c r="H408" s="37">
        <f>-$C$408*H402</f>
        <v>-174.95074818033308</v>
      </c>
      <c r="I408" s="37">
        <f>-$C$408*I402</f>
        <v>-120.07351349675413</v>
      </c>
      <c r="J408" s="37">
        <f>SUM(D408:I408)</f>
        <v>-935.34000000000015</v>
      </c>
    </row>
    <row r="409" spans="1:10">
      <c r="A409" s="14"/>
      <c r="D409" s="28">
        <f>SUM(D403:D408)</f>
        <v>9606.1119611562044</v>
      </c>
      <c r="E409" s="28">
        <f>SUM(E403:E408)</f>
        <v>7564.425238550637</v>
      </c>
      <c r="F409" s="28">
        <f>SUM(F403:F408)</f>
        <v>7004.3701168617481</v>
      </c>
      <c r="H409" s="28">
        <f>SUM(H403:H408)</f>
        <v>6605.2071955960209</v>
      </c>
      <c r="I409" s="28">
        <f>SUM(I403:I408)</f>
        <v>4533.3354878353875</v>
      </c>
      <c r="J409" s="28">
        <f>SUM(J403:J408)</f>
        <v>35313.449999999997</v>
      </c>
    </row>
    <row r="410" spans="1:10">
      <c r="A410" s="14"/>
      <c r="I410" s="384" t="s">
        <v>329</v>
      </c>
      <c r="J410" s="28">
        <f>SUM(D409:I409)</f>
        <v>35313.449999999997</v>
      </c>
    </row>
    <row r="411" spans="1:10">
      <c r="A411" s="14"/>
      <c r="B411" s="14"/>
      <c r="C411" s="15"/>
      <c r="D411" s="16"/>
      <c r="E411" s="16"/>
      <c r="F411" s="16"/>
      <c r="G411" s="19"/>
      <c r="H411" s="17"/>
      <c r="I411" s="16"/>
      <c r="J411" s="18"/>
    </row>
    <row r="412" spans="1:10" ht="15.75">
      <c r="A412" s="1"/>
      <c r="B412" s="1"/>
      <c r="C412" s="15"/>
      <c r="D412" s="3"/>
      <c r="E412" s="3"/>
      <c r="F412" s="32"/>
      <c r="G412" s="6"/>
      <c r="H412" s="4"/>
      <c r="I412" s="3"/>
      <c r="J412" s="5"/>
    </row>
    <row r="413" spans="1:10" ht="15.75">
      <c r="A413" s="1"/>
      <c r="B413" s="1"/>
      <c r="C413" s="15"/>
      <c r="D413" s="3"/>
      <c r="E413" s="3"/>
      <c r="F413" s="32"/>
      <c r="G413" s="6"/>
      <c r="H413" s="4"/>
      <c r="I413" s="3"/>
      <c r="J413" s="5"/>
    </row>
    <row r="414" spans="1:10" ht="15.75">
      <c r="A414" s="1"/>
      <c r="B414" s="1"/>
      <c r="C414" s="15"/>
      <c r="D414" s="3"/>
      <c r="E414" s="3"/>
      <c r="F414" s="32"/>
      <c r="G414" s="6"/>
      <c r="H414" s="4"/>
      <c r="I414" s="3"/>
      <c r="J414" s="5"/>
    </row>
    <row r="415" spans="1:10" ht="15.75">
      <c r="A415" s="1"/>
      <c r="B415" s="1"/>
      <c r="C415" s="15"/>
      <c r="D415" s="3"/>
      <c r="E415" s="3"/>
      <c r="F415" s="32"/>
      <c r="G415" s="6"/>
      <c r="H415" s="4"/>
      <c r="I415" s="3"/>
      <c r="J415" s="5"/>
    </row>
    <row r="416" spans="1:10" ht="15.75">
      <c r="A416" s="1"/>
      <c r="B416" s="1"/>
      <c r="C416" s="15"/>
      <c r="D416" s="3"/>
      <c r="E416" s="3"/>
      <c r="F416" s="32"/>
      <c r="G416" s="6"/>
      <c r="H416" s="4"/>
      <c r="I416" s="3"/>
      <c r="J416" s="5"/>
    </row>
    <row r="417" spans="1:10" ht="15.75">
      <c r="A417" s="1"/>
      <c r="B417" s="1"/>
      <c r="C417" s="15"/>
      <c r="D417" s="3"/>
      <c r="E417" s="3"/>
      <c r="F417" s="32"/>
      <c r="G417" s="6"/>
      <c r="H417" s="4"/>
      <c r="I417" s="3"/>
      <c r="J417" s="5"/>
    </row>
    <row r="418" spans="1:10" ht="15.75">
      <c r="A418" s="1"/>
      <c r="B418" s="1"/>
      <c r="C418" s="15"/>
      <c r="D418" s="3"/>
      <c r="E418" s="3"/>
      <c r="F418" s="32"/>
      <c r="G418" s="6"/>
      <c r="H418" s="4"/>
      <c r="I418" s="3"/>
      <c r="J418" s="5"/>
    </row>
    <row r="419" spans="1:10" ht="15.75">
      <c r="A419" s="1"/>
      <c r="B419" s="1"/>
      <c r="C419" s="15"/>
      <c r="D419" s="3"/>
      <c r="E419" s="3"/>
      <c r="F419" s="32"/>
      <c r="G419" s="6"/>
      <c r="H419" s="4"/>
      <c r="I419" s="3"/>
      <c r="J419" s="5"/>
    </row>
    <row r="420" spans="1:10" ht="15.75">
      <c r="A420" s="1"/>
      <c r="B420" s="1"/>
      <c r="C420" s="15"/>
      <c r="D420" s="3"/>
      <c r="E420" s="3"/>
      <c r="F420" s="32"/>
      <c r="G420" s="6"/>
      <c r="H420" s="4"/>
      <c r="I420" s="3"/>
      <c r="J420" s="5"/>
    </row>
    <row r="421" spans="1:10" ht="15.75">
      <c r="A421" s="1"/>
      <c r="B421" s="1"/>
      <c r="C421" s="15"/>
      <c r="D421" s="3"/>
      <c r="E421" s="3"/>
      <c r="F421" s="32"/>
      <c r="G421" s="6"/>
      <c r="H421" s="4"/>
      <c r="I421" s="3"/>
      <c r="J421" s="5"/>
    </row>
    <row r="422" spans="1:10" ht="15.75">
      <c r="A422" s="1"/>
      <c r="B422" s="1"/>
      <c r="C422" s="15"/>
      <c r="D422" s="3"/>
      <c r="E422" s="3"/>
      <c r="F422" s="16"/>
      <c r="G422" s="6"/>
      <c r="H422" s="4"/>
      <c r="I422" s="3"/>
      <c r="J422" s="5"/>
    </row>
    <row r="423" spans="1:10" ht="15.75">
      <c r="A423" s="1"/>
      <c r="B423" s="1"/>
      <c r="C423" s="15"/>
      <c r="D423" s="3"/>
      <c r="E423" s="3"/>
      <c r="F423" s="32"/>
      <c r="G423" s="6"/>
      <c r="H423" s="4"/>
      <c r="I423" s="3"/>
      <c r="J423" s="5"/>
    </row>
    <row r="424" spans="1:10" ht="15.75">
      <c r="A424" s="1"/>
      <c r="B424" s="1"/>
      <c r="C424" s="15"/>
      <c r="D424" s="3"/>
      <c r="E424" s="3"/>
      <c r="F424" s="32"/>
      <c r="G424" s="6"/>
      <c r="H424" s="4"/>
      <c r="I424" s="3"/>
      <c r="J424" s="5"/>
    </row>
    <row r="425" spans="1:10" ht="15.75">
      <c r="A425" s="1"/>
      <c r="B425" s="1"/>
      <c r="C425" s="15"/>
      <c r="D425" s="3"/>
      <c r="E425" s="3"/>
      <c r="F425" s="32"/>
      <c r="G425" s="6"/>
      <c r="H425" s="4"/>
      <c r="I425" s="3"/>
      <c r="J425" s="5"/>
    </row>
    <row r="426" spans="1:10" ht="15.75">
      <c r="A426" s="1"/>
      <c r="B426" s="1"/>
      <c r="C426" s="15"/>
      <c r="D426" s="3"/>
      <c r="E426" s="3"/>
      <c r="F426" s="32"/>
      <c r="G426" s="6"/>
      <c r="H426" s="4"/>
      <c r="I426" s="3"/>
      <c r="J426" s="5"/>
    </row>
    <row r="427" spans="1:10" ht="15.75">
      <c r="A427" s="1"/>
      <c r="B427" s="1"/>
      <c r="C427" s="15"/>
      <c r="D427" s="3"/>
      <c r="E427" s="3"/>
      <c r="F427" s="32"/>
      <c r="G427" s="6"/>
      <c r="H427" s="4"/>
      <c r="I427" s="3"/>
      <c r="J427" s="5"/>
    </row>
    <row r="428" spans="1:10" ht="15.75">
      <c r="A428" s="1"/>
      <c r="B428" s="1"/>
      <c r="C428" s="15"/>
      <c r="D428" s="3"/>
      <c r="E428" s="3"/>
      <c r="F428" s="32"/>
      <c r="G428" s="6"/>
      <c r="H428" s="4"/>
      <c r="I428" s="3"/>
      <c r="J428" s="5"/>
    </row>
    <row r="429" spans="1:10" ht="15.75">
      <c r="A429" s="1"/>
      <c r="B429" s="1"/>
      <c r="C429" s="15"/>
      <c r="D429" s="3"/>
      <c r="E429" s="3"/>
      <c r="F429" s="32"/>
      <c r="G429" s="6"/>
      <c r="H429" s="4"/>
      <c r="I429" s="3"/>
      <c r="J429" s="5"/>
    </row>
    <row r="430" spans="1:10" ht="15.75">
      <c r="A430" s="1"/>
      <c r="B430" s="1"/>
      <c r="C430" s="15"/>
      <c r="D430" s="3"/>
      <c r="E430" s="3"/>
      <c r="F430" s="32"/>
      <c r="G430" s="6"/>
      <c r="H430" s="4"/>
      <c r="I430" s="3"/>
      <c r="J430" s="5"/>
    </row>
    <row r="431" spans="1:10" ht="15.75">
      <c r="A431" s="1"/>
      <c r="B431" s="1"/>
      <c r="C431" s="15"/>
      <c r="D431" s="3"/>
      <c r="E431" s="3"/>
      <c r="F431" s="32"/>
      <c r="G431" s="6"/>
      <c r="H431" s="4"/>
      <c r="I431" s="3"/>
      <c r="J431" s="5"/>
    </row>
    <row r="432" spans="1:10" ht="15.75">
      <c r="A432" s="1"/>
      <c r="B432" s="1"/>
      <c r="C432" s="15"/>
      <c r="D432" s="3"/>
      <c r="E432" s="3"/>
      <c r="F432" s="32"/>
      <c r="G432" s="6"/>
      <c r="H432" s="4"/>
      <c r="I432" s="3"/>
      <c r="J432" s="5"/>
    </row>
    <row r="433" spans="1:10" ht="15.75">
      <c r="A433" s="1"/>
      <c r="B433" s="1"/>
      <c r="C433" s="15"/>
      <c r="D433" s="3"/>
      <c r="E433" s="3"/>
      <c r="F433" s="32"/>
      <c r="G433" s="6"/>
      <c r="H433" s="4"/>
      <c r="I433" s="3"/>
      <c r="J433" s="5"/>
    </row>
    <row r="434" spans="1:10" ht="15.75">
      <c r="A434" s="1"/>
      <c r="B434" s="1"/>
      <c r="C434" s="15"/>
      <c r="D434" s="3"/>
      <c r="E434" s="3"/>
      <c r="F434" s="32"/>
      <c r="G434" s="6"/>
      <c r="H434" s="4"/>
      <c r="I434" s="3"/>
      <c r="J434" s="5"/>
    </row>
    <row r="435" spans="1:10" ht="15.75">
      <c r="A435" s="1"/>
      <c r="B435" s="1"/>
      <c r="C435" s="15"/>
      <c r="D435" s="3"/>
      <c r="E435" s="3"/>
      <c r="F435" s="16"/>
      <c r="G435" s="6"/>
      <c r="H435" s="4"/>
      <c r="I435" s="3"/>
      <c r="J435" s="5"/>
    </row>
    <row r="436" spans="1:10" ht="15.75">
      <c r="A436" s="1"/>
      <c r="B436" s="1"/>
      <c r="C436" s="15"/>
      <c r="D436" s="3"/>
      <c r="E436" s="3"/>
      <c r="F436" s="32"/>
      <c r="G436" s="6"/>
      <c r="H436" s="4"/>
      <c r="I436" s="3"/>
      <c r="J436" s="5"/>
    </row>
    <row r="437" spans="1:10" ht="15.75">
      <c r="A437" s="1"/>
      <c r="B437" s="1"/>
      <c r="C437" s="15"/>
      <c r="D437" s="3"/>
      <c r="E437" s="3"/>
      <c r="F437" s="32"/>
      <c r="G437" s="6"/>
      <c r="H437" s="4"/>
      <c r="I437" s="3"/>
      <c r="J437" s="5"/>
    </row>
    <row r="438" spans="1:10" ht="15.75">
      <c r="A438" s="1"/>
      <c r="B438" s="1"/>
      <c r="C438" s="15"/>
      <c r="D438" s="3"/>
      <c r="E438" s="3"/>
      <c r="F438" s="32"/>
      <c r="G438" s="6"/>
      <c r="H438" s="4"/>
      <c r="I438" s="3"/>
      <c r="J438" s="5"/>
    </row>
    <row r="439" spans="1:10" ht="15.75">
      <c r="A439" s="1"/>
      <c r="B439" s="1"/>
      <c r="C439" s="15"/>
      <c r="D439" s="3"/>
      <c r="E439" s="3"/>
      <c r="F439" s="32"/>
      <c r="G439" s="6"/>
      <c r="H439" s="4"/>
      <c r="I439" s="3"/>
      <c r="J439" s="5"/>
    </row>
    <row r="440" spans="1:10" ht="15.75">
      <c r="A440" s="1"/>
      <c r="B440" s="1"/>
      <c r="C440" s="15"/>
      <c r="D440" s="3"/>
      <c r="E440" s="3"/>
      <c r="F440" s="32"/>
      <c r="G440" s="6"/>
      <c r="H440" s="4"/>
      <c r="I440" s="3"/>
      <c r="J440" s="5"/>
    </row>
    <row r="441" spans="1:10" ht="15.75">
      <c r="A441" s="1"/>
      <c r="B441" s="1"/>
      <c r="C441" s="15"/>
      <c r="D441" s="3"/>
      <c r="E441" s="3"/>
      <c r="F441" s="32"/>
      <c r="G441" s="6"/>
      <c r="H441" s="4"/>
      <c r="I441" s="3"/>
      <c r="J441" s="5"/>
    </row>
    <row r="442" spans="1:10" ht="15.75">
      <c r="A442" s="1"/>
      <c r="B442" s="1"/>
      <c r="C442" s="15"/>
      <c r="D442" s="3"/>
      <c r="E442" s="3"/>
      <c r="F442" s="32"/>
      <c r="G442" s="6"/>
      <c r="H442" s="4"/>
      <c r="I442" s="3"/>
      <c r="J442" s="5"/>
    </row>
    <row r="443" spans="1:10" ht="15.75">
      <c r="A443" s="7"/>
      <c r="B443" s="7"/>
      <c r="C443" s="15"/>
      <c r="D443" s="3"/>
      <c r="E443" s="3"/>
      <c r="F443" s="32"/>
      <c r="G443" s="6"/>
      <c r="H443" s="4"/>
      <c r="I443" s="3"/>
      <c r="J443" s="5"/>
    </row>
    <row r="444" spans="1:10" ht="15.75">
      <c r="A444" s="1"/>
      <c r="B444" s="1"/>
      <c r="C444" s="15"/>
      <c r="D444" s="3"/>
      <c r="E444" s="3"/>
      <c r="F444" s="32"/>
      <c r="G444" s="6"/>
      <c r="H444" s="4"/>
      <c r="I444" s="3"/>
      <c r="J444" s="5"/>
    </row>
    <row r="445" spans="1:10" ht="15.75">
      <c r="A445" s="1"/>
      <c r="B445" s="1"/>
      <c r="C445" s="15"/>
      <c r="D445" s="3"/>
      <c r="E445" s="3"/>
      <c r="F445" s="32"/>
      <c r="G445" s="6"/>
      <c r="H445" s="4"/>
      <c r="I445" s="3"/>
      <c r="J445" s="5"/>
    </row>
    <row r="446" spans="1:10" ht="15.75">
      <c r="A446" s="1"/>
      <c r="B446" s="1"/>
      <c r="C446" s="15"/>
      <c r="D446" s="3"/>
      <c r="E446" s="3"/>
      <c r="F446" s="32"/>
      <c r="G446" s="6"/>
      <c r="H446" s="4"/>
      <c r="I446" s="3"/>
      <c r="J446" s="5"/>
    </row>
    <row r="447" spans="1:10" ht="15.75">
      <c r="A447" s="1"/>
      <c r="B447" s="1"/>
      <c r="C447" s="15"/>
      <c r="D447" s="3"/>
      <c r="E447" s="3"/>
      <c r="F447" s="16"/>
      <c r="G447" s="6"/>
      <c r="H447" s="4"/>
      <c r="I447" s="3"/>
      <c r="J447" s="5"/>
    </row>
    <row r="448" spans="1:10" ht="15.75">
      <c r="A448" s="1"/>
      <c r="B448" s="1"/>
      <c r="C448" s="15"/>
      <c r="D448" s="3"/>
      <c r="E448" s="3"/>
      <c r="F448" s="32"/>
      <c r="G448" s="6"/>
      <c r="H448" s="4"/>
      <c r="I448" s="3"/>
      <c r="J448" s="5"/>
    </row>
    <row r="449" spans="1:10" ht="15.75">
      <c r="A449" s="1"/>
      <c r="B449" s="1"/>
      <c r="C449" s="15"/>
      <c r="D449" s="3"/>
      <c r="E449" s="3"/>
      <c r="F449" s="32"/>
      <c r="G449" s="6"/>
      <c r="H449" s="4"/>
      <c r="I449" s="3"/>
      <c r="J449" s="5"/>
    </row>
    <row r="450" spans="1:10" ht="15.75">
      <c r="A450" s="1"/>
      <c r="B450" s="1"/>
      <c r="C450" s="15"/>
      <c r="D450" s="3"/>
      <c r="E450" s="3"/>
      <c r="F450" s="32"/>
      <c r="G450" s="6"/>
      <c r="H450" s="4"/>
      <c r="I450" s="3"/>
      <c r="J450" s="5"/>
    </row>
    <row r="451" spans="1:10" ht="15.75">
      <c r="A451" s="1"/>
      <c r="B451" s="1"/>
      <c r="C451" s="15"/>
      <c r="D451" s="3"/>
      <c r="E451" s="3"/>
      <c r="F451" s="32"/>
      <c r="G451" s="6"/>
      <c r="H451" s="4"/>
      <c r="I451" s="3"/>
      <c r="J451" s="5"/>
    </row>
    <row r="452" spans="1:10" ht="15.75">
      <c r="A452" s="1"/>
      <c r="B452" s="1"/>
      <c r="C452" s="15"/>
      <c r="D452" s="3"/>
      <c r="E452" s="3"/>
      <c r="F452" s="32"/>
      <c r="G452" s="6"/>
      <c r="H452" s="4"/>
      <c r="I452" s="3"/>
      <c r="J452" s="5"/>
    </row>
    <row r="453" spans="1:10" ht="15.75">
      <c r="A453" s="1"/>
      <c r="B453" s="1"/>
      <c r="C453" s="15"/>
      <c r="D453" s="3"/>
      <c r="E453" s="3"/>
      <c r="F453" s="32"/>
      <c r="G453" s="6"/>
      <c r="H453" s="4"/>
      <c r="I453" s="3"/>
      <c r="J453" s="5"/>
    </row>
    <row r="454" spans="1:10" ht="15.75">
      <c r="A454" s="1"/>
      <c r="B454" s="1"/>
      <c r="C454" s="15"/>
      <c r="D454" s="3"/>
      <c r="E454" s="3"/>
      <c r="F454" s="32"/>
      <c r="G454" s="6"/>
      <c r="H454" s="4"/>
      <c r="I454" s="3"/>
      <c r="J454" s="5"/>
    </row>
    <row r="455" spans="1:10" ht="15.75">
      <c r="A455" s="1"/>
      <c r="B455" s="1"/>
      <c r="C455" s="15"/>
      <c r="D455" s="3"/>
      <c r="E455" s="3"/>
      <c r="F455" s="32"/>
      <c r="G455" s="27"/>
      <c r="H455" s="4"/>
      <c r="I455" s="3"/>
      <c r="J455" s="5"/>
    </row>
    <row r="456" spans="1:10" ht="15.75">
      <c r="A456" s="1"/>
      <c r="B456" s="1"/>
      <c r="C456" s="15"/>
      <c r="D456" s="3"/>
      <c r="E456" s="3"/>
      <c r="F456" s="32"/>
      <c r="G456" s="27"/>
      <c r="H456" s="4"/>
      <c r="I456" s="3"/>
      <c r="J456" s="5"/>
    </row>
    <row r="457" spans="1:10" ht="15.75">
      <c r="A457" s="1"/>
      <c r="B457" s="1"/>
      <c r="C457" s="2"/>
      <c r="D457" s="3"/>
      <c r="E457" s="3"/>
      <c r="F457" s="16"/>
      <c r="G457" s="27"/>
      <c r="H457" s="4"/>
      <c r="I457" s="3"/>
      <c r="J457" s="5"/>
    </row>
    <row r="458" spans="1:10" ht="15.75">
      <c r="A458" s="1"/>
      <c r="B458" s="1"/>
      <c r="C458" s="2"/>
      <c r="D458" s="3"/>
      <c r="E458" s="3"/>
      <c r="F458" s="16"/>
      <c r="G458" s="6"/>
      <c r="H458" s="4"/>
      <c r="I458" s="3"/>
      <c r="J458" s="5"/>
    </row>
    <row r="459" spans="1:10" ht="15.75">
      <c r="A459" s="1"/>
      <c r="B459" s="1"/>
      <c r="C459" s="2"/>
      <c r="D459" s="3"/>
      <c r="E459" s="3"/>
      <c r="F459" s="33"/>
      <c r="G459" s="6"/>
      <c r="H459" s="4"/>
      <c r="I459" s="3"/>
      <c r="J459" s="5"/>
    </row>
    <row r="460" spans="1:10" ht="15.75">
      <c r="A460" s="1"/>
      <c r="B460" s="1"/>
      <c r="C460" s="2"/>
      <c r="D460" s="3"/>
      <c r="E460" s="3"/>
      <c r="F460" s="16"/>
      <c r="G460" s="6"/>
      <c r="H460" s="4"/>
      <c r="I460" s="3"/>
      <c r="J460" s="5"/>
    </row>
    <row r="474" spans="11:11">
      <c r="K474" s="466"/>
    </row>
  </sheetData>
  <autoFilter ref="A4:J461" xr:uid="{00000000-0009-0000-0000-000001000000}"/>
  <sortState xmlns:xlrd2="http://schemas.microsoft.com/office/spreadsheetml/2017/richdata2" ref="A91:J150">
    <sortCondition ref="A91:A150"/>
    <sortCondition ref="B91:B150"/>
  </sortState>
  <mergeCells count="1">
    <mergeCell ref="A1:J1"/>
  </mergeCells>
  <printOptions horizontalCentered="1" gridLines="1"/>
  <pageMargins left="0.25" right="0.25" top="0.75" bottom="0.75" header="0.3" footer="0.3"/>
  <pageSetup scale="89" fitToHeight="22" orientation="portrait" r:id="rId1"/>
  <rowBreaks count="8" manualBreakCount="8">
    <brk id="48" max="9" man="1"/>
    <brk id="92" max="9" man="1"/>
    <brk id="133" max="9" man="1"/>
    <brk id="170" max="9" man="1"/>
    <brk id="209" max="9" man="1"/>
    <brk id="249" max="9" man="1"/>
    <brk id="291" max="9" man="1"/>
    <brk id="33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4"/>
  <sheetViews>
    <sheetView view="pageBreakPreview" zoomScaleNormal="100" zoomScaleSheetLayoutView="100" workbookViewId="0">
      <pane ySplit="4" topLeftCell="A102" activePane="bottomLeft" state="frozen"/>
      <selection pane="bottomLeft" activeCell="B108" sqref="B108"/>
    </sheetView>
  </sheetViews>
  <sheetFormatPr defaultColWidth="9.140625" defaultRowHeight="15"/>
  <cols>
    <col min="1" max="1" width="4" customWidth="1"/>
    <col min="2" max="2" width="7.28515625" customWidth="1"/>
    <col min="3" max="3" width="13.28515625" customWidth="1"/>
    <col min="4" max="4" width="11.28515625" customWidth="1"/>
    <col min="5" max="5" width="11.42578125" customWidth="1"/>
    <col min="6" max="6" width="13" customWidth="1"/>
    <col min="7" max="7" width="8.5703125" customWidth="1"/>
    <col min="8" max="8" width="11.85546875" style="23" customWidth="1"/>
    <col min="9" max="9" width="11.42578125" customWidth="1"/>
    <col min="10" max="10" width="11.5703125" customWidth="1"/>
    <col min="11" max="11" width="11.85546875" customWidth="1"/>
  </cols>
  <sheetData>
    <row r="1" spans="1:11" ht="18.75">
      <c r="A1" s="479" t="s">
        <v>365</v>
      </c>
      <c r="B1" s="480"/>
      <c r="C1" s="480"/>
      <c r="D1" s="480"/>
      <c r="E1" s="480"/>
      <c r="F1" s="480"/>
      <c r="G1" s="480"/>
      <c r="H1" s="480"/>
      <c r="I1" s="480"/>
      <c r="J1" s="480"/>
      <c r="K1" s="35"/>
    </row>
    <row r="2" spans="1:11" ht="18.75">
      <c r="A2" s="9"/>
      <c r="F2" s="13">
        <v>44400</v>
      </c>
    </row>
    <row r="3" spans="1:11">
      <c r="A3" s="10"/>
      <c r="B3" s="10"/>
      <c r="C3" s="10" t="s">
        <v>305</v>
      </c>
      <c r="D3" s="10" t="s">
        <v>306</v>
      </c>
      <c r="E3" s="10"/>
      <c r="F3" s="25"/>
      <c r="G3" s="10"/>
      <c r="H3" s="24"/>
      <c r="I3" s="10"/>
      <c r="J3" s="10"/>
    </row>
    <row r="4" spans="1:11">
      <c r="A4" s="21" t="s">
        <v>307</v>
      </c>
      <c r="B4" s="21" t="s">
        <v>3</v>
      </c>
      <c r="C4" s="20">
        <v>44013</v>
      </c>
      <c r="D4" s="12"/>
      <c r="E4" s="11">
        <v>1</v>
      </c>
      <c r="F4" s="22" t="s">
        <v>308</v>
      </c>
      <c r="G4" s="22" t="s">
        <v>309</v>
      </c>
      <c r="H4" s="25" t="s">
        <v>310</v>
      </c>
      <c r="I4" s="12" t="s">
        <v>311</v>
      </c>
      <c r="J4" s="12" t="s">
        <v>312</v>
      </c>
    </row>
    <row r="5" spans="1:11">
      <c r="A5" s="15">
        <v>1</v>
      </c>
      <c r="B5" s="14">
        <v>2847</v>
      </c>
      <c r="C5" s="15">
        <v>79</v>
      </c>
      <c r="D5" s="16">
        <v>3.65</v>
      </c>
      <c r="E5" s="16">
        <v>288.34999999999997</v>
      </c>
      <c r="F5" s="378"/>
      <c r="G5" s="375"/>
      <c r="H5" s="379"/>
      <c r="I5" s="16">
        <v>288.34999999999997</v>
      </c>
      <c r="J5" s="18">
        <v>0</v>
      </c>
    </row>
    <row r="6" spans="1:11">
      <c r="A6" s="15">
        <v>1</v>
      </c>
      <c r="B6" s="14">
        <v>4671</v>
      </c>
      <c r="C6" s="15">
        <v>59</v>
      </c>
      <c r="D6" s="16">
        <v>3.65</v>
      </c>
      <c r="E6" s="16">
        <v>215.35</v>
      </c>
      <c r="F6" s="378"/>
      <c r="G6" s="376"/>
      <c r="H6" s="379"/>
      <c r="I6" s="16">
        <v>215.35</v>
      </c>
      <c r="J6" s="18">
        <v>0</v>
      </c>
    </row>
    <row r="7" spans="1:11">
      <c r="A7" s="15">
        <v>1</v>
      </c>
      <c r="B7" s="14">
        <v>4932</v>
      </c>
      <c r="C7" s="15">
        <v>41</v>
      </c>
      <c r="D7" s="16">
        <v>3.65</v>
      </c>
      <c r="E7" s="16">
        <v>149.65</v>
      </c>
      <c r="F7" s="378">
        <v>95.6</v>
      </c>
      <c r="G7" s="375">
        <v>2994</v>
      </c>
      <c r="H7" s="379">
        <v>44075</v>
      </c>
      <c r="I7" s="16">
        <v>54.050000000000011</v>
      </c>
      <c r="J7" s="18">
        <v>0.63882392248580011</v>
      </c>
    </row>
    <row r="8" spans="1:11">
      <c r="A8" s="15"/>
      <c r="B8" s="14"/>
      <c r="C8" s="15"/>
      <c r="D8" s="16"/>
      <c r="E8" s="16"/>
      <c r="F8" s="378"/>
      <c r="G8" s="375"/>
      <c r="H8" s="379"/>
      <c r="I8" s="16"/>
      <c r="J8" s="18"/>
    </row>
    <row r="9" spans="1:11">
      <c r="A9" s="15">
        <v>2</v>
      </c>
      <c r="B9" s="14">
        <v>719</v>
      </c>
      <c r="C9" s="15">
        <v>199</v>
      </c>
      <c r="D9" s="16">
        <v>3.65</v>
      </c>
      <c r="E9" s="16">
        <v>726.35</v>
      </c>
      <c r="F9" s="378"/>
      <c r="G9" s="376"/>
      <c r="H9" s="379"/>
      <c r="I9" s="16">
        <v>726.35</v>
      </c>
      <c r="J9" s="18">
        <v>0</v>
      </c>
    </row>
    <row r="10" spans="1:11">
      <c r="A10" s="15">
        <v>2</v>
      </c>
      <c r="B10" s="14">
        <v>1475</v>
      </c>
      <c r="C10" s="15">
        <v>98</v>
      </c>
      <c r="D10" s="16">
        <v>3.65</v>
      </c>
      <c r="E10" s="16">
        <v>357.7</v>
      </c>
      <c r="F10" s="378"/>
      <c r="G10" s="376"/>
      <c r="H10" s="379"/>
      <c r="I10" s="16">
        <v>357.7</v>
      </c>
      <c r="J10" s="18">
        <v>0</v>
      </c>
    </row>
    <row r="11" spans="1:11">
      <c r="A11" s="15">
        <v>2</v>
      </c>
      <c r="B11" s="14">
        <v>4869</v>
      </c>
      <c r="C11" s="15">
        <v>81</v>
      </c>
      <c r="D11" s="16">
        <v>3.65</v>
      </c>
      <c r="E11" s="16">
        <v>295.64999999999998</v>
      </c>
      <c r="F11" s="378"/>
      <c r="G11" s="376"/>
      <c r="H11" s="379"/>
      <c r="I11" s="16">
        <v>295.64999999999998</v>
      </c>
      <c r="J11" s="18">
        <v>0</v>
      </c>
    </row>
    <row r="12" spans="1:11">
      <c r="A12" s="15">
        <v>2</v>
      </c>
      <c r="B12" s="14">
        <v>6689</v>
      </c>
      <c r="C12" s="15">
        <v>69</v>
      </c>
      <c r="D12" s="16">
        <v>3.65</v>
      </c>
      <c r="E12" s="16">
        <v>251.85</v>
      </c>
      <c r="F12" s="378">
        <v>90.65</v>
      </c>
      <c r="G12" s="376">
        <v>2153</v>
      </c>
      <c r="H12" s="379">
        <v>44376</v>
      </c>
      <c r="I12" s="16">
        <v>161.19999999999999</v>
      </c>
      <c r="J12" s="18">
        <v>0.35993647012110386</v>
      </c>
    </row>
    <row r="13" spans="1:11">
      <c r="A13" s="15">
        <v>2</v>
      </c>
      <c r="B13" s="14">
        <v>6926</v>
      </c>
      <c r="C13" s="15">
        <v>78</v>
      </c>
      <c r="D13" s="16">
        <v>3.65</v>
      </c>
      <c r="E13" s="16">
        <v>284.7</v>
      </c>
      <c r="F13" s="378"/>
      <c r="G13" s="376"/>
      <c r="H13" s="379"/>
      <c r="I13" s="16">
        <v>284.7</v>
      </c>
      <c r="J13" s="18">
        <v>0</v>
      </c>
    </row>
    <row r="14" spans="1:11">
      <c r="A14" s="15"/>
      <c r="B14" s="14"/>
      <c r="C14" s="15"/>
      <c r="D14" s="16"/>
      <c r="E14" s="16"/>
      <c r="F14" s="378"/>
      <c r="G14" s="376"/>
      <c r="H14" s="379"/>
      <c r="I14" s="16"/>
      <c r="J14" s="18"/>
    </row>
    <row r="15" spans="1:11">
      <c r="A15" s="15">
        <v>3</v>
      </c>
      <c r="B15" s="14">
        <v>1002</v>
      </c>
      <c r="C15" s="15">
        <v>181</v>
      </c>
      <c r="D15" s="16">
        <v>3.65</v>
      </c>
      <c r="E15" s="16">
        <v>660.65</v>
      </c>
      <c r="F15" s="378"/>
      <c r="G15" s="376"/>
      <c r="H15" s="379"/>
      <c r="I15" s="16">
        <v>660.65</v>
      </c>
      <c r="J15" s="18">
        <v>0</v>
      </c>
    </row>
    <row r="16" spans="1:11">
      <c r="A16" s="15">
        <v>3</v>
      </c>
      <c r="B16" s="14">
        <v>1922</v>
      </c>
      <c r="C16" s="15">
        <v>56</v>
      </c>
      <c r="D16" s="16">
        <v>3.65</v>
      </c>
      <c r="E16" s="16">
        <v>204.4</v>
      </c>
      <c r="F16" s="378"/>
      <c r="G16" s="376"/>
      <c r="H16" s="379"/>
      <c r="I16" s="16">
        <v>204.4</v>
      </c>
      <c r="J16" s="18">
        <v>0</v>
      </c>
    </row>
    <row r="17" spans="1:10">
      <c r="A17" s="15">
        <v>3</v>
      </c>
      <c r="B17" s="14">
        <v>2836</v>
      </c>
      <c r="C17" s="15">
        <v>111</v>
      </c>
      <c r="D17" s="16">
        <v>3.65</v>
      </c>
      <c r="E17" s="16">
        <v>405.15</v>
      </c>
      <c r="F17" s="378"/>
      <c r="G17" s="376"/>
      <c r="H17" s="379"/>
      <c r="I17" s="16">
        <v>405.15</v>
      </c>
      <c r="J17" s="18">
        <v>0</v>
      </c>
    </row>
    <row r="18" spans="1:10">
      <c r="A18" s="15">
        <v>3</v>
      </c>
      <c r="B18" s="14">
        <v>5008</v>
      </c>
      <c r="C18" s="15">
        <v>85</v>
      </c>
      <c r="D18" s="16">
        <v>3.65</v>
      </c>
      <c r="E18" s="16">
        <v>310.25</v>
      </c>
      <c r="F18" s="378">
        <v>310.25</v>
      </c>
      <c r="G18" s="376">
        <v>1123</v>
      </c>
      <c r="H18" s="379">
        <v>44298</v>
      </c>
      <c r="I18" s="16">
        <v>0</v>
      </c>
      <c r="J18" s="18">
        <v>1</v>
      </c>
    </row>
    <row r="19" spans="1:10">
      <c r="A19" s="15">
        <v>3</v>
      </c>
      <c r="B19" s="14">
        <v>12185</v>
      </c>
      <c r="C19" s="15">
        <v>27</v>
      </c>
      <c r="D19" s="16">
        <v>3.65</v>
      </c>
      <c r="E19" s="16">
        <v>98.55</v>
      </c>
      <c r="F19" s="378"/>
      <c r="G19" s="376"/>
      <c r="H19" s="379"/>
      <c r="I19" s="16">
        <v>98.55</v>
      </c>
      <c r="J19" s="18">
        <v>0</v>
      </c>
    </row>
    <row r="20" spans="1:10">
      <c r="A20" s="15"/>
      <c r="B20" s="14"/>
      <c r="C20" s="15"/>
      <c r="D20" s="16"/>
      <c r="E20" s="16"/>
      <c r="F20" s="378"/>
      <c r="G20" s="376"/>
      <c r="H20" s="379"/>
      <c r="I20" s="16"/>
      <c r="J20" s="18"/>
    </row>
    <row r="21" spans="1:10">
      <c r="A21" s="15">
        <v>4</v>
      </c>
      <c r="B21" s="14">
        <v>2210</v>
      </c>
      <c r="C21" s="15">
        <v>98</v>
      </c>
      <c r="D21" s="16">
        <v>3.65</v>
      </c>
      <c r="E21" s="16">
        <v>357.7</v>
      </c>
      <c r="F21" s="378">
        <v>383.25</v>
      </c>
      <c r="G21" s="376">
        <v>3159</v>
      </c>
      <c r="H21" s="379">
        <v>43964</v>
      </c>
      <c r="I21" s="16">
        <v>-25.550000000000011</v>
      </c>
      <c r="J21" s="18">
        <v>1.0714285714285714</v>
      </c>
    </row>
    <row r="22" spans="1:10">
      <c r="A22" s="15">
        <v>4</v>
      </c>
      <c r="B22" s="14">
        <v>2478</v>
      </c>
      <c r="C22" s="15">
        <v>127</v>
      </c>
      <c r="D22" s="16">
        <v>3.65</v>
      </c>
      <c r="E22" s="16">
        <v>463.55</v>
      </c>
      <c r="F22" s="378">
        <v>378.45</v>
      </c>
      <c r="G22" s="376">
        <v>4604</v>
      </c>
      <c r="H22" s="379">
        <v>44299</v>
      </c>
      <c r="I22" s="16">
        <v>85.100000000000023</v>
      </c>
      <c r="J22" s="18">
        <v>0.81641678351849845</v>
      </c>
    </row>
    <row r="23" spans="1:10">
      <c r="A23" s="15">
        <v>4</v>
      </c>
      <c r="B23" s="14">
        <v>2984</v>
      </c>
      <c r="C23" s="15">
        <v>93</v>
      </c>
      <c r="D23" s="16">
        <v>3.65</v>
      </c>
      <c r="E23" s="16">
        <v>339.45</v>
      </c>
      <c r="F23" s="378"/>
      <c r="G23" s="376"/>
      <c r="H23" s="379"/>
      <c r="I23" s="16">
        <v>339.45</v>
      </c>
      <c r="J23" s="18">
        <v>0</v>
      </c>
    </row>
    <row r="24" spans="1:10">
      <c r="A24" s="15">
        <v>4</v>
      </c>
      <c r="B24" s="14">
        <v>4896</v>
      </c>
      <c r="C24" s="15">
        <v>56</v>
      </c>
      <c r="D24" s="16">
        <v>3.65</v>
      </c>
      <c r="E24" s="16">
        <v>204.4</v>
      </c>
      <c r="F24" s="378">
        <v>122.75</v>
      </c>
      <c r="G24" s="376">
        <v>3049</v>
      </c>
      <c r="H24" s="379">
        <v>44326</v>
      </c>
      <c r="I24" s="16">
        <v>81.650000000000006</v>
      </c>
      <c r="J24" s="18">
        <v>0.60053816046966735</v>
      </c>
    </row>
    <row r="25" spans="1:10">
      <c r="A25" s="15">
        <v>4</v>
      </c>
      <c r="B25" s="14">
        <v>6444</v>
      </c>
      <c r="C25" s="15">
        <v>45</v>
      </c>
      <c r="D25" s="16">
        <v>3.65</v>
      </c>
      <c r="E25" s="16">
        <v>164.25</v>
      </c>
      <c r="F25" s="378"/>
      <c r="G25" s="376"/>
      <c r="H25" s="379"/>
      <c r="I25" s="16">
        <v>164.25</v>
      </c>
      <c r="J25" s="18">
        <v>0</v>
      </c>
    </row>
    <row r="26" spans="1:10">
      <c r="A26" s="15">
        <v>4</v>
      </c>
      <c r="B26" s="14">
        <v>17149</v>
      </c>
      <c r="C26" s="15">
        <v>22</v>
      </c>
      <c r="D26" s="16">
        <v>3.65</v>
      </c>
      <c r="E26" s="16">
        <v>80.3</v>
      </c>
      <c r="F26" s="378"/>
      <c r="G26" s="376"/>
      <c r="H26" s="379"/>
      <c r="I26" s="16">
        <v>80.3</v>
      </c>
      <c r="J26" s="18">
        <v>0</v>
      </c>
    </row>
    <row r="27" spans="1:10">
      <c r="A27" s="15"/>
      <c r="B27" s="14"/>
      <c r="C27" s="15"/>
      <c r="D27" s="16"/>
      <c r="E27" s="16"/>
      <c r="F27" s="378"/>
      <c r="G27" s="376"/>
      <c r="H27" s="379"/>
      <c r="I27" s="16"/>
      <c r="J27" s="18"/>
    </row>
    <row r="28" spans="1:10">
      <c r="A28" s="15">
        <v>5</v>
      </c>
      <c r="B28" s="14">
        <v>1797</v>
      </c>
      <c r="C28" s="15">
        <v>106</v>
      </c>
      <c r="D28" s="16">
        <v>3.65</v>
      </c>
      <c r="E28" s="16">
        <v>386.9</v>
      </c>
      <c r="F28" s="378"/>
      <c r="G28" s="376"/>
      <c r="H28" s="379"/>
      <c r="I28" s="16">
        <v>386.9</v>
      </c>
      <c r="J28" s="18">
        <v>0</v>
      </c>
    </row>
    <row r="29" spans="1:10">
      <c r="A29" s="15">
        <v>5</v>
      </c>
      <c r="B29" s="14">
        <v>2990</v>
      </c>
      <c r="C29" s="15">
        <v>81</v>
      </c>
      <c r="D29" s="16">
        <v>3.65</v>
      </c>
      <c r="E29" s="16">
        <v>295.64999999999998</v>
      </c>
      <c r="F29" s="378"/>
      <c r="G29" s="376"/>
      <c r="H29" s="379"/>
      <c r="I29" s="16">
        <v>295.64999999999998</v>
      </c>
      <c r="J29" s="18">
        <v>0</v>
      </c>
    </row>
    <row r="30" spans="1:10">
      <c r="A30" s="15">
        <v>5</v>
      </c>
      <c r="B30" s="14">
        <v>7895</v>
      </c>
      <c r="C30" s="15">
        <v>121</v>
      </c>
      <c r="D30" s="16">
        <v>3.65</v>
      </c>
      <c r="E30" s="16">
        <v>441.65</v>
      </c>
      <c r="F30" s="378">
        <v>500</v>
      </c>
      <c r="G30" s="376">
        <v>2220</v>
      </c>
      <c r="H30" s="379">
        <v>44332</v>
      </c>
      <c r="I30" s="16">
        <v>-58.350000000000023</v>
      </c>
      <c r="J30" s="18">
        <v>1.1321181931393638</v>
      </c>
    </row>
    <row r="31" spans="1:10">
      <c r="A31" s="15">
        <v>5</v>
      </c>
      <c r="B31" s="14">
        <v>16244</v>
      </c>
      <c r="C31" s="15">
        <v>83</v>
      </c>
      <c r="D31" s="16">
        <v>3.65</v>
      </c>
      <c r="E31" s="16">
        <v>302.95</v>
      </c>
      <c r="F31" s="378"/>
      <c r="G31" s="376"/>
      <c r="H31" s="379"/>
      <c r="I31" s="16">
        <v>302.95</v>
      </c>
      <c r="J31" s="18">
        <v>0</v>
      </c>
    </row>
    <row r="32" spans="1:10">
      <c r="A32" s="15"/>
      <c r="B32" s="14"/>
      <c r="C32" s="15"/>
      <c r="D32" s="16"/>
      <c r="E32" s="16"/>
      <c r="F32" s="378"/>
      <c r="G32" s="376"/>
      <c r="H32" s="379"/>
      <c r="I32" s="16"/>
      <c r="J32" s="18"/>
    </row>
    <row r="33" spans="1:10">
      <c r="A33" s="15">
        <v>6</v>
      </c>
      <c r="B33" s="14">
        <v>4439</v>
      </c>
      <c r="C33" s="15">
        <v>232</v>
      </c>
      <c r="D33" s="16">
        <v>3.65</v>
      </c>
      <c r="E33" s="16">
        <v>846.8</v>
      </c>
      <c r="F33" s="378">
        <v>687.9</v>
      </c>
      <c r="G33" s="376">
        <v>3604</v>
      </c>
      <c r="H33" s="379">
        <v>44362</v>
      </c>
      <c r="I33" s="16">
        <v>158.89999999999998</v>
      </c>
      <c r="J33" s="18">
        <v>0.8123523854511101</v>
      </c>
    </row>
    <row r="34" spans="1:10">
      <c r="A34" s="15">
        <v>6</v>
      </c>
      <c r="B34" s="14">
        <v>6279</v>
      </c>
      <c r="C34" s="15">
        <v>161</v>
      </c>
      <c r="D34" s="16">
        <v>3.65</v>
      </c>
      <c r="E34" s="16">
        <v>587.65</v>
      </c>
      <c r="F34" s="378"/>
      <c r="G34" s="376"/>
      <c r="H34" s="379"/>
      <c r="I34" s="16">
        <v>587.65</v>
      </c>
      <c r="J34" s="18">
        <v>0</v>
      </c>
    </row>
    <row r="35" spans="1:10">
      <c r="A35" s="15">
        <v>6</v>
      </c>
      <c r="B35" s="14">
        <v>6764</v>
      </c>
      <c r="C35" s="15">
        <v>75</v>
      </c>
      <c r="D35" s="16">
        <v>3.65</v>
      </c>
      <c r="E35" s="16">
        <v>273.75</v>
      </c>
      <c r="F35" s="378"/>
      <c r="G35" s="376"/>
      <c r="H35" s="379"/>
      <c r="I35" s="16">
        <v>273.75</v>
      </c>
      <c r="J35" s="18">
        <v>0</v>
      </c>
    </row>
    <row r="36" spans="1:10">
      <c r="A36" s="15">
        <v>6</v>
      </c>
      <c r="B36" s="14">
        <v>10260</v>
      </c>
      <c r="C36" s="15">
        <v>93</v>
      </c>
      <c r="D36" s="16">
        <v>3.65</v>
      </c>
      <c r="E36" s="16">
        <v>339.45</v>
      </c>
      <c r="F36" s="378"/>
      <c r="G36" s="376"/>
      <c r="H36" s="379"/>
      <c r="I36" s="16">
        <v>339.45</v>
      </c>
      <c r="J36" s="18">
        <v>0</v>
      </c>
    </row>
    <row r="37" spans="1:10">
      <c r="A37" s="15"/>
      <c r="B37" s="14"/>
      <c r="C37" s="15"/>
      <c r="D37" s="16"/>
      <c r="E37" s="16"/>
      <c r="F37" s="378"/>
      <c r="G37" s="376"/>
      <c r="H37" s="379"/>
      <c r="I37" s="16"/>
      <c r="J37" s="18"/>
    </row>
    <row r="38" spans="1:10">
      <c r="A38" s="15">
        <v>7</v>
      </c>
      <c r="B38" s="14">
        <v>617</v>
      </c>
      <c r="C38" s="15">
        <v>103</v>
      </c>
      <c r="D38" s="16">
        <v>3.65</v>
      </c>
      <c r="E38" s="16">
        <v>375.95</v>
      </c>
      <c r="F38" s="378">
        <v>219</v>
      </c>
      <c r="G38" s="376">
        <v>5121</v>
      </c>
      <c r="H38" s="379">
        <v>44320</v>
      </c>
      <c r="I38" s="16">
        <v>156.94999999999999</v>
      </c>
      <c r="J38" s="18">
        <v>0.58252427184466016</v>
      </c>
    </row>
    <row r="39" spans="1:10">
      <c r="A39" s="15">
        <v>7</v>
      </c>
      <c r="B39" s="14">
        <v>5382</v>
      </c>
      <c r="C39" s="15">
        <v>93</v>
      </c>
      <c r="D39" s="16">
        <v>3.65</v>
      </c>
      <c r="E39" s="16">
        <v>339.45</v>
      </c>
      <c r="F39" s="378"/>
      <c r="G39" s="376"/>
      <c r="H39" s="379"/>
      <c r="I39" s="16">
        <v>339.45</v>
      </c>
      <c r="J39" s="18">
        <v>0</v>
      </c>
    </row>
    <row r="40" spans="1:10">
      <c r="A40" s="15">
        <v>7</v>
      </c>
      <c r="B40" s="14">
        <v>6464</v>
      </c>
      <c r="C40" s="15">
        <v>116</v>
      </c>
      <c r="D40" s="16">
        <v>3.65</v>
      </c>
      <c r="E40" s="16">
        <v>423.4</v>
      </c>
      <c r="F40" s="378"/>
      <c r="G40" s="376"/>
      <c r="H40" s="379"/>
      <c r="I40" s="16">
        <v>423.4</v>
      </c>
      <c r="J40" s="18">
        <v>0</v>
      </c>
    </row>
    <row r="41" spans="1:10">
      <c r="A41" s="15">
        <v>7</v>
      </c>
      <c r="B41" s="14">
        <v>10552</v>
      </c>
      <c r="C41" s="15">
        <v>89</v>
      </c>
      <c r="D41" s="16">
        <v>3.65</v>
      </c>
      <c r="E41" s="16">
        <v>324.84999999999997</v>
      </c>
      <c r="F41" s="378"/>
      <c r="G41" s="376"/>
      <c r="H41" s="379"/>
      <c r="I41" s="16">
        <v>324.84999999999997</v>
      </c>
      <c r="J41" s="18">
        <v>0</v>
      </c>
    </row>
    <row r="42" spans="1:10">
      <c r="A42" s="15">
        <v>7</v>
      </c>
      <c r="B42" s="14">
        <v>11834</v>
      </c>
      <c r="C42" s="15">
        <v>97</v>
      </c>
      <c r="D42" s="16">
        <v>3.65</v>
      </c>
      <c r="E42" s="16">
        <v>354.05</v>
      </c>
      <c r="F42" s="378"/>
      <c r="G42" s="376"/>
      <c r="H42" s="379"/>
      <c r="I42" s="16">
        <v>354.05</v>
      </c>
      <c r="J42" s="18">
        <v>0</v>
      </c>
    </row>
    <row r="43" spans="1:10">
      <c r="A43" s="15"/>
      <c r="B43" s="14"/>
      <c r="C43" s="15"/>
      <c r="D43" s="16"/>
      <c r="E43" s="16"/>
      <c r="F43" s="378"/>
      <c r="G43" s="376"/>
      <c r="H43" s="379"/>
      <c r="I43" s="16"/>
      <c r="J43" s="18"/>
    </row>
    <row r="44" spans="1:10">
      <c r="A44" s="15">
        <v>8</v>
      </c>
      <c r="B44" s="14">
        <v>3955</v>
      </c>
      <c r="C44" s="15">
        <v>449</v>
      </c>
      <c r="D44" s="16">
        <v>3.65</v>
      </c>
      <c r="E44" s="16">
        <v>1638.85</v>
      </c>
      <c r="F44" s="378">
        <v>1638.85</v>
      </c>
      <c r="G44" s="376">
        <v>2068</v>
      </c>
      <c r="H44" s="379">
        <v>44320</v>
      </c>
      <c r="I44" s="16">
        <v>0</v>
      </c>
      <c r="J44" s="18">
        <v>1</v>
      </c>
    </row>
    <row r="45" spans="1:10">
      <c r="A45" s="15">
        <v>8</v>
      </c>
      <c r="B45" s="14">
        <v>4505</v>
      </c>
      <c r="C45" s="15">
        <v>81</v>
      </c>
      <c r="D45" s="16">
        <v>3.65</v>
      </c>
      <c r="E45" s="16">
        <v>295.64999999999998</v>
      </c>
      <c r="F45" s="378">
        <v>295.85000000000002</v>
      </c>
      <c r="G45" s="376">
        <v>1692</v>
      </c>
      <c r="H45" s="379">
        <v>44350</v>
      </c>
      <c r="I45" s="16">
        <v>-0.20000000000004547</v>
      </c>
      <c r="J45" s="18">
        <v>1.0006764755623205</v>
      </c>
    </row>
    <row r="46" spans="1:10">
      <c r="A46" s="15">
        <v>8</v>
      </c>
      <c r="B46" s="14">
        <v>7498</v>
      </c>
      <c r="C46" s="15">
        <v>165</v>
      </c>
      <c r="D46" s="16">
        <v>3.65</v>
      </c>
      <c r="E46" s="16">
        <v>602.25</v>
      </c>
      <c r="F46" s="378"/>
      <c r="G46" s="376"/>
      <c r="H46" s="379"/>
      <c r="I46" s="16">
        <v>602.25</v>
      </c>
      <c r="J46" s="18">
        <v>0</v>
      </c>
    </row>
    <row r="47" spans="1:10">
      <c r="A47" s="15">
        <v>8</v>
      </c>
      <c r="B47" s="14">
        <v>10714</v>
      </c>
      <c r="C47" s="15">
        <v>127</v>
      </c>
      <c r="D47" s="16">
        <v>3.65</v>
      </c>
      <c r="E47" s="16">
        <v>463.55</v>
      </c>
      <c r="F47" s="378">
        <v>200.75</v>
      </c>
      <c r="G47" s="376">
        <v>2165</v>
      </c>
      <c r="H47" s="379">
        <v>44159</v>
      </c>
      <c r="I47" s="16">
        <v>262.8</v>
      </c>
      <c r="J47" s="18">
        <v>0.43307086614173229</v>
      </c>
    </row>
    <row r="48" spans="1:10">
      <c r="A48" s="15">
        <v>8</v>
      </c>
      <c r="B48" s="14">
        <v>17348</v>
      </c>
      <c r="C48" s="15">
        <v>22</v>
      </c>
      <c r="D48" s="16">
        <v>3.65</v>
      </c>
      <c r="E48" s="16">
        <v>80.3</v>
      </c>
      <c r="F48" s="378"/>
      <c r="G48" s="376"/>
      <c r="H48" s="379"/>
      <c r="I48" s="16">
        <v>80.3</v>
      </c>
      <c r="J48" s="18">
        <v>0</v>
      </c>
    </row>
    <row r="49" spans="1:10">
      <c r="A49" s="15"/>
      <c r="B49" s="14"/>
      <c r="C49" s="15"/>
      <c r="D49" s="16"/>
      <c r="E49" s="16"/>
      <c r="F49" s="378"/>
      <c r="G49" s="376"/>
      <c r="H49" s="379"/>
      <c r="I49" s="16"/>
      <c r="J49" s="18"/>
    </row>
    <row r="50" spans="1:10">
      <c r="A50" s="15">
        <v>9</v>
      </c>
      <c r="B50" s="14">
        <v>1033</v>
      </c>
      <c r="C50" s="15">
        <v>134</v>
      </c>
      <c r="D50" s="16">
        <v>3.65</v>
      </c>
      <c r="E50" s="16">
        <v>489.09999999999997</v>
      </c>
      <c r="F50" s="378"/>
      <c r="G50" s="376"/>
      <c r="H50" s="379"/>
      <c r="I50" s="16">
        <v>489.09999999999997</v>
      </c>
      <c r="J50" s="18">
        <v>0</v>
      </c>
    </row>
    <row r="51" spans="1:10">
      <c r="A51" s="15">
        <v>9</v>
      </c>
      <c r="B51" s="14">
        <v>4489</v>
      </c>
      <c r="C51" s="15">
        <v>100</v>
      </c>
      <c r="D51" s="16">
        <v>3.65</v>
      </c>
      <c r="E51" s="16">
        <v>365</v>
      </c>
      <c r="F51" s="378"/>
      <c r="G51" s="376"/>
      <c r="H51" s="379"/>
      <c r="I51" s="16">
        <v>365</v>
      </c>
      <c r="J51" s="18">
        <v>0</v>
      </c>
    </row>
    <row r="52" spans="1:10">
      <c r="A52" s="15">
        <v>9</v>
      </c>
      <c r="B52" s="14">
        <v>10919</v>
      </c>
      <c r="C52" s="15">
        <v>108</v>
      </c>
      <c r="D52" s="16">
        <v>3.65</v>
      </c>
      <c r="E52" s="16">
        <v>394.2</v>
      </c>
      <c r="F52" s="378"/>
      <c r="G52" s="376"/>
      <c r="H52" s="379"/>
      <c r="I52" s="16">
        <v>394.2</v>
      </c>
      <c r="J52" s="18">
        <v>0</v>
      </c>
    </row>
    <row r="53" spans="1:10">
      <c r="A53" s="15">
        <v>9</v>
      </c>
      <c r="B53" s="14">
        <v>16217</v>
      </c>
      <c r="C53" s="15">
        <v>47</v>
      </c>
      <c r="D53" s="16">
        <v>3.65</v>
      </c>
      <c r="E53" s="16">
        <v>171.54999999999998</v>
      </c>
      <c r="F53" s="378"/>
      <c r="G53" s="376"/>
      <c r="H53" s="379"/>
      <c r="I53" s="16">
        <v>171.54999999999998</v>
      </c>
      <c r="J53" s="18">
        <v>0</v>
      </c>
    </row>
    <row r="54" spans="1:10">
      <c r="A54" s="15">
        <v>9</v>
      </c>
      <c r="B54" s="14">
        <v>16900</v>
      </c>
      <c r="C54" s="15">
        <v>23</v>
      </c>
      <c r="D54" s="16">
        <v>3.65</v>
      </c>
      <c r="E54" s="16">
        <v>83.95</v>
      </c>
      <c r="F54" s="378"/>
      <c r="G54" s="376"/>
      <c r="H54" s="379"/>
      <c r="I54" s="16">
        <v>83.95</v>
      </c>
      <c r="J54" s="18">
        <v>0</v>
      </c>
    </row>
    <row r="55" spans="1:10">
      <c r="A55" s="15"/>
      <c r="B55" s="14"/>
      <c r="C55" s="15"/>
      <c r="D55" s="16"/>
      <c r="E55" s="16"/>
      <c r="F55" s="378"/>
      <c r="G55" s="376"/>
      <c r="H55" s="379"/>
      <c r="I55" s="16"/>
      <c r="J55" s="18"/>
    </row>
    <row r="56" spans="1:10">
      <c r="A56" s="15">
        <v>10</v>
      </c>
      <c r="B56" s="14">
        <v>614</v>
      </c>
      <c r="C56" s="15">
        <v>172</v>
      </c>
      <c r="D56" s="16">
        <v>3.65</v>
      </c>
      <c r="E56" s="16">
        <v>627.79999999999995</v>
      </c>
      <c r="F56" s="378"/>
      <c r="G56" s="376"/>
      <c r="H56" s="379"/>
      <c r="I56" s="16">
        <v>627.79999999999995</v>
      </c>
      <c r="J56" s="18">
        <v>0</v>
      </c>
    </row>
    <row r="57" spans="1:10">
      <c r="A57" s="15">
        <v>10</v>
      </c>
      <c r="B57" s="14">
        <v>1838</v>
      </c>
      <c r="C57" s="15">
        <v>187</v>
      </c>
      <c r="D57" s="16">
        <v>3.65</v>
      </c>
      <c r="E57" s="16">
        <v>682.55</v>
      </c>
      <c r="F57" s="378"/>
      <c r="G57" s="376"/>
      <c r="H57" s="379"/>
      <c r="I57" s="16">
        <v>682.55</v>
      </c>
      <c r="J57" s="18">
        <v>0</v>
      </c>
    </row>
    <row r="58" spans="1:10">
      <c r="A58" s="15">
        <v>10</v>
      </c>
      <c r="B58" s="14">
        <v>5514</v>
      </c>
      <c r="C58" s="15">
        <v>181</v>
      </c>
      <c r="D58" s="16">
        <v>3.65</v>
      </c>
      <c r="E58" s="16">
        <v>660.65</v>
      </c>
      <c r="F58" s="378">
        <v>81.67</v>
      </c>
      <c r="G58" s="376">
        <v>7771</v>
      </c>
      <c r="H58" s="379">
        <v>44352</v>
      </c>
      <c r="I58" s="16">
        <v>578.98</v>
      </c>
      <c r="J58" s="18">
        <v>0.12362067660637252</v>
      </c>
    </row>
    <row r="59" spans="1:10">
      <c r="A59" s="15">
        <v>10</v>
      </c>
      <c r="B59" s="14">
        <v>8810</v>
      </c>
      <c r="C59" s="15">
        <v>95</v>
      </c>
      <c r="D59" s="16">
        <v>3.65</v>
      </c>
      <c r="E59" s="16">
        <v>346.75</v>
      </c>
      <c r="F59" s="378">
        <v>350</v>
      </c>
      <c r="G59" s="376">
        <v>2927</v>
      </c>
      <c r="H59" s="379">
        <v>44299</v>
      </c>
      <c r="I59" s="16">
        <v>-3.25</v>
      </c>
      <c r="J59" s="18">
        <v>1.0093727469358327</v>
      </c>
    </row>
    <row r="60" spans="1:10">
      <c r="A60" s="15">
        <v>10</v>
      </c>
      <c r="B60" s="14">
        <v>11305</v>
      </c>
      <c r="C60" s="15">
        <v>92</v>
      </c>
      <c r="D60" s="16">
        <v>3.65</v>
      </c>
      <c r="E60" s="16">
        <v>335.8</v>
      </c>
      <c r="F60" s="378"/>
      <c r="G60" s="376"/>
      <c r="H60" s="379"/>
      <c r="I60" s="16">
        <v>335.8</v>
      </c>
      <c r="J60" s="18">
        <v>0</v>
      </c>
    </row>
    <row r="61" spans="1:10">
      <c r="A61" s="15"/>
      <c r="B61" s="14"/>
      <c r="C61" s="15"/>
      <c r="D61" s="16"/>
      <c r="E61" s="16"/>
      <c r="F61" s="378"/>
      <c r="G61" s="376"/>
      <c r="H61" s="379"/>
      <c r="I61" s="16"/>
      <c r="J61" s="18"/>
    </row>
    <row r="62" spans="1:10">
      <c r="A62" s="15">
        <v>11</v>
      </c>
      <c r="B62" s="14">
        <v>2556</v>
      </c>
      <c r="C62" s="15">
        <v>136</v>
      </c>
      <c r="D62" s="16">
        <v>3.65</v>
      </c>
      <c r="E62" s="16">
        <v>496.4</v>
      </c>
      <c r="F62" s="378"/>
      <c r="G62" s="376"/>
      <c r="H62" s="379"/>
      <c r="I62" s="16">
        <v>496.4</v>
      </c>
      <c r="J62" s="18">
        <v>0</v>
      </c>
    </row>
    <row r="63" spans="1:10">
      <c r="A63" s="15">
        <v>11</v>
      </c>
      <c r="B63" s="14">
        <v>5539</v>
      </c>
      <c r="C63" s="15">
        <v>61</v>
      </c>
      <c r="D63" s="16">
        <v>3.65</v>
      </c>
      <c r="E63" s="16">
        <v>222.65</v>
      </c>
      <c r="F63" s="378">
        <v>244.3</v>
      </c>
      <c r="G63" s="376">
        <v>3054</v>
      </c>
      <c r="H63" s="379">
        <v>44358</v>
      </c>
      <c r="I63" s="16">
        <v>-21.650000000000006</v>
      </c>
      <c r="J63" s="18">
        <v>1.0972378172018864</v>
      </c>
    </row>
    <row r="64" spans="1:10">
      <c r="A64" s="15">
        <v>11</v>
      </c>
      <c r="B64" s="14">
        <v>7732</v>
      </c>
      <c r="C64" s="15">
        <v>88</v>
      </c>
      <c r="D64" s="16">
        <v>3.65</v>
      </c>
      <c r="E64" s="16">
        <v>321.2</v>
      </c>
      <c r="F64" s="378">
        <v>272.39999999999998</v>
      </c>
      <c r="G64" s="376">
        <v>1161</v>
      </c>
      <c r="H64" s="379">
        <v>44291</v>
      </c>
      <c r="I64" s="16">
        <v>48.800000000000011</v>
      </c>
      <c r="J64" s="18">
        <v>0.84806973848069733</v>
      </c>
    </row>
    <row r="65" spans="1:10">
      <c r="A65" s="15">
        <v>11</v>
      </c>
      <c r="B65" s="14">
        <v>12393</v>
      </c>
      <c r="C65" s="15">
        <v>62</v>
      </c>
      <c r="D65" s="16">
        <v>3.65</v>
      </c>
      <c r="E65" s="16">
        <v>226.29999999999998</v>
      </c>
      <c r="F65" s="378"/>
      <c r="G65" s="376"/>
      <c r="H65" s="379"/>
      <c r="I65" s="16">
        <v>226.29999999999998</v>
      </c>
      <c r="J65" s="18">
        <v>0</v>
      </c>
    </row>
    <row r="66" spans="1:10">
      <c r="A66" s="15"/>
      <c r="B66" s="14"/>
      <c r="C66" s="15"/>
      <c r="D66" s="16"/>
      <c r="E66" s="16"/>
      <c r="F66" s="378"/>
      <c r="G66" s="376"/>
      <c r="H66" s="379"/>
      <c r="I66" s="16"/>
      <c r="J66" s="18"/>
    </row>
    <row r="67" spans="1:10">
      <c r="A67" s="15">
        <v>12</v>
      </c>
      <c r="B67" s="14">
        <v>710</v>
      </c>
      <c r="C67" s="15">
        <v>150</v>
      </c>
      <c r="D67" s="16">
        <v>3.65</v>
      </c>
      <c r="E67" s="16">
        <v>547.5</v>
      </c>
      <c r="F67" s="378">
        <v>339.45</v>
      </c>
      <c r="G67" s="376">
        <v>9928</v>
      </c>
      <c r="H67" s="379">
        <v>44328</v>
      </c>
      <c r="I67" s="16">
        <v>208.05</v>
      </c>
      <c r="J67" s="18">
        <v>0.62</v>
      </c>
    </row>
    <row r="68" spans="1:10">
      <c r="A68" s="15">
        <v>12</v>
      </c>
      <c r="B68" s="14">
        <v>1957</v>
      </c>
      <c r="C68" s="15">
        <v>133</v>
      </c>
      <c r="D68" s="16">
        <v>3.65</v>
      </c>
      <c r="E68" s="16">
        <v>485.45</v>
      </c>
      <c r="F68" s="378">
        <v>278.45</v>
      </c>
      <c r="G68" s="376">
        <v>2369</v>
      </c>
      <c r="H68" s="379">
        <v>44379</v>
      </c>
      <c r="I68" s="16">
        <v>207</v>
      </c>
      <c r="J68" s="18">
        <v>0.57359151302914824</v>
      </c>
    </row>
    <row r="69" spans="1:10">
      <c r="A69" s="15">
        <v>12</v>
      </c>
      <c r="B69" s="14">
        <v>4807</v>
      </c>
      <c r="C69" s="15">
        <v>96</v>
      </c>
      <c r="D69" s="16">
        <v>3.65</v>
      </c>
      <c r="E69" s="16">
        <v>350.4</v>
      </c>
      <c r="F69" s="378">
        <v>54.75</v>
      </c>
      <c r="G69" s="376">
        <v>1189</v>
      </c>
      <c r="H69" s="383" t="s">
        <v>366</v>
      </c>
      <c r="I69" s="16">
        <v>295.64999999999998</v>
      </c>
      <c r="J69" s="18">
        <v>0.15625</v>
      </c>
    </row>
    <row r="70" spans="1:10">
      <c r="A70" s="15">
        <v>12</v>
      </c>
      <c r="B70" s="14">
        <v>5798</v>
      </c>
      <c r="C70" s="15">
        <v>150</v>
      </c>
      <c r="D70" s="16">
        <v>3.65</v>
      </c>
      <c r="E70" s="16">
        <v>547.5</v>
      </c>
      <c r="F70" s="378"/>
      <c r="G70" s="376"/>
      <c r="H70" s="379"/>
      <c r="I70" s="16">
        <v>547.5</v>
      </c>
      <c r="J70" s="18">
        <v>0</v>
      </c>
    </row>
    <row r="71" spans="1:10">
      <c r="A71" s="15">
        <v>12</v>
      </c>
      <c r="B71" s="14">
        <v>16729</v>
      </c>
      <c r="C71" s="15">
        <v>36</v>
      </c>
      <c r="D71" s="16">
        <v>3.65</v>
      </c>
      <c r="E71" s="16">
        <v>131.4</v>
      </c>
      <c r="F71" s="378"/>
      <c r="G71" s="376"/>
      <c r="H71" s="379"/>
      <c r="I71" s="16">
        <v>131.4</v>
      </c>
      <c r="J71" s="18">
        <v>0</v>
      </c>
    </row>
    <row r="72" spans="1:10">
      <c r="A72" s="15"/>
      <c r="B72" s="14"/>
      <c r="C72" s="15"/>
      <c r="D72" s="16"/>
      <c r="E72" s="16"/>
      <c r="F72" s="378"/>
      <c r="G72" s="376"/>
      <c r="H72" s="379"/>
      <c r="I72" s="16"/>
      <c r="J72" s="18"/>
    </row>
    <row r="73" spans="1:10">
      <c r="A73" s="15">
        <v>13</v>
      </c>
      <c r="B73" s="14">
        <v>4735</v>
      </c>
      <c r="C73" s="15">
        <v>157</v>
      </c>
      <c r="D73" s="16">
        <v>3.65</v>
      </c>
      <c r="E73" s="16">
        <v>573.04999999999995</v>
      </c>
      <c r="F73" s="378">
        <v>573.04999999999995</v>
      </c>
      <c r="G73" s="376">
        <v>3276</v>
      </c>
      <c r="H73" s="379">
        <v>44259</v>
      </c>
      <c r="I73" s="16">
        <v>0</v>
      </c>
      <c r="J73" s="18">
        <v>1</v>
      </c>
    </row>
    <row r="74" spans="1:10">
      <c r="A74" s="15">
        <v>13</v>
      </c>
      <c r="B74" s="14">
        <v>5844</v>
      </c>
      <c r="C74" s="15">
        <v>88</v>
      </c>
      <c r="D74" s="16">
        <v>3.65</v>
      </c>
      <c r="E74" s="16">
        <v>321.2</v>
      </c>
      <c r="F74" s="378"/>
      <c r="G74" s="376"/>
      <c r="H74" s="379"/>
      <c r="I74" s="16">
        <v>321.2</v>
      </c>
      <c r="J74" s="18">
        <v>0</v>
      </c>
    </row>
    <row r="75" spans="1:10">
      <c r="A75" s="15">
        <v>13</v>
      </c>
      <c r="B75" s="14">
        <v>10243</v>
      </c>
      <c r="C75" s="15">
        <v>152</v>
      </c>
      <c r="D75" s="16">
        <v>3.65</v>
      </c>
      <c r="E75" s="16">
        <v>554.79999999999995</v>
      </c>
      <c r="F75" s="378">
        <v>543.85</v>
      </c>
      <c r="G75" s="376">
        <v>1588</v>
      </c>
      <c r="H75" s="379">
        <v>44207</v>
      </c>
      <c r="I75" s="16">
        <v>10.949999999999932</v>
      </c>
      <c r="J75" s="18">
        <v>0.98026315789473695</v>
      </c>
    </row>
    <row r="76" spans="1:10">
      <c r="A76" s="15">
        <v>13</v>
      </c>
      <c r="B76" s="14">
        <v>16333</v>
      </c>
      <c r="C76" s="15">
        <v>23</v>
      </c>
      <c r="D76" s="16">
        <v>3.65</v>
      </c>
      <c r="E76" s="16">
        <v>83.95</v>
      </c>
      <c r="F76" s="378"/>
      <c r="G76" s="376"/>
      <c r="H76" s="379"/>
      <c r="I76" s="16">
        <v>83.95</v>
      </c>
      <c r="J76" s="18">
        <v>0</v>
      </c>
    </row>
    <row r="77" spans="1:10">
      <c r="A77" s="15">
        <v>13</v>
      </c>
      <c r="B77" s="14">
        <v>17149</v>
      </c>
      <c r="C77" s="15">
        <v>22</v>
      </c>
      <c r="D77" s="16">
        <v>3.65</v>
      </c>
      <c r="E77" s="16">
        <v>80.3</v>
      </c>
      <c r="F77" s="378"/>
      <c r="G77" s="376"/>
      <c r="H77" s="379"/>
      <c r="I77" s="16">
        <v>80.3</v>
      </c>
      <c r="J77" s="18">
        <v>0</v>
      </c>
    </row>
    <row r="78" spans="1:10">
      <c r="A78" s="15"/>
      <c r="B78" s="14"/>
      <c r="C78" s="15"/>
      <c r="D78" s="16"/>
      <c r="E78" s="16"/>
      <c r="F78" s="378"/>
      <c r="G78" s="376"/>
      <c r="H78" s="379"/>
      <c r="I78" s="16"/>
      <c r="J78" s="18"/>
    </row>
    <row r="79" spans="1:10">
      <c r="A79" s="15">
        <v>14</v>
      </c>
      <c r="B79" s="14">
        <v>3432</v>
      </c>
      <c r="C79" s="15">
        <v>124</v>
      </c>
      <c r="D79" s="16">
        <v>3.65</v>
      </c>
      <c r="E79" s="16">
        <v>452.59999999999997</v>
      </c>
      <c r="F79" s="378">
        <v>192.7</v>
      </c>
      <c r="G79" s="376">
        <v>5085</v>
      </c>
      <c r="H79" s="379">
        <v>44210</v>
      </c>
      <c r="I79" s="16">
        <v>259.89999999999998</v>
      </c>
      <c r="J79" s="18">
        <v>0.42576226248342908</v>
      </c>
    </row>
    <row r="80" spans="1:10">
      <c r="A80" s="15">
        <v>14</v>
      </c>
      <c r="B80" s="14">
        <v>6228</v>
      </c>
      <c r="C80" s="15">
        <v>83</v>
      </c>
      <c r="D80" s="16">
        <v>3.65</v>
      </c>
      <c r="E80" s="16">
        <v>302.95</v>
      </c>
      <c r="F80" s="378"/>
      <c r="G80" s="375"/>
      <c r="H80" s="379"/>
      <c r="I80" s="16">
        <v>302.95</v>
      </c>
      <c r="J80" s="18">
        <v>0</v>
      </c>
    </row>
    <row r="81" spans="1:10">
      <c r="A81" s="15">
        <v>14</v>
      </c>
      <c r="B81" s="14">
        <v>12793</v>
      </c>
      <c r="C81" s="15">
        <v>47</v>
      </c>
      <c r="D81" s="16">
        <v>3.65</v>
      </c>
      <c r="E81" s="16">
        <v>171.54999999999998</v>
      </c>
      <c r="F81" s="378"/>
      <c r="G81" s="376"/>
      <c r="H81" s="379"/>
      <c r="I81" s="16">
        <v>171.54999999999998</v>
      </c>
      <c r="J81" s="18">
        <v>0</v>
      </c>
    </row>
    <row r="82" spans="1:10">
      <c r="A82" s="15">
        <v>14</v>
      </c>
      <c r="B82" s="14">
        <v>13083</v>
      </c>
      <c r="C82" s="15">
        <v>49</v>
      </c>
      <c r="D82" s="16">
        <v>3.65</v>
      </c>
      <c r="E82" s="16">
        <v>178.85</v>
      </c>
      <c r="F82" s="378"/>
      <c r="G82" s="376"/>
      <c r="H82" s="379"/>
      <c r="I82" s="16">
        <v>178.85</v>
      </c>
      <c r="J82" s="18">
        <v>0</v>
      </c>
    </row>
    <row r="83" spans="1:10">
      <c r="A83" s="15">
        <v>14</v>
      </c>
      <c r="B83" s="14">
        <v>13702</v>
      </c>
      <c r="C83" s="15">
        <v>40</v>
      </c>
      <c r="D83" s="16">
        <v>3.65</v>
      </c>
      <c r="E83" s="16">
        <v>146</v>
      </c>
      <c r="F83" s="378"/>
      <c r="G83" s="376"/>
      <c r="H83" s="379"/>
      <c r="I83" s="16">
        <v>146</v>
      </c>
      <c r="J83" s="18">
        <v>0</v>
      </c>
    </row>
    <row r="84" spans="1:10">
      <c r="A84" s="15"/>
      <c r="B84" s="14"/>
      <c r="C84" s="15"/>
      <c r="D84" s="16"/>
      <c r="E84" s="16"/>
      <c r="F84" s="378"/>
      <c r="G84" s="376"/>
      <c r="H84" s="379"/>
      <c r="I84" s="16"/>
      <c r="J84" s="18"/>
    </row>
    <row r="85" spans="1:10">
      <c r="A85" s="15">
        <v>15</v>
      </c>
      <c r="B85" s="14">
        <v>607</v>
      </c>
      <c r="C85" s="15">
        <v>169</v>
      </c>
      <c r="D85" s="16">
        <v>3.65</v>
      </c>
      <c r="E85" s="16">
        <v>616.85</v>
      </c>
      <c r="F85" s="378">
        <v>153.25</v>
      </c>
      <c r="G85" s="376">
        <v>3141</v>
      </c>
      <c r="H85" s="379">
        <v>44353</v>
      </c>
      <c r="I85" s="16">
        <v>463.6</v>
      </c>
      <c r="J85" s="18">
        <v>0.24843965307611249</v>
      </c>
    </row>
    <row r="86" spans="1:10">
      <c r="A86" s="15">
        <v>15</v>
      </c>
      <c r="B86" s="14">
        <v>12269</v>
      </c>
      <c r="C86" s="15">
        <v>115</v>
      </c>
      <c r="D86" s="16">
        <v>3.65</v>
      </c>
      <c r="E86" s="16">
        <v>419.75</v>
      </c>
      <c r="F86" s="378">
        <v>602.5</v>
      </c>
      <c r="G86" s="376">
        <v>821</v>
      </c>
      <c r="H86" s="379">
        <v>44275</v>
      </c>
      <c r="I86" s="16">
        <v>-182.75</v>
      </c>
      <c r="J86" s="18">
        <v>1.4353782013103038</v>
      </c>
    </row>
    <row r="87" spans="1:10">
      <c r="A87" s="15">
        <v>15</v>
      </c>
      <c r="B87" s="14">
        <v>12596</v>
      </c>
      <c r="C87" s="15">
        <v>57</v>
      </c>
      <c r="D87" s="16">
        <v>3.65</v>
      </c>
      <c r="E87" s="16">
        <v>208.04999999999998</v>
      </c>
      <c r="F87" s="378"/>
      <c r="G87" s="376"/>
      <c r="H87" s="379"/>
      <c r="I87" s="16">
        <v>208.04999999999998</v>
      </c>
      <c r="J87" s="18">
        <v>0</v>
      </c>
    </row>
    <row r="88" spans="1:10">
      <c r="A88" s="15">
        <v>15</v>
      </c>
      <c r="B88" s="14">
        <v>16582</v>
      </c>
      <c r="C88" s="15">
        <v>57</v>
      </c>
      <c r="D88" s="16">
        <v>3.65</v>
      </c>
      <c r="E88" s="16">
        <v>208.04999999999998</v>
      </c>
      <c r="F88" s="378"/>
      <c r="G88" s="376"/>
      <c r="H88" s="379"/>
      <c r="I88" s="16">
        <v>208.04999999999998</v>
      </c>
      <c r="J88" s="18">
        <v>0</v>
      </c>
    </row>
    <row r="89" spans="1:10">
      <c r="A89" s="15"/>
      <c r="B89" s="14"/>
      <c r="C89" s="15"/>
      <c r="D89" s="16"/>
      <c r="E89" s="16"/>
      <c r="F89" s="378"/>
      <c r="G89" s="376"/>
      <c r="H89" s="379"/>
      <c r="I89" s="16"/>
      <c r="J89" s="18"/>
    </row>
    <row r="90" spans="1:10">
      <c r="A90" s="15"/>
      <c r="B90" s="14"/>
      <c r="C90" s="15" t="s">
        <v>313</v>
      </c>
      <c r="D90" s="16"/>
      <c r="E90" s="16"/>
      <c r="F90" s="378">
        <v>8609.67</v>
      </c>
      <c r="G90" s="376"/>
      <c r="H90" s="379"/>
      <c r="I90" s="16"/>
      <c r="J90" s="18"/>
    </row>
    <row r="91" spans="1:10">
      <c r="A91" s="15"/>
      <c r="B91" s="14"/>
      <c r="C91" s="15"/>
      <c r="D91" s="16"/>
      <c r="E91" s="16"/>
      <c r="F91" s="378"/>
      <c r="G91" s="376"/>
      <c r="H91" s="379"/>
      <c r="I91" s="16"/>
      <c r="J91" s="18"/>
    </row>
    <row r="92" spans="1:10">
      <c r="A92" s="15"/>
      <c r="B92" s="14"/>
      <c r="C92" s="15"/>
      <c r="D92" s="16"/>
      <c r="E92" s="16"/>
      <c r="F92" s="378"/>
      <c r="G92" s="376"/>
      <c r="H92" s="379"/>
      <c r="I92" s="16"/>
      <c r="J92" s="18"/>
    </row>
    <row r="93" spans="1:10" ht="15.75">
      <c r="A93" s="15">
        <v>20</v>
      </c>
      <c r="B93" s="7">
        <v>2770</v>
      </c>
      <c r="C93" s="15">
        <v>85</v>
      </c>
      <c r="D93" s="3">
        <v>3.65</v>
      </c>
      <c r="E93" s="3">
        <v>310.25</v>
      </c>
      <c r="F93" s="378"/>
      <c r="G93" s="376"/>
      <c r="H93" s="379"/>
      <c r="I93" s="3">
        <v>310.25</v>
      </c>
      <c r="J93" s="5">
        <v>0</v>
      </c>
    </row>
    <row r="94" spans="1:10" ht="15.75">
      <c r="A94" s="15">
        <v>20</v>
      </c>
      <c r="B94" s="1">
        <v>4295</v>
      </c>
      <c r="C94" s="15">
        <v>110</v>
      </c>
      <c r="D94" s="3">
        <v>3.65</v>
      </c>
      <c r="E94" s="3">
        <v>401.5</v>
      </c>
      <c r="F94" s="378"/>
      <c r="G94" s="376"/>
      <c r="H94" s="379"/>
      <c r="I94" s="3">
        <v>401.5</v>
      </c>
      <c r="J94" s="5">
        <v>0</v>
      </c>
    </row>
    <row r="95" spans="1:10" ht="15.75">
      <c r="A95" s="15">
        <v>20</v>
      </c>
      <c r="B95" s="1">
        <v>7096</v>
      </c>
      <c r="C95" s="15">
        <v>52</v>
      </c>
      <c r="D95" s="3">
        <v>3.65</v>
      </c>
      <c r="E95" s="3">
        <v>189.79999999999998</v>
      </c>
      <c r="F95" s="378"/>
      <c r="G95" s="376"/>
      <c r="H95" s="379"/>
      <c r="I95" s="3">
        <v>189.79999999999998</v>
      </c>
      <c r="J95" s="5">
        <v>0</v>
      </c>
    </row>
    <row r="96" spans="1:10" ht="15.75">
      <c r="A96" s="15">
        <v>20</v>
      </c>
      <c r="B96" s="1">
        <v>9070</v>
      </c>
      <c r="C96" s="15">
        <v>49</v>
      </c>
      <c r="D96" s="3">
        <v>3.65</v>
      </c>
      <c r="E96" s="3">
        <v>178.85</v>
      </c>
      <c r="F96" s="378"/>
      <c r="G96" s="376"/>
      <c r="H96" s="379"/>
      <c r="I96" s="3">
        <v>178.85</v>
      </c>
      <c r="J96" s="5">
        <v>0</v>
      </c>
    </row>
    <row r="97" spans="1:10" ht="15.75">
      <c r="A97" s="15"/>
      <c r="B97" s="1"/>
      <c r="C97" s="15"/>
      <c r="D97" s="3"/>
      <c r="E97" s="3"/>
      <c r="F97" s="378"/>
      <c r="G97" s="376"/>
      <c r="H97" s="379"/>
      <c r="I97" s="3"/>
      <c r="J97" s="5"/>
    </row>
    <row r="98" spans="1:10" ht="15.75">
      <c r="A98" s="15">
        <v>21</v>
      </c>
      <c r="B98" s="1">
        <v>2055</v>
      </c>
      <c r="C98" s="15">
        <v>153</v>
      </c>
      <c r="D98" s="3">
        <v>3.65</v>
      </c>
      <c r="E98" s="3">
        <v>558.44999999999993</v>
      </c>
      <c r="F98" s="378">
        <v>404.35</v>
      </c>
      <c r="G98" s="376">
        <v>8205</v>
      </c>
      <c r="H98" s="379">
        <v>44357</v>
      </c>
      <c r="I98" s="3">
        <v>154.09999999999991</v>
      </c>
      <c r="J98" s="5">
        <v>0.72405765959351787</v>
      </c>
    </row>
    <row r="99" spans="1:10" ht="15.75">
      <c r="A99" s="15">
        <v>21</v>
      </c>
      <c r="B99" s="1">
        <v>6599</v>
      </c>
      <c r="C99" s="15">
        <v>64</v>
      </c>
      <c r="D99" s="3">
        <v>3.65</v>
      </c>
      <c r="E99" s="3">
        <v>233.6</v>
      </c>
      <c r="F99" s="378"/>
      <c r="G99" s="376"/>
      <c r="H99" s="379"/>
      <c r="I99" s="3">
        <v>233.6</v>
      </c>
      <c r="J99" s="5">
        <v>0</v>
      </c>
    </row>
    <row r="100" spans="1:10" ht="15.75">
      <c r="A100" s="15">
        <v>21</v>
      </c>
      <c r="B100" s="1">
        <v>17021</v>
      </c>
      <c r="C100" s="15">
        <v>23</v>
      </c>
      <c r="D100" s="3">
        <v>3.65</v>
      </c>
      <c r="E100" s="3">
        <v>83.95</v>
      </c>
      <c r="F100" s="378"/>
      <c r="G100" s="376"/>
      <c r="H100" s="379"/>
      <c r="I100" s="3">
        <v>83.95</v>
      </c>
      <c r="J100" s="5">
        <v>0</v>
      </c>
    </row>
    <row r="101" spans="1:10" ht="15.75">
      <c r="A101" s="15">
        <v>21</v>
      </c>
      <c r="B101" s="1">
        <v>17135</v>
      </c>
      <c r="C101" s="15">
        <v>42</v>
      </c>
      <c r="D101" s="3">
        <v>3.65</v>
      </c>
      <c r="E101" s="3">
        <v>153.29999999999998</v>
      </c>
      <c r="F101" s="378"/>
      <c r="G101" s="376"/>
      <c r="H101" s="379"/>
      <c r="I101" s="3">
        <v>153.29999999999998</v>
      </c>
      <c r="J101" s="5">
        <v>0</v>
      </c>
    </row>
    <row r="102" spans="1:10" ht="15.75">
      <c r="A102" s="15">
        <v>21</v>
      </c>
      <c r="B102" s="1">
        <v>17459</v>
      </c>
      <c r="C102" s="15">
        <v>21</v>
      </c>
      <c r="D102" s="3">
        <v>3.65</v>
      </c>
      <c r="E102" s="3">
        <v>76.649999999999991</v>
      </c>
      <c r="F102" s="378"/>
      <c r="G102" s="376"/>
      <c r="H102" s="379"/>
      <c r="I102" s="3">
        <v>76.649999999999991</v>
      </c>
      <c r="J102" s="5">
        <v>0</v>
      </c>
    </row>
    <row r="103" spans="1:10" ht="15.75">
      <c r="A103" s="15"/>
      <c r="B103" s="1"/>
      <c r="C103" s="15"/>
      <c r="D103" s="3"/>
      <c r="E103" s="3"/>
      <c r="F103" s="378"/>
      <c r="G103" s="376"/>
      <c r="H103" s="379"/>
      <c r="I103" s="3"/>
      <c r="J103" s="5"/>
    </row>
    <row r="104" spans="1:10" ht="15.75">
      <c r="A104" s="15">
        <v>22</v>
      </c>
      <c r="B104" s="1">
        <v>1257</v>
      </c>
      <c r="C104" s="15">
        <v>286</v>
      </c>
      <c r="D104" s="3">
        <v>3.65</v>
      </c>
      <c r="E104" s="3">
        <v>1043.8999999999999</v>
      </c>
      <c r="F104" s="378">
        <v>1043.9000000000001</v>
      </c>
      <c r="G104" s="376">
        <v>9947</v>
      </c>
      <c r="H104" s="379">
        <v>44355</v>
      </c>
      <c r="I104" s="3">
        <v>0</v>
      </c>
      <c r="J104" s="5">
        <v>1.0000000000000002</v>
      </c>
    </row>
    <row r="105" spans="1:10" ht="15.75">
      <c r="A105" s="15">
        <v>22</v>
      </c>
      <c r="B105" s="1">
        <v>2422</v>
      </c>
      <c r="C105" s="15">
        <v>190</v>
      </c>
      <c r="D105" s="3">
        <v>3.65</v>
      </c>
      <c r="E105" s="3">
        <v>693.5</v>
      </c>
      <c r="F105" s="378"/>
      <c r="G105" s="375"/>
      <c r="H105" s="379"/>
      <c r="I105" s="3">
        <v>693.5</v>
      </c>
      <c r="J105" s="5">
        <v>0</v>
      </c>
    </row>
    <row r="106" spans="1:10" ht="15.75">
      <c r="A106" s="15">
        <v>22</v>
      </c>
      <c r="B106" s="1">
        <v>5193</v>
      </c>
      <c r="C106" s="15">
        <v>70</v>
      </c>
      <c r="D106" s="3">
        <v>3.65</v>
      </c>
      <c r="E106" s="3">
        <v>255.5</v>
      </c>
      <c r="F106" s="378"/>
      <c r="G106" s="376"/>
      <c r="H106" s="379"/>
      <c r="I106" s="3">
        <v>255.5</v>
      </c>
      <c r="J106" s="5">
        <v>0</v>
      </c>
    </row>
    <row r="107" spans="1:10" ht="15.75">
      <c r="A107" s="15">
        <v>22</v>
      </c>
      <c r="B107" s="1">
        <v>10774</v>
      </c>
      <c r="C107" s="15">
        <v>90</v>
      </c>
      <c r="D107" s="3">
        <v>3.65</v>
      </c>
      <c r="E107" s="3">
        <v>328.5</v>
      </c>
      <c r="F107" s="378">
        <v>365</v>
      </c>
      <c r="G107" s="376">
        <v>3504</v>
      </c>
      <c r="H107" s="379">
        <v>44326</v>
      </c>
      <c r="I107" s="3">
        <v>-36.5</v>
      </c>
      <c r="J107" s="5">
        <v>1.1111111111111112</v>
      </c>
    </row>
    <row r="108" spans="1:10" ht="15.75">
      <c r="A108" s="15">
        <v>22</v>
      </c>
      <c r="B108" s="1">
        <v>12468</v>
      </c>
      <c r="C108" s="15">
        <v>104</v>
      </c>
      <c r="D108" s="3">
        <v>3.65</v>
      </c>
      <c r="E108" s="3">
        <v>379.59999999999997</v>
      </c>
      <c r="F108" s="378">
        <v>63.4</v>
      </c>
      <c r="G108" s="376">
        <v>1183</v>
      </c>
      <c r="H108" s="379">
        <v>44375</v>
      </c>
      <c r="I108" s="3">
        <v>316.2</v>
      </c>
      <c r="J108" s="5">
        <v>0.16701791359325607</v>
      </c>
    </row>
    <row r="109" spans="1:10" ht="15.75">
      <c r="A109" s="15"/>
      <c r="B109" s="1"/>
      <c r="C109" s="15"/>
      <c r="D109" s="3"/>
      <c r="E109" s="3"/>
      <c r="F109" s="378"/>
      <c r="G109" s="376"/>
      <c r="H109" s="379"/>
      <c r="I109" s="3"/>
      <c r="J109" s="5"/>
    </row>
    <row r="110" spans="1:10" ht="15.75">
      <c r="A110" s="15">
        <v>23</v>
      </c>
      <c r="B110" s="1">
        <v>4125</v>
      </c>
      <c r="C110" s="15">
        <v>275</v>
      </c>
      <c r="D110" s="3">
        <v>3.65</v>
      </c>
      <c r="E110" s="3">
        <v>1003.75</v>
      </c>
      <c r="F110" s="378">
        <v>728.95</v>
      </c>
      <c r="G110" s="376">
        <v>2663</v>
      </c>
      <c r="H110" s="379">
        <v>44354</v>
      </c>
      <c r="I110" s="3">
        <v>274.79999999999995</v>
      </c>
      <c r="J110" s="5">
        <v>0.7262266500622665</v>
      </c>
    </row>
    <row r="111" spans="1:10" ht="15.75">
      <c r="A111" s="15">
        <v>23</v>
      </c>
      <c r="B111" s="1">
        <v>4592</v>
      </c>
      <c r="C111" s="15">
        <v>125</v>
      </c>
      <c r="D111" s="3">
        <v>3.65</v>
      </c>
      <c r="E111" s="3">
        <v>456.25</v>
      </c>
      <c r="F111" s="378">
        <v>167.35</v>
      </c>
      <c r="G111" s="376">
        <v>2563</v>
      </c>
      <c r="H111" s="379">
        <v>44361</v>
      </c>
      <c r="I111" s="3">
        <v>288.89999999999998</v>
      </c>
      <c r="J111" s="5">
        <v>0.3667945205479452</v>
      </c>
    </row>
    <row r="112" spans="1:10" ht="15.75">
      <c r="A112" s="15">
        <v>23</v>
      </c>
      <c r="B112" s="1">
        <v>4697</v>
      </c>
      <c r="C112" s="15">
        <v>72</v>
      </c>
      <c r="D112" s="3">
        <v>3.65</v>
      </c>
      <c r="E112" s="3">
        <v>262.8</v>
      </c>
      <c r="F112" s="378"/>
      <c r="G112" s="376"/>
      <c r="H112" s="379"/>
      <c r="I112" s="3">
        <v>262.8</v>
      </c>
      <c r="J112" s="5">
        <v>0</v>
      </c>
    </row>
    <row r="113" spans="1:10" ht="15.75">
      <c r="A113" s="15">
        <v>23</v>
      </c>
      <c r="B113" s="1">
        <v>6718</v>
      </c>
      <c r="C113" s="15">
        <v>69</v>
      </c>
      <c r="D113" s="3">
        <v>3.65</v>
      </c>
      <c r="E113" s="3">
        <v>251.85</v>
      </c>
      <c r="F113" s="378"/>
      <c r="G113" s="376"/>
      <c r="H113" s="379"/>
      <c r="I113" s="3">
        <v>251.85</v>
      </c>
      <c r="J113" s="5">
        <v>0</v>
      </c>
    </row>
    <row r="114" spans="1:10" ht="15.75">
      <c r="A114" s="15">
        <v>23</v>
      </c>
      <c r="B114" s="1">
        <v>10158</v>
      </c>
      <c r="C114" s="15">
        <v>40</v>
      </c>
      <c r="D114" s="3">
        <v>3.65</v>
      </c>
      <c r="E114" s="3">
        <v>146</v>
      </c>
      <c r="F114" s="378"/>
      <c r="G114" s="376"/>
      <c r="H114" s="379"/>
      <c r="I114" s="3">
        <v>146</v>
      </c>
      <c r="J114" s="5">
        <v>0</v>
      </c>
    </row>
    <row r="115" spans="1:10" ht="15.75">
      <c r="A115" s="15">
        <v>23</v>
      </c>
      <c r="B115" s="1">
        <v>12673</v>
      </c>
      <c r="C115" s="15">
        <v>41</v>
      </c>
      <c r="D115" s="3">
        <v>3.65</v>
      </c>
      <c r="E115" s="3">
        <v>149.65</v>
      </c>
      <c r="F115" s="378"/>
      <c r="G115" s="376"/>
      <c r="H115" s="379"/>
      <c r="I115" s="3">
        <v>149.65</v>
      </c>
      <c r="J115" s="5">
        <v>0</v>
      </c>
    </row>
    <row r="116" spans="1:10" ht="15.75">
      <c r="A116" s="15"/>
      <c r="B116" s="1"/>
      <c r="C116" s="15"/>
      <c r="D116" s="3"/>
      <c r="E116" s="3"/>
      <c r="F116" s="378"/>
      <c r="G116" s="376"/>
      <c r="H116" s="379"/>
      <c r="I116" s="3"/>
      <c r="J116" s="5"/>
    </row>
    <row r="117" spans="1:10" ht="15.75">
      <c r="A117" s="15">
        <v>24</v>
      </c>
      <c r="B117" s="1">
        <v>974</v>
      </c>
      <c r="C117" s="15">
        <v>428</v>
      </c>
      <c r="D117" s="3">
        <v>3.65</v>
      </c>
      <c r="E117" s="3">
        <v>1562.2</v>
      </c>
      <c r="F117" s="378"/>
      <c r="G117" s="376"/>
      <c r="H117" s="379"/>
      <c r="I117" s="3">
        <v>1562.2</v>
      </c>
      <c r="J117" s="5">
        <v>0</v>
      </c>
    </row>
    <row r="118" spans="1:10" ht="15.75">
      <c r="A118" s="15">
        <v>24</v>
      </c>
      <c r="B118" s="1">
        <v>3249</v>
      </c>
      <c r="C118" s="15">
        <v>135</v>
      </c>
      <c r="D118" s="3">
        <v>3.65</v>
      </c>
      <c r="E118" s="3">
        <v>492.75</v>
      </c>
      <c r="F118" s="378">
        <v>495</v>
      </c>
      <c r="G118" s="376">
        <v>1451</v>
      </c>
      <c r="H118" s="379">
        <v>44329</v>
      </c>
      <c r="I118" s="3">
        <v>-2.25</v>
      </c>
      <c r="J118" s="5">
        <v>1.004566210045662</v>
      </c>
    </row>
    <row r="119" spans="1:10" ht="15.75">
      <c r="A119" s="15">
        <v>24</v>
      </c>
      <c r="B119" s="1">
        <v>4634</v>
      </c>
      <c r="C119" s="15">
        <v>78</v>
      </c>
      <c r="D119" s="3">
        <v>3.65</v>
      </c>
      <c r="E119" s="3">
        <v>284.7</v>
      </c>
      <c r="F119" s="378"/>
      <c r="G119" s="376"/>
      <c r="H119" s="379"/>
      <c r="I119" s="3">
        <v>284.7</v>
      </c>
      <c r="J119" s="5">
        <v>0</v>
      </c>
    </row>
    <row r="120" spans="1:10" ht="15.75">
      <c r="A120" s="15">
        <v>24</v>
      </c>
      <c r="B120" s="1">
        <v>4948</v>
      </c>
      <c r="C120" s="15">
        <v>70</v>
      </c>
      <c r="D120" s="3">
        <v>3.65</v>
      </c>
      <c r="E120" s="3">
        <v>255.5</v>
      </c>
      <c r="F120" s="378">
        <v>267</v>
      </c>
      <c r="G120" s="376">
        <v>3329</v>
      </c>
      <c r="H120" s="379">
        <v>44277</v>
      </c>
      <c r="I120" s="3">
        <v>-11.5</v>
      </c>
      <c r="J120" s="5">
        <v>1.0450097847358122</v>
      </c>
    </row>
    <row r="121" spans="1:10" ht="15.75">
      <c r="A121" s="15">
        <v>24</v>
      </c>
      <c r="B121" s="1">
        <v>6585</v>
      </c>
      <c r="C121" s="15">
        <v>142</v>
      </c>
      <c r="D121" s="3">
        <v>3.65</v>
      </c>
      <c r="E121" s="3">
        <v>518.29999999999995</v>
      </c>
      <c r="F121" s="378">
        <v>459.9</v>
      </c>
      <c r="G121" s="376">
        <v>4114</v>
      </c>
      <c r="H121" s="379">
        <v>44333</v>
      </c>
      <c r="I121" s="3">
        <v>58.399999999999977</v>
      </c>
      <c r="J121" s="5">
        <v>0.88732394366197187</v>
      </c>
    </row>
    <row r="122" spans="1:10" ht="15.75">
      <c r="A122" s="15"/>
      <c r="B122" s="1"/>
      <c r="C122" s="15"/>
      <c r="D122" s="3"/>
      <c r="E122" s="3"/>
      <c r="F122" s="378"/>
      <c r="G122" s="376"/>
      <c r="H122" s="379"/>
      <c r="I122" s="3"/>
      <c r="J122" s="5"/>
    </row>
    <row r="123" spans="1:10" ht="15.75">
      <c r="A123" s="15">
        <v>25</v>
      </c>
      <c r="B123" s="1">
        <v>839</v>
      </c>
      <c r="C123" s="15">
        <v>222</v>
      </c>
      <c r="D123" s="3">
        <v>3.65</v>
      </c>
      <c r="E123" s="3">
        <v>810.3</v>
      </c>
      <c r="F123" s="378"/>
      <c r="G123" s="376"/>
      <c r="H123" s="379"/>
      <c r="I123" s="3">
        <v>810.3</v>
      </c>
      <c r="J123" s="5">
        <v>0</v>
      </c>
    </row>
    <row r="124" spans="1:10" ht="15.75">
      <c r="A124" s="15">
        <v>25</v>
      </c>
      <c r="B124" s="1">
        <v>6487</v>
      </c>
      <c r="C124" s="15">
        <v>74</v>
      </c>
      <c r="D124" s="3">
        <v>3.65</v>
      </c>
      <c r="E124" s="3">
        <v>270.09999999999997</v>
      </c>
      <c r="F124" s="378"/>
      <c r="G124" s="376"/>
      <c r="H124" s="379"/>
      <c r="I124" s="3">
        <v>270.09999999999997</v>
      </c>
      <c r="J124" s="5">
        <v>0</v>
      </c>
    </row>
    <row r="125" spans="1:10" ht="15.75">
      <c r="A125" s="15">
        <v>25</v>
      </c>
      <c r="B125" s="1">
        <v>9385</v>
      </c>
      <c r="C125" s="15">
        <v>131</v>
      </c>
      <c r="D125" s="3">
        <v>3.65</v>
      </c>
      <c r="E125" s="3">
        <v>478.15</v>
      </c>
      <c r="F125" s="378"/>
      <c r="G125" s="376"/>
      <c r="H125" s="379"/>
      <c r="I125" s="3">
        <v>478.15</v>
      </c>
      <c r="J125" s="5">
        <v>0</v>
      </c>
    </row>
    <row r="126" spans="1:10" ht="15.75">
      <c r="A126" s="15">
        <v>25</v>
      </c>
      <c r="B126" s="1">
        <v>9438</v>
      </c>
      <c r="C126" s="15">
        <v>61</v>
      </c>
      <c r="D126" s="3">
        <v>3.65</v>
      </c>
      <c r="E126" s="3">
        <v>222.65</v>
      </c>
      <c r="F126" s="378"/>
      <c r="G126" s="376"/>
      <c r="H126" s="379"/>
      <c r="I126" s="3">
        <v>222.65</v>
      </c>
      <c r="J126" s="5">
        <v>0</v>
      </c>
    </row>
    <row r="127" spans="1:10" ht="15.75">
      <c r="A127" s="15">
        <v>25</v>
      </c>
      <c r="B127" s="1">
        <v>10914</v>
      </c>
      <c r="C127" s="15">
        <v>150</v>
      </c>
      <c r="D127" s="3">
        <v>3.65</v>
      </c>
      <c r="E127" s="3">
        <v>547.5</v>
      </c>
      <c r="F127" s="378">
        <v>442.5</v>
      </c>
      <c r="G127" s="376">
        <v>1629</v>
      </c>
      <c r="H127" s="379">
        <v>44371</v>
      </c>
      <c r="I127" s="3">
        <v>105</v>
      </c>
      <c r="J127" s="5">
        <v>0.80821917808219179</v>
      </c>
    </row>
    <row r="128" spans="1:10" ht="15.75">
      <c r="A128" s="15">
        <v>25</v>
      </c>
      <c r="B128" s="1">
        <v>16444</v>
      </c>
      <c r="C128" s="15">
        <v>59</v>
      </c>
      <c r="D128" s="3">
        <v>3.65</v>
      </c>
      <c r="E128" s="3">
        <v>215.35</v>
      </c>
      <c r="F128" s="378"/>
      <c r="G128" s="376"/>
      <c r="H128" s="379"/>
      <c r="I128" s="3">
        <v>215.35</v>
      </c>
      <c r="J128" s="5">
        <v>0</v>
      </c>
    </row>
    <row r="129" spans="1:10" ht="15.75">
      <c r="A129" s="15"/>
      <c r="B129" s="1"/>
      <c r="C129" s="15"/>
      <c r="D129" s="3"/>
      <c r="E129" s="3"/>
      <c r="F129" s="378"/>
      <c r="G129" s="376"/>
      <c r="H129" s="379"/>
      <c r="I129" s="3"/>
      <c r="J129" s="5"/>
    </row>
    <row r="130" spans="1:10" ht="15.75">
      <c r="A130" s="15">
        <v>26</v>
      </c>
      <c r="B130" s="1">
        <v>1840</v>
      </c>
      <c r="C130" s="15">
        <v>101</v>
      </c>
      <c r="D130" s="3">
        <v>3.65</v>
      </c>
      <c r="E130" s="3">
        <v>368.65</v>
      </c>
      <c r="F130" s="378"/>
      <c r="G130" s="376"/>
      <c r="H130" s="379"/>
      <c r="I130" s="3">
        <v>368.65</v>
      </c>
      <c r="J130" s="5">
        <v>0</v>
      </c>
    </row>
    <row r="131" spans="1:10" ht="15.75">
      <c r="A131" s="15">
        <v>26</v>
      </c>
      <c r="B131" s="1">
        <v>3492</v>
      </c>
      <c r="C131" s="15">
        <v>190</v>
      </c>
      <c r="D131" s="3">
        <v>3.65</v>
      </c>
      <c r="E131" s="3">
        <v>693.5</v>
      </c>
      <c r="F131" s="378"/>
      <c r="G131" s="376"/>
      <c r="H131" s="379"/>
      <c r="I131" s="3">
        <v>693.5</v>
      </c>
      <c r="J131" s="5">
        <v>0</v>
      </c>
    </row>
    <row r="132" spans="1:10" ht="15.75">
      <c r="A132" s="15">
        <v>26</v>
      </c>
      <c r="B132" s="1">
        <v>8946</v>
      </c>
      <c r="C132" s="15">
        <v>63</v>
      </c>
      <c r="D132" s="3">
        <v>3.65</v>
      </c>
      <c r="E132" s="3">
        <v>229.95</v>
      </c>
      <c r="F132" s="378"/>
      <c r="G132" s="376"/>
      <c r="H132" s="379"/>
      <c r="I132" s="3">
        <v>229.95</v>
      </c>
      <c r="J132" s="5">
        <v>0</v>
      </c>
    </row>
    <row r="133" spans="1:10" ht="15.75">
      <c r="A133" s="15">
        <v>26</v>
      </c>
      <c r="B133" s="1">
        <v>12183</v>
      </c>
      <c r="C133" s="15">
        <v>53</v>
      </c>
      <c r="D133" s="3">
        <v>3.65</v>
      </c>
      <c r="E133" s="3">
        <v>193.45</v>
      </c>
      <c r="F133" s="378">
        <v>322</v>
      </c>
      <c r="G133" s="376">
        <v>344</v>
      </c>
      <c r="H133" s="379">
        <v>44020</v>
      </c>
      <c r="I133" s="3">
        <v>-128.55000000000001</v>
      </c>
      <c r="J133" s="5">
        <v>1.6645127940036186</v>
      </c>
    </row>
    <row r="134" spans="1:10" ht="15.75">
      <c r="A134" s="15">
        <v>26</v>
      </c>
      <c r="B134" s="1">
        <v>12606</v>
      </c>
      <c r="C134" s="15">
        <v>31</v>
      </c>
      <c r="D134" s="3">
        <v>3.65</v>
      </c>
      <c r="E134" s="3">
        <v>113.14999999999999</v>
      </c>
      <c r="F134" s="378"/>
      <c r="G134" s="376"/>
      <c r="H134" s="379"/>
      <c r="I134" s="3">
        <v>113.14999999999999</v>
      </c>
      <c r="J134" s="5">
        <v>0</v>
      </c>
    </row>
    <row r="135" spans="1:10" ht="15.75">
      <c r="A135" s="15"/>
      <c r="B135" s="1"/>
      <c r="C135" s="15"/>
      <c r="D135" s="3"/>
      <c r="E135" s="3"/>
      <c r="F135" s="378"/>
      <c r="G135" s="376"/>
      <c r="H135" s="379"/>
      <c r="I135" s="3"/>
      <c r="J135" s="5"/>
    </row>
    <row r="136" spans="1:10" ht="15.75">
      <c r="A136" s="15">
        <v>27</v>
      </c>
      <c r="B136" s="1">
        <v>1170</v>
      </c>
      <c r="C136" s="15">
        <v>456</v>
      </c>
      <c r="D136" s="3">
        <v>3.65</v>
      </c>
      <c r="E136" s="3">
        <v>1664.3999999999999</v>
      </c>
      <c r="F136" s="378">
        <v>471.79</v>
      </c>
      <c r="G136" s="376">
        <v>6291</v>
      </c>
      <c r="H136" s="379">
        <v>44364</v>
      </c>
      <c r="I136" s="3">
        <v>1192.6099999999999</v>
      </c>
      <c r="J136" s="5">
        <v>0.28345950492670036</v>
      </c>
    </row>
    <row r="137" spans="1:10" ht="15.75">
      <c r="A137" s="15">
        <v>27</v>
      </c>
      <c r="B137" s="1">
        <v>1558</v>
      </c>
      <c r="C137" s="15">
        <v>220</v>
      </c>
      <c r="D137" s="3">
        <v>3.65</v>
      </c>
      <c r="E137" s="3">
        <v>803</v>
      </c>
      <c r="F137" s="378">
        <v>999.45</v>
      </c>
      <c r="G137" s="376">
        <v>5028</v>
      </c>
      <c r="H137" s="379">
        <v>44371</v>
      </c>
      <c r="I137" s="3">
        <v>-196.45000000000005</v>
      </c>
      <c r="J137" s="5">
        <v>1.2446450809464509</v>
      </c>
    </row>
    <row r="138" spans="1:10" ht="15.75">
      <c r="A138" s="15">
        <v>27</v>
      </c>
      <c r="B138" s="1">
        <v>4646</v>
      </c>
      <c r="C138" s="15">
        <v>70</v>
      </c>
      <c r="D138" s="3">
        <v>3.65</v>
      </c>
      <c r="E138" s="3">
        <v>255.5</v>
      </c>
      <c r="F138" s="378">
        <v>275</v>
      </c>
      <c r="G138" s="376">
        <v>3502</v>
      </c>
      <c r="H138" s="379">
        <v>44294</v>
      </c>
      <c r="I138" s="3">
        <v>-19.5</v>
      </c>
      <c r="J138" s="5">
        <v>1.076320939334638</v>
      </c>
    </row>
    <row r="139" spans="1:10" ht="15.75">
      <c r="A139" s="15">
        <v>27</v>
      </c>
      <c r="B139" s="1">
        <v>12467</v>
      </c>
      <c r="C139" s="15">
        <v>77</v>
      </c>
      <c r="D139" s="3">
        <v>3.65</v>
      </c>
      <c r="E139" s="3">
        <v>281.05</v>
      </c>
      <c r="F139" s="378">
        <v>187.5</v>
      </c>
      <c r="G139" s="376">
        <v>1343</v>
      </c>
      <c r="H139" s="379">
        <v>44045</v>
      </c>
      <c r="I139" s="3">
        <v>93.550000000000011</v>
      </c>
      <c r="J139" s="5">
        <v>0.66714107809998213</v>
      </c>
    </row>
    <row r="140" spans="1:10" ht="15.75">
      <c r="A140" s="15">
        <v>27</v>
      </c>
      <c r="B140" s="1">
        <v>12662</v>
      </c>
      <c r="C140" s="15">
        <v>81</v>
      </c>
      <c r="D140" s="3">
        <v>3.65</v>
      </c>
      <c r="E140" s="3">
        <v>295.64999999999998</v>
      </c>
      <c r="F140" s="378"/>
      <c r="G140" s="376"/>
      <c r="H140" s="379"/>
      <c r="I140" s="3">
        <v>295.64999999999998</v>
      </c>
      <c r="J140" s="5">
        <v>0</v>
      </c>
    </row>
    <row r="141" spans="1:10" ht="15.75">
      <c r="A141" s="15">
        <v>27</v>
      </c>
      <c r="B141" s="1">
        <v>13880</v>
      </c>
      <c r="C141" s="15">
        <v>179</v>
      </c>
      <c r="D141" s="3">
        <v>3.65</v>
      </c>
      <c r="E141" s="3">
        <v>653.35</v>
      </c>
      <c r="F141" s="378"/>
      <c r="G141" s="376"/>
      <c r="H141" s="379"/>
      <c r="I141" s="3">
        <v>653.35</v>
      </c>
      <c r="J141" s="5">
        <v>0</v>
      </c>
    </row>
    <row r="142" spans="1:10" ht="15.75">
      <c r="A142" s="15"/>
      <c r="B142" s="1"/>
      <c r="C142" s="15"/>
      <c r="D142" s="3"/>
      <c r="E142" s="3"/>
      <c r="F142" s="378"/>
      <c r="G142" s="376"/>
      <c r="H142" s="379"/>
      <c r="I142" s="3"/>
      <c r="J142" s="5"/>
    </row>
    <row r="143" spans="1:10" ht="15.75">
      <c r="A143" s="15">
        <v>28</v>
      </c>
      <c r="B143" s="1">
        <v>1069</v>
      </c>
      <c r="C143" s="15">
        <v>183</v>
      </c>
      <c r="D143" s="3">
        <v>3.65</v>
      </c>
      <c r="E143" s="3">
        <v>667.94999999999993</v>
      </c>
      <c r="F143" s="378">
        <v>445.3</v>
      </c>
      <c r="G143" s="375">
        <v>3138</v>
      </c>
      <c r="H143" s="379">
        <v>44270</v>
      </c>
      <c r="I143" s="3">
        <v>222.64999999999992</v>
      </c>
      <c r="J143" s="5">
        <v>0.66666666666666674</v>
      </c>
    </row>
    <row r="144" spans="1:10" ht="15.75">
      <c r="A144" s="15">
        <v>28</v>
      </c>
      <c r="B144" s="1">
        <v>4628</v>
      </c>
      <c r="C144" s="15">
        <v>160</v>
      </c>
      <c r="D144" s="3">
        <v>3.65</v>
      </c>
      <c r="E144" s="3">
        <v>584</v>
      </c>
      <c r="F144" s="378"/>
      <c r="G144" s="376"/>
      <c r="H144" s="379"/>
      <c r="I144" s="3">
        <v>584</v>
      </c>
      <c r="J144" s="5">
        <v>0</v>
      </c>
    </row>
    <row r="145" spans="1:10" ht="15.75">
      <c r="A145" s="15">
        <v>28</v>
      </c>
      <c r="B145" s="1">
        <v>5488</v>
      </c>
      <c r="C145" s="15">
        <v>269</v>
      </c>
      <c r="D145" s="3">
        <v>3.65</v>
      </c>
      <c r="E145" s="3">
        <v>981.85</v>
      </c>
      <c r="F145" s="378"/>
      <c r="G145" s="376"/>
      <c r="H145" s="379"/>
      <c r="I145" s="3">
        <v>981.85</v>
      </c>
      <c r="J145" s="5">
        <v>0</v>
      </c>
    </row>
    <row r="146" spans="1:10" ht="15.75">
      <c r="A146" s="15"/>
      <c r="B146" s="1"/>
      <c r="C146" s="15"/>
      <c r="D146" s="3"/>
      <c r="E146" s="3"/>
      <c r="F146" s="378"/>
      <c r="G146" s="376"/>
      <c r="H146" s="379"/>
      <c r="I146" s="3"/>
      <c r="J146" s="5"/>
    </row>
    <row r="147" spans="1:10" ht="15.75">
      <c r="A147" s="15">
        <v>29</v>
      </c>
      <c r="B147" s="1">
        <v>5127</v>
      </c>
      <c r="C147" s="15">
        <v>88</v>
      </c>
      <c r="D147" s="3">
        <v>3.65</v>
      </c>
      <c r="E147" s="3">
        <v>321.2</v>
      </c>
      <c r="F147" s="378"/>
      <c r="G147" s="376"/>
      <c r="H147" s="379"/>
      <c r="I147" s="3">
        <v>321.2</v>
      </c>
      <c r="J147" s="5">
        <v>0</v>
      </c>
    </row>
    <row r="148" spans="1:10" ht="15.75">
      <c r="A148" s="15">
        <v>29</v>
      </c>
      <c r="B148" s="1">
        <v>7894</v>
      </c>
      <c r="C148" s="15">
        <v>36</v>
      </c>
      <c r="D148" s="3">
        <v>3.65</v>
      </c>
      <c r="E148" s="3">
        <v>131.4</v>
      </c>
      <c r="F148" s="378"/>
      <c r="G148" s="376"/>
      <c r="H148" s="379"/>
      <c r="I148" s="3">
        <v>131.4</v>
      </c>
      <c r="J148" s="5">
        <v>0</v>
      </c>
    </row>
    <row r="149" spans="1:10" ht="15.75">
      <c r="A149" s="15">
        <v>29</v>
      </c>
      <c r="B149" s="1">
        <v>16280</v>
      </c>
      <c r="C149" s="15">
        <v>70</v>
      </c>
      <c r="D149" s="3">
        <v>3.65</v>
      </c>
      <c r="E149" s="3">
        <v>255.5</v>
      </c>
      <c r="F149" s="378"/>
      <c r="G149" s="376"/>
      <c r="H149" s="379"/>
      <c r="I149" s="3">
        <v>255.5</v>
      </c>
      <c r="J149" s="5">
        <v>0</v>
      </c>
    </row>
    <row r="150" spans="1:10" ht="15.75">
      <c r="A150" s="15">
        <v>29</v>
      </c>
      <c r="B150" s="1">
        <v>16937</v>
      </c>
      <c r="C150" s="15">
        <v>47</v>
      </c>
      <c r="D150" s="3">
        <v>3.65</v>
      </c>
      <c r="E150" s="3">
        <v>171.54999999999998</v>
      </c>
      <c r="F150" s="378"/>
      <c r="G150" s="376"/>
      <c r="H150" s="379"/>
      <c r="I150" s="3">
        <v>171.54999999999998</v>
      </c>
      <c r="J150" s="5">
        <v>0</v>
      </c>
    </row>
    <row r="151" spans="1:10" ht="15.75">
      <c r="A151" s="15">
        <v>29</v>
      </c>
      <c r="B151" s="1">
        <v>17035</v>
      </c>
      <c r="C151" s="15">
        <v>41</v>
      </c>
      <c r="D151" s="3">
        <v>3.65</v>
      </c>
      <c r="E151" s="3">
        <v>149.65</v>
      </c>
      <c r="F151" s="378"/>
      <c r="G151" s="376"/>
      <c r="H151" s="379"/>
      <c r="I151" s="3">
        <v>149.65</v>
      </c>
      <c r="J151" s="5">
        <v>0</v>
      </c>
    </row>
    <row r="152" spans="1:10" ht="15.75">
      <c r="A152" s="15"/>
      <c r="B152" s="1"/>
      <c r="C152" s="15"/>
      <c r="D152" s="3"/>
      <c r="E152" s="3"/>
      <c r="F152" s="378"/>
      <c r="G152" s="376"/>
      <c r="H152" s="379"/>
      <c r="I152" s="3"/>
      <c r="J152" s="5"/>
    </row>
    <row r="153" spans="1:10" ht="15.75">
      <c r="A153" s="15">
        <v>30</v>
      </c>
      <c r="B153" s="1">
        <v>1799</v>
      </c>
      <c r="C153" s="15">
        <v>668</v>
      </c>
      <c r="D153" s="3">
        <v>3.65</v>
      </c>
      <c r="E153" s="3">
        <v>2438.1999999999998</v>
      </c>
      <c r="F153" s="378">
        <v>574.6</v>
      </c>
      <c r="G153" s="376">
        <v>3540</v>
      </c>
      <c r="H153" s="379">
        <v>44378</v>
      </c>
      <c r="I153" s="3">
        <v>1863.6</v>
      </c>
      <c r="J153" s="5">
        <v>0.23566565499138711</v>
      </c>
    </row>
    <row r="154" spans="1:10" ht="15.75">
      <c r="A154" s="15">
        <v>30</v>
      </c>
      <c r="B154" s="1">
        <v>4963</v>
      </c>
      <c r="C154" s="15">
        <v>110</v>
      </c>
      <c r="D154" s="3">
        <v>3.65</v>
      </c>
      <c r="E154" s="3">
        <v>401.5</v>
      </c>
      <c r="F154" s="378"/>
      <c r="G154" s="376"/>
      <c r="H154" s="379"/>
      <c r="I154" s="3">
        <v>401.5</v>
      </c>
      <c r="J154" s="5">
        <v>0</v>
      </c>
    </row>
    <row r="155" spans="1:10" ht="15.75">
      <c r="A155" s="15">
        <v>30</v>
      </c>
      <c r="B155" s="1">
        <v>10522</v>
      </c>
      <c r="C155" s="15">
        <v>66</v>
      </c>
      <c r="D155" s="3">
        <v>3.65</v>
      </c>
      <c r="E155" s="3">
        <v>240.9</v>
      </c>
      <c r="F155" s="378">
        <v>272</v>
      </c>
      <c r="G155" s="376">
        <v>1730</v>
      </c>
      <c r="H155" s="379">
        <v>44245</v>
      </c>
      <c r="I155" s="3">
        <v>-31.099999999999994</v>
      </c>
      <c r="J155" s="5">
        <v>1.1290992112909921</v>
      </c>
    </row>
    <row r="156" spans="1:10" ht="15.75">
      <c r="A156" s="15">
        <v>30</v>
      </c>
      <c r="B156" s="1">
        <v>17035</v>
      </c>
      <c r="C156" s="15">
        <v>41</v>
      </c>
      <c r="D156" s="3">
        <v>3.65</v>
      </c>
      <c r="E156" s="3">
        <v>149.65</v>
      </c>
      <c r="F156" s="378"/>
      <c r="G156" s="376"/>
      <c r="H156" s="379"/>
      <c r="I156" s="3">
        <v>149.65</v>
      </c>
      <c r="J156" s="5">
        <v>0</v>
      </c>
    </row>
    <row r="157" spans="1:10" ht="15.75">
      <c r="A157" s="15"/>
      <c r="B157" s="1"/>
      <c r="C157" s="15"/>
      <c r="D157" s="3"/>
      <c r="E157" s="3"/>
      <c r="F157" s="378"/>
      <c r="G157" s="376"/>
      <c r="H157" s="379"/>
      <c r="I157" s="3"/>
      <c r="J157" s="5"/>
    </row>
    <row r="158" spans="1:10" ht="15.75">
      <c r="A158" s="15">
        <v>31</v>
      </c>
      <c r="B158" s="1">
        <v>1654</v>
      </c>
      <c r="C158" s="15">
        <v>154</v>
      </c>
      <c r="D158" s="3">
        <v>3.65</v>
      </c>
      <c r="E158" s="3">
        <v>562.1</v>
      </c>
      <c r="F158" s="378">
        <v>211.7</v>
      </c>
      <c r="G158" s="376">
        <v>5195</v>
      </c>
      <c r="H158" s="379">
        <v>44395</v>
      </c>
      <c r="I158" s="3">
        <v>350.40000000000003</v>
      </c>
      <c r="J158" s="5">
        <v>0.37662337662337658</v>
      </c>
    </row>
    <row r="159" spans="1:10" ht="15.75">
      <c r="A159" s="15">
        <v>31</v>
      </c>
      <c r="B159" s="1">
        <v>2787</v>
      </c>
      <c r="C159" s="15">
        <v>120</v>
      </c>
      <c r="D159" s="3">
        <v>3.65</v>
      </c>
      <c r="E159" s="3">
        <v>438</v>
      </c>
      <c r="F159" s="378"/>
      <c r="G159" s="376"/>
      <c r="H159" s="379"/>
      <c r="I159" s="3">
        <v>438</v>
      </c>
      <c r="J159" s="5">
        <v>0</v>
      </c>
    </row>
    <row r="160" spans="1:10" ht="15.75">
      <c r="A160" s="15">
        <v>31</v>
      </c>
      <c r="B160" s="1">
        <v>3825</v>
      </c>
      <c r="C160" s="15">
        <v>63</v>
      </c>
      <c r="D160" s="3">
        <v>3.65</v>
      </c>
      <c r="E160" s="3">
        <v>229.95</v>
      </c>
      <c r="F160" s="378"/>
      <c r="G160" s="376"/>
      <c r="H160" s="380"/>
      <c r="I160" s="3">
        <v>229.95</v>
      </c>
      <c r="J160" s="5">
        <v>0</v>
      </c>
    </row>
    <row r="161" spans="1:10" ht="15.75">
      <c r="A161" s="15">
        <v>31</v>
      </c>
      <c r="B161" s="1">
        <v>6789</v>
      </c>
      <c r="C161" s="15">
        <v>75</v>
      </c>
      <c r="D161" s="3">
        <v>3.65</v>
      </c>
      <c r="E161" s="3">
        <v>273.75</v>
      </c>
      <c r="F161" s="378"/>
      <c r="G161" s="376"/>
      <c r="H161" s="380"/>
      <c r="I161" s="3">
        <v>273.75</v>
      </c>
      <c r="J161" s="5">
        <v>0</v>
      </c>
    </row>
    <row r="162" spans="1:10" ht="15.75">
      <c r="A162" s="15">
        <v>31</v>
      </c>
      <c r="B162" s="1">
        <v>11832</v>
      </c>
      <c r="C162" s="15">
        <v>41</v>
      </c>
      <c r="D162" s="3">
        <v>3.65</v>
      </c>
      <c r="E162" s="3">
        <v>149.65</v>
      </c>
      <c r="F162" s="378"/>
      <c r="G162" s="376"/>
      <c r="H162" s="379"/>
      <c r="I162" s="3">
        <v>149.65</v>
      </c>
      <c r="J162" s="5">
        <v>0</v>
      </c>
    </row>
    <row r="163" spans="1:10" ht="15.75">
      <c r="A163" s="15"/>
      <c r="B163" s="1"/>
      <c r="C163" s="15"/>
      <c r="D163" s="3"/>
      <c r="E163" s="3"/>
      <c r="F163" s="378"/>
      <c r="G163" s="376"/>
      <c r="H163" s="379"/>
      <c r="I163" s="3"/>
      <c r="J163" s="5"/>
    </row>
    <row r="164" spans="1:10" ht="15.75">
      <c r="A164" s="15">
        <v>32</v>
      </c>
      <c r="B164" s="1">
        <v>5456</v>
      </c>
      <c r="C164" s="15">
        <v>79</v>
      </c>
      <c r="D164" s="3">
        <v>3.65</v>
      </c>
      <c r="E164" s="3">
        <v>288.34999999999997</v>
      </c>
      <c r="F164" s="378">
        <v>88.55</v>
      </c>
      <c r="G164" s="376">
        <v>2070</v>
      </c>
      <c r="H164" s="379">
        <v>44010</v>
      </c>
      <c r="I164" s="3">
        <v>199.79999999999995</v>
      </c>
      <c r="J164" s="5">
        <v>0.30709207560256635</v>
      </c>
    </row>
    <row r="165" spans="1:10" ht="15.75">
      <c r="A165" s="15">
        <v>32</v>
      </c>
      <c r="B165" s="1">
        <v>7342</v>
      </c>
      <c r="C165" s="15">
        <v>82</v>
      </c>
      <c r="D165" s="3">
        <v>3.65</v>
      </c>
      <c r="E165" s="3">
        <v>299.3</v>
      </c>
      <c r="F165" s="378"/>
      <c r="G165" s="376"/>
      <c r="H165" s="379"/>
      <c r="I165" s="3">
        <v>299.3</v>
      </c>
      <c r="J165" s="5">
        <v>0</v>
      </c>
    </row>
    <row r="166" spans="1:10" ht="15.75">
      <c r="A166" s="15">
        <v>32</v>
      </c>
      <c r="B166" s="1">
        <v>15739</v>
      </c>
      <c r="C166" s="15">
        <v>46</v>
      </c>
      <c r="D166" s="3">
        <v>3.65</v>
      </c>
      <c r="E166" s="3">
        <v>167.9</v>
      </c>
      <c r="F166" s="378">
        <v>172.45</v>
      </c>
      <c r="G166" s="376">
        <v>1213</v>
      </c>
      <c r="H166" s="379">
        <v>44349</v>
      </c>
      <c r="I166" s="3">
        <v>-4.5499999999999829</v>
      </c>
      <c r="J166" s="5">
        <v>1.0270994639666466</v>
      </c>
    </row>
    <row r="167" spans="1:10" ht="15.75">
      <c r="A167" s="15">
        <v>32</v>
      </c>
      <c r="B167" s="1">
        <v>17135</v>
      </c>
      <c r="C167" s="15">
        <v>42</v>
      </c>
      <c r="D167" s="3">
        <v>3.65</v>
      </c>
      <c r="E167" s="3">
        <v>153.29999999999998</v>
      </c>
      <c r="F167" s="378"/>
      <c r="G167" s="376"/>
      <c r="H167" s="379"/>
      <c r="I167" s="3">
        <v>153.29999999999998</v>
      </c>
      <c r="J167" s="5">
        <v>0</v>
      </c>
    </row>
    <row r="168" spans="1:10" ht="15.75">
      <c r="A168" s="15"/>
      <c r="B168" s="1"/>
      <c r="C168" s="15" t="s">
        <v>314</v>
      </c>
      <c r="D168" s="3"/>
      <c r="E168" s="3"/>
      <c r="F168" s="378">
        <v>8457.69</v>
      </c>
      <c r="G168" s="376"/>
      <c r="H168" s="379"/>
      <c r="I168" s="3"/>
      <c r="J168" s="5"/>
    </row>
    <row r="169" spans="1:10" ht="15.75">
      <c r="A169" s="15"/>
      <c r="B169" s="1"/>
      <c r="C169" s="15"/>
      <c r="D169" s="3"/>
      <c r="E169" s="3"/>
      <c r="F169" s="378"/>
      <c r="G169" s="376"/>
      <c r="H169" s="379"/>
      <c r="I169" s="3"/>
      <c r="J169" s="5"/>
    </row>
    <row r="170" spans="1:10" ht="15.75">
      <c r="A170" s="15"/>
      <c r="B170" s="1"/>
      <c r="C170" s="15"/>
      <c r="D170" s="3"/>
      <c r="E170" s="3"/>
      <c r="F170" s="378"/>
      <c r="G170" s="376"/>
      <c r="H170" s="379"/>
      <c r="I170" s="3"/>
      <c r="J170" s="5"/>
    </row>
    <row r="171" spans="1:10" ht="15.75">
      <c r="A171" s="15">
        <v>40</v>
      </c>
      <c r="B171" s="1">
        <v>1386</v>
      </c>
      <c r="C171" s="15">
        <v>165</v>
      </c>
      <c r="D171" s="3">
        <v>3.65</v>
      </c>
      <c r="E171" s="3">
        <v>602.25</v>
      </c>
      <c r="F171" s="378"/>
      <c r="G171" s="376"/>
      <c r="H171" s="379"/>
      <c r="I171" s="3">
        <v>602.25</v>
      </c>
      <c r="J171" s="5">
        <v>0</v>
      </c>
    </row>
    <row r="172" spans="1:10" ht="15.75">
      <c r="A172" s="15">
        <v>40</v>
      </c>
      <c r="B172" s="1">
        <v>2820</v>
      </c>
      <c r="C172" s="15">
        <v>158</v>
      </c>
      <c r="D172" s="3">
        <v>3.65</v>
      </c>
      <c r="E172" s="3">
        <v>576.69999999999993</v>
      </c>
      <c r="F172" s="378"/>
      <c r="G172" s="376"/>
      <c r="H172" s="379"/>
      <c r="I172" s="3">
        <v>576.69999999999993</v>
      </c>
      <c r="J172" s="5">
        <v>0</v>
      </c>
    </row>
    <row r="173" spans="1:10" ht="15.75">
      <c r="A173" s="15">
        <v>40</v>
      </c>
      <c r="B173" s="1">
        <v>4416</v>
      </c>
      <c r="C173" s="15">
        <v>146</v>
      </c>
      <c r="D173" s="3">
        <v>3.65</v>
      </c>
      <c r="E173" s="3">
        <v>532.9</v>
      </c>
      <c r="F173" s="378"/>
      <c r="G173" s="376"/>
      <c r="H173" s="379"/>
      <c r="I173" s="3">
        <v>532.9</v>
      </c>
      <c r="J173" s="5">
        <v>0</v>
      </c>
    </row>
    <row r="174" spans="1:10" ht="15.75">
      <c r="A174" s="15">
        <v>40</v>
      </c>
      <c r="B174" s="1">
        <v>6151</v>
      </c>
      <c r="C174" s="15">
        <v>74</v>
      </c>
      <c r="D174" s="3">
        <v>3.65</v>
      </c>
      <c r="E174" s="3">
        <v>270.09999999999997</v>
      </c>
      <c r="F174" s="378"/>
      <c r="G174" s="376"/>
      <c r="H174" s="379"/>
      <c r="I174" s="3">
        <v>270.09999999999997</v>
      </c>
      <c r="J174" s="5">
        <v>0</v>
      </c>
    </row>
    <row r="175" spans="1:10" ht="15.75">
      <c r="A175" s="15">
        <v>40</v>
      </c>
      <c r="B175" s="1">
        <v>6480</v>
      </c>
      <c r="C175" s="15">
        <v>11</v>
      </c>
      <c r="D175" s="3">
        <v>3.65</v>
      </c>
      <c r="E175" s="3">
        <v>40.15</v>
      </c>
      <c r="F175" s="378"/>
      <c r="G175" s="376"/>
      <c r="H175" s="379"/>
      <c r="I175" s="3">
        <v>40.15</v>
      </c>
      <c r="J175" s="5">
        <v>0</v>
      </c>
    </row>
    <row r="176" spans="1:10" ht="15.75">
      <c r="A176" s="15">
        <v>40</v>
      </c>
      <c r="B176" s="1">
        <v>12644</v>
      </c>
      <c r="C176" s="15">
        <v>58</v>
      </c>
      <c r="D176" s="3">
        <v>3.65</v>
      </c>
      <c r="E176" s="3">
        <v>211.7</v>
      </c>
      <c r="F176" s="378"/>
      <c r="G176" s="376"/>
      <c r="H176" s="379"/>
      <c r="I176" s="3">
        <v>211.7</v>
      </c>
      <c r="J176" s="5">
        <v>0</v>
      </c>
    </row>
    <row r="177" spans="1:10" ht="15.75">
      <c r="A177" s="15"/>
      <c r="B177" s="1"/>
      <c r="C177" s="15"/>
      <c r="D177" s="3"/>
      <c r="E177" s="3"/>
      <c r="F177" s="378"/>
      <c r="G177" s="376"/>
      <c r="H177" s="379"/>
      <c r="I177" s="3"/>
      <c r="J177" s="5"/>
    </row>
    <row r="178" spans="1:10" ht="15.75">
      <c r="A178" s="15">
        <v>41</v>
      </c>
      <c r="B178" s="1">
        <v>765</v>
      </c>
      <c r="C178" s="15">
        <v>133</v>
      </c>
      <c r="D178" s="3">
        <v>3.65</v>
      </c>
      <c r="E178" s="3">
        <v>485.45</v>
      </c>
      <c r="F178" s="378"/>
      <c r="G178" s="376"/>
      <c r="H178" s="379"/>
      <c r="I178" s="3">
        <v>485.45</v>
      </c>
      <c r="J178" s="5">
        <v>0</v>
      </c>
    </row>
    <row r="179" spans="1:10" ht="15.75">
      <c r="A179" s="15">
        <v>41</v>
      </c>
      <c r="B179" s="1">
        <v>1080</v>
      </c>
      <c r="C179" s="15">
        <v>132</v>
      </c>
      <c r="D179" s="3">
        <v>3.65</v>
      </c>
      <c r="E179" s="3">
        <v>481.8</v>
      </c>
      <c r="F179" s="378"/>
      <c r="G179" s="376"/>
      <c r="H179" s="379"/>
      <c r="I179" s="3">
        <v>481.8</v>
      </c>
      <c r="J179" s="5">
        <v>0</v>
      </c>
    </row>
    <row r="180" spans="1:10" ht="15.75">
      <c r="A180" s="15">
        <v>41</v>
      </c>
      <c r="B180" s="1">
        <v>1501</v>
      </c>
      <c r="C180" s="15">
        <v>18</v>
      </c>
      <c r="D180" s="3">
        <v>3.65</v>
      </c>
      <c r="E180" s="3">
        <v>65.7</v>
      </c>
      <c r="F180" s="378"/>
      <c r="G180" s="376"/>
      <c r="H180" s="379"/>
      <c r="I180" s="3">
        <v>65.7</v>
      </c>
      <c r="J180" s="5">
        <v>0</v>
      </c>
    </row>
    <row r="181" spans="1:10" ht="15.75">
      <c r="A181" s="15">
        <v>41</v>
      </c>
      <c r="B181" s="1">
        <v>7370</v>
      </c>
      <c r="C181" s="15">
        <v>150</v>
      </c>
      <c r="D181" s="3">
        <v>3.65</v>
      </c>
      <c r="E181" s="3">
        <v>547.5</v>
      </c>
      <c r="F181" s="378"/>
      <c r="G181" s="376"/>
      <c r="H181" s="379"/>
      <c r="I181" s="3">
        <v>547.5</v>
      </c>
      <c r="J181" s="5">
        <v>0</v>
      </c>
    </row>
    <row r="182" spans="1:10" ht="15.75">
      <c r="A182" s="15">
        <v>41</v>
      </c>
      <c r="B182" s="1">
        <v>11884</v>
      </c>
      <c r="C182" s="15">
        <v>27</v>
      </c>
      <c r="D182" s="3">
        <v>3.65</v>
      </c>
      <c r="E182" s="3">
        <v>98.55</v>
      </c>
      <c r="F182" s="378"/>
      <c r="G182" s="376"/>
      <c r="H182" s="379"/>
      <c r="I182" s="3">
        <v>98.55</v>
      </c>
      <c r="J182" s="5">
        <v>0</v>
      </c>
    </row>
    <row r="183" spans="1:10">
      <c r="A183" s="15"/>
      <c r="B183" s="14"/>
      <c r="C183" s="15"/>
      <c r="D183" s="16"/>
      <c r="E183" s="16"/>
      <c r="F183" s="378"/>
      <c r="G183" s="376"/>
      <c r="H183" s="379"/>
      <c r="I183" s="16"/>
      <c r="J183" s="18"/>
    </row>
    <row r="184" spans="1:10" ht="15.75">
      <c r="A184" s="15">
        <v>42</v>
      </c>
      <c r="B184" s="1">
        <v>1471</v>
      </c>
      <c r="C184" s="15">
        <v>148</v>
      </c>
      <c r="D184" s="3">
        <v>3.65</v>
      </c>
      <c r="E184" s="3">
        <v>540.19999999999993</v>
      </c>
      <c r="F184" s="378"/>
      <c r="G184" s="376"/>
      <c r="H184" s="379"/>
      <c r="I184" s="3">
        <v>540.19999999999993</v>
      </c>
      <c r="J184" s="5">
        <v>0</v>
      </c>
    </row>
    <row r="185" spans="1:10" ht="15.75">
      <c r="A185" s="15">
        <v>42</v>
      </c>
      <c r="B185" s="1">
        <v>6630</v>
      </c>
      <c r="C185" s="15">
        <v>37</v>
      </c>
      <c r="D185" s="3">
        <v>3.65</v>
      </c>
      <c r="E185" s="3">
        <v>135.04999999999998</v>
      </c>
      <c r="F185" s="378"/>
      <c r="G185" s="376"/>
      <c r="H185" s="379"/>
      <c r="I185" s="3">
        <v>135.04999999999998</v>
      </c>
      <c r="J185" s="5">
        <v>0</v>
      </c>
    </row>
    <row r="186" spans="1:10" ht="15.75">
      <c r="A186" s="15">
        <v>42</v>
      </c>
      <c r="B186" s="1">
        <v>10920</v>
      </c>
      <c r="C186" s="15">
        <v>61</v>
      </c>
      <c r="D186" s="3">
        <v>3.65</v>
      </c>
      <c r="E186" s="3">
        <v>222.65</v>
      </c>
      <c r="F186" s="378"/>
      <c r="G186" s="376"/>
      <c r="H186" s="379"/>
      <c r="I186" s="3">
        <v>222.65</v>
      </c>
      <c r="J186" s="5">
        <v>0</v>
      </c>
    </row>
    <row r="187" spans="1:10" ht="15.75">
      <c r="A187" s="15">
        <v>42</v>
      </c>
      <c r="B187" s="1">
        <v>12491</v>
      </c>
      <c r="C187" s="15">
        <v>77</v>
      </c>
      <c r="D187" s="3">
        <v>3.65</v>
      </c>
      <c r="E187" s="3">
        <v>281.05</v>
      </c>
      <c r="F187" s="378">
        <v>281.05</v>
      </c>
      <c r="G187" s="376">
        <v>2154</v>
      </c>
      <c r="H187" s="379">
        <v>44332</v>
      </c>
      <c r="I187" s="3">
        <v>0</v>
      </c>
      <c r="J187" s="5">
        <v>1</v>
      </c>
    </row>
    <row r="188" spans="1:10" ht="15.75">
      <c r="A188" s="15">
        <v>42</v>
      </c>
      <c r="B188" s="1">
        <v>13480</v>
      </c>
      <c r="C188" s="15">
        <v>71</v>
      </c>
      <c r="D188" s="3">
        <v>3.65</v>
      </c>
      <c r="E188" s="3">
        <v>259.14999999999998</v>
      </c>
      <c r="F188" s="378"/>
      <c r="G188" s="376"/>
      <c r="H188" s="379"/>
      <c r="I188" s="3">
        <v>259.14999999999998</v>
      </c>
      <c r="J188" s="5">
        <v>0</v>
      </c>
    </row>
    <row r="189" spans="1:10" ht="15.75">
      <c r="A189" s="15"/>
      <c r="B189" s="1"/>
      <c r="C189" s="15"/>
      <c r="D189" s="3"/>
      <c r="E189" s="3"/>
      <c r="F189" s="378"/>
      <c r="G189" s="376"/>
      <c r="H189" s="379"/>
      <c r="I189" s="3"/>
      <c r="J189" s="5"/>
    </row>
    <row r="190" spans="1:10" ht="15.75">
      <c r="A190" s="15">
        <v>43</v>
      </c>
      <c r="B190" s="1">
        <v>3099</v>
      </c>
      <c r="C190" s="15">
        <v>180</v>
      </c>
      <c r="D190" s="3">
        <v>3.65</v>
      </c>
      <c r="E190" s="3">
        <v>657</v>
      </c>
      <c r="F190" s="378">
        <v>477.7</v>
      </c>
      <c r="G190" s="376">
        <v>3226</v>
      </c>
      <c r="H190" s="379">
        <v>44355</v>
      </c>
      <c r="I190" s="3">
        <v>179.3</v>
      </c>
      <c r="J190" s="5">
        <v>0.72709284627092841</v>
      </c>
    </row>
    <row r="191" spans="1:10" ht="15.75">
      <c r="A191" s="15">
        <v>43</v>
      </c>
      <c r="B191" s="1">
        <v>6371</v>
      </c>
      <c r="C191" s="15">
        <v>343</v>
      </c>
      <c r="D191" s="3">
        <v>3.65</v>
      </c>
      <c r="E191" s="3">
        <v>1251.95</v>
      </c>
      <c r="F191" s="378"/>
      <c r="G191" s="376"/>
      <c r="H191" s="379"/>
      <c r="I191" s="3">
        <v>1251.95</v>
      </c>
      <c r="J191" s="5">
        <v>0</v>
      </c>
    </row>
    <row r="192" spans="1:10" ht="15.75">
      <c r="A192" s="15">
        <v>43</v>
      </c>
      <c r="B192" s="1">
        <v>6463</v>
      </c>
      <c r="C192" s="15">
        <v>110</v>
      </c>
      <c r="D192" s="3">
        <v>3.65</v>
      </c>
      <c r="E192" s="3">
        <v>401.5</v>
      </c>
      <c r="F192" s="378"/>
      <c r="G192" s="376"/>
      <c r="H192" s="379"/>
      <c r="I192" s="3">
        <v>401.5</v>
      </c>
      <c r="J192" s="5">
        <v>0</v>
      </c>
    </row>
    <row r="193" spans="1:10" ht="15.75">
      <c r="A193" s="15">
        <v>43</v>
      </c>
      <c r="B193" s="1">
        <v>7811</v>
      </c>
      <c r="C193" s="15">
        <v>73</v>
      </c>
      <c r="D193" s="3">
        <v>3.65</v>
      </c>
      <c r="E193" s="3">
        <v>266.45</v>
      </c>
      <c r="F193" s="378"/>
      <c r="G193" s="376"/>
      <c r="H193" s="379"/>
      <c r="I193" s="3">
        <v>266.45</v>
      </c>
      <c r="J193" s="5">
        <v>0</v>
      </c>
    </row>
    <row r="194" spans="1:10" ht="15.75">
      <c r="A194" s="15">
        <v>43</v>
      </c>
      <c r="B194" s="1">
        <v>16994</v>
      </c>
      <c r="C194" s="15">
        <v>52</v>
      </c>
      <c r="D194" s="3">
        <v>3.65</v>
      </c>
      <c r="E194" s="3">
        <v>189.79999999999998</v>
      </c>
      <c r="F194" s="378"/>
      <c r="G194" s="376"/>
      <c r="H194" s="379"/>
      <c r="I194" s="3">
        <v>189.79999999999998</v>
      </c>
      <c r="J194" s="5">
        <v>0</v>
      </c>
    </row>
    <row r="195" spans="1:10" ht="15.75">
      <c r="A195" s="15"/>
      <c r="B195" s="1"/>
      <c r="C195" s="15"/>
      <c r="D195" s="3"/>
      <c r="E195" s="3"/>
      <c r="F195" s="378"/>
      <c r="G195" s="376"/>
      <c r="H195" s="379"/>
      <c r="I195" s="3"/>
      <c r="J195" s="5"/>
    </row>
    <row r="196" spans="1:10" ht="15.75">
      <c r="A196" s="15">
        <v>44</v>
      </c>
      <c r="B196" s="1">
        <v>1547</v>
      </c>
      <c r="C196" s="15">
        <v>146</v>
      </c>
      <c r="D196" s="3">
        <v>3.65</v>
      </c>
      <c r="E196" s="3">
        <v>532.9</v>
      </c>
      <c r="F196" s="378"/>
      <c r="G196" s="376"/>
      <c r="H196" s="379"/>
      <c r="I196" s="3">
        <v>532.9</v>
      </c>
      <c r="J196" s="5">
        <v>0</v>
      </c>
    </row>
    <row r="197" spans="1:10" ht="15.75">
      <c r="A197" s="15">
        <v>44</v>
      </c>
      <c r="B197" s="1">
        <v>1637</v>
      </c>
      <c r="C197" s="15">
        <v>141</v>
      </c>
      <c r="D197" s="3">
        <v>3.65</v>
      </c>
      <c r="E197" s="3">
        <v>514.65</v>
      </c>
      <c r="F197" s="378"/>
      <c r="G197" s="376"/>
      <c r="H197" s="379"/>
      <c r="I197" s="3">
        <v>514.65</v>
      </c>
      <c r="J197" s="5">
        <v>0</v>
      </c>
    </row>
    <row r="198" spans="1:10" ht="15.75">
      <c r="A198" s="15">
        <v>44</v>
      </c>
      <c r="B198" s="1">
        <v>4774</v>
      </c>
      <c r="C198" s="15">
        <v>75</v>
      </c>
      <c r="D198" s="3">
        <v>3.65</v>
      </c>
      <c r="E198" s="3">
        <v>273.75</v>
      </c>
      <c r="F198" s="378">
        <v>204.4</v>
      </c>
      <c r="G198" s="376">
        <v>1045</v>
      </c>
      <c r="H198" s="379">
        <v>44282</v>
      </c>
      <c r="I198" s="3">
        <v>69.349999999999994</v>
      </c>
      <c r="J198" s="5">
        <v>0.7466666666666667</v>
      </c>
    </row>
    <row r="199" spans="1:10" ht="15.75">
      <c r="A199" s="15"/>
      <c r="B199" s="1"/>
      <c r="C199" s="15"/>
      <c r="D199" s="3"/>
      <c r="E199" s="3"/>
      <c r="F199" s="378"/>
      <c r="G199" s="376"/>
      <c r="H199" s="379"/>
      <c r="I199" s="3"/>
      <c r="J199" s="5"/>
    </row>
    <row r="200" spans="1:10" ht="15.75">
      <c r="A200" s="15">
        <v>45</v>
      </c>
      <c r="B200" s="1">
        <v>3924</v>
      </c>
      <c r="C200" s="15">
        <v>231</v>
      </c>
      <c r="D200" s="3">
        <v>3.65</v>
      </c>
      <c r="E200" s="3">
        <v>843.15</v>
      </c>
      <c r="F200" s="378"/>
      <c r="G200" s="376"/>
      <c r="H200" s="379"/>
      <c r="I200" s="3">
        <v>843.15</v>
      </c>
      <c r="J200" s="5">
        <v>0</v>
      </c>
    </row>
    <row r="201" spans="1:10" ht="15.75">
      <c r="A201" s="15">
        <v>45</v>
      </c>
      <c r="B201" s="1">
        <v>4549</v>
      </c>
      <c r="C201" s="15">
        <v>124</v>
      </c>
      <c r="D201" s="3">
        <v>3.65</v>
      </c>
      <c r="E201" s="3">
        <v>452.59999999999997</v>
      </c>
      <c r="F201" s="378">
        <v>276.10000000000002</v>
      </c>
      <c r="G201" s="375">
        <v>5345</v>
      </c>
      <c r="H201" s="379">
        <v>44357</v>
      </c>
      <c r="I201" s="3">
        <v>21</v>
      </c>
      <c r="J201" s="5">
        <v>0.610030932390632</v>
      </c>
    </row>
    <row r="202" spans="1:10" ht="15.75">
      <c r="A202" s="15">
        <v>45</v>
      </c>
      <c r="B202" s="1">
        <v>10559</v>
      </c>
      <c r="C202" s="15">
        <v>95</v>
      </c>
      <c r="D202" s="3">
        <v>3.65</v>
      </c>
      <c r="E202" s="3">
        <v>346.75</v>
      </c>
      <c r="F202" s="378"/>
      <c r="G202" s="376"/>
      <c r="H202" s="379"/>
      <c r="I202" s="3">
        <v>346.75</v>
      </c>
      <c r="J202" s="5">
        <v>0</v>
      </c>
    </row>
    <row r="203" spans="1:10" ht="15.75">
      <c r="A203" s="15">
        <v>45</v>
      </c>
      <c r="B203" s="1">
        <v>11155</v>
      </c>
      <c r="C203" s="15">
        <v>104</v>
      </c>
      <c r="D203" s="3">
        <v>3.65</v>
      </c>
      <c r="E203" s="3">
        <v>379.59999999999997</v>
      </c>
      <c r="F203" s="378">
        <v>379.6</v>
      </c>
      <c r="G203" s="376">
        <v>2384</v>
      </c>
      <c r="H203" s="379">
        <v>44284</v>
      </c>
      <c r="I203" s="3">
        <v>0</v>
      </c>
      <c r="J203" s="5">
        <v>1.0000000000000002</v>
      </c>
    </row>
    <row r="204" spans="1:10" ht="15.75">
      <c r="A204" s="15">
        <v>45</v>
      </c>
      <c r="B204" s="1">
        <v>16079</v>
      </c>
      <c r="C204" s="15">
        <v>49</v>
      </c>
      <c r="D204" s="3">
        <v>3.65</v>
      </c>
      <c r="E204" s="3">
        <v>178.85</v>
      </c>
      <c r="F204" s="378"/>
      <c r="G204" s="376"/>
      <c r="H204" s="379"/>
      <c r="I204" s="3">
        <v>178.85</v>
      </c>
      <c r="J204" s="5">
        <v>0</v>
      </c>
    </row>
    <row r="205" spans="1:10" ht="15.75">
      <c r="A205" s="15"/>
      <c r="B205" s="1"/>
      <c r="C205" s="15"/>
      <c r="D205" s="3"/>
      <c r="E205" s="3"/>
      <c r="F205" s="378"/>
      <c r="G205" s="376"/>
      <c r="H205" s="379"/>
      <c r="I205" s="3"/>
      <c r="J205" s="5"/>
    </row>
    <row r="206" spans="1:10" ht="15.75">
      <c r="A206" s="15">
        <v>46</v>
      </c>
      <c r="B206" s="1">
        <v>746</v>
      </c>
      <c r="C206" s="15">
        <v>144</v>
      </c>
      <c r="D206" s="3">
        <v>3.65</v>
      </c>
      <c r="E206" s="3">
        <v>525.6</v>
      </c>
      <c r="F206" s="378">
        <v>329.3</v>
      </c>
      <c r="G206" s="376">
        <v>8164</v>
      </c>
      <c r="H206" s="379">
        <v>44327</v>
      </c>
      <c r="I206" s="3">
        <v>196.3</v>
      </c>
      <c r="J206" s="5">
        <v>0.62652207001522064</v>
      </c>
    </row>
    <row r="207" spans="1:10" ht="15.75">
      <c r="A207" s="15">
        <v>46</v>
      </c>
      <c r="B207" s="1">
        <v>3450</v>
      </c>
      <c r="C207" s="15">
        <v>157</v>
      </c>
      <c r="D207" s="3">
        <v>3.65</v>
      </c>
      <c r="E207" s="3">
        <v>573.04999999999995</v>
      </c>
      <c r="F207" s="378"/>
      <c r="G207" s="376"/>
      <c r="H207" s="379"/>
      <c r="I207" s="3">
        <v>573.04999999999995</v>
      </c>
      <c r="J207" s="5">
        <v>0</v>
      </c>
    </row>
    <row r="208" spans="1:10" ht="15.75">
      <c r="A208" s="15">
        <v>46</v>
      </c>
      <c r="B208" s="1">
        <v>3805</v>
      </c>
      <c r="C208" s="15">
        <v>208</v>
      </c>
      <c r="D208" s="3">
        <v>3.65</v>
      </c>
      <c r="E208" s="3">
        <v>759.19999999999993</v>
      </c>
      <c r="F208" s="378">
        <v>735.7</v>
      </c>
      <c r="G208" s="376" t="s">
        <v>367</v>
      </c>
      <c r="H208" s="379" t="s">
        <v>368</v>
      </c>
      <c r="I208" s="3">
        <v>23.499999999999886</v>
      </c>
      <c r="J208" s="5">
        <v>0.96904636459430993</v>
      </c>
    </row>
    <row r="209" spans="1:10" ht="15.75">
      <c r="A209" s="15">
        <v>46</v>
      </c>
      <c r="B209" s="1">
        <v>4392</v>
      </c>
      <c r="C209" s="15">
        <v>77</v>
      </c>
      <c r="D209" s="3">
        <v>3.65</v>
      </c>
      <c r="E209" s="3">
        <v>281.05</v>
      </c>
      <c r="F209" s="378">
        <v>281.05</v>
      </c>
      <c r="G209" s="376">
        <v>2881</v>
      </c>
      <c r="H209" s="379">
        <v>44277</v>
      </c>
      <c r="I209" s="3">
        <v>0</v>
      </c>
      <c r="J209" s="5">
        <v>1</v>
      </c>
    </row>
    <row r="210" spans="1:10" ht="15.75">
      <c r="A210" s="15"/>
      <c r="B210" s="1"/>
      <c r="C210" s="15"/>
      <c r="D210" s="3"/>
      <c r="E210" s="3"/>
      <c r="F210" s="378"/>
      <c r="G210" s="376"/>
      <c r="H210" s="379"/>
      <c r="I210" s="3"/>
      <c r="J210" s="5"/>
    </row>
    <row r="211" spans="1:10" ht="15.75">
      <c r="A211" s="15">
        <v>47</v>
      </c>
      <c r="B211" s="1">
        <v>531</v>
      </c>
      <c r="C211" s="15">
        <v>112</v>
      </c>
      <c r="D211" s="3">
        <v>3.65</v>
      </c>
      <c r="E211" s="3">
        <v>408.8</v>
      </c>
      <c r="F211" s="378">
        <v>410</v>
      </c>
      <c r="G211" s="376">
        <v>9520</v>
      </c>
      <c r="H211" s="379">
        <v>44323</v>
      </c>
      <c r="I211" s="3">
        <v>-1.1999999999999886</v>
      </c>
      <c r="J211" s="5">
        <v>1.0029354207436398</v>
      </c>
    </row>
    <row r="212" spans="1:10" ht="15.75">
      <c r="A212" s="15">
        <v>47</v>
      </c>
      <c r="B212" s="1">
        <v>4527</v>
      </c>
      <c r="C212" s="15">
        <v>198</v>
      </c>
      <c r="D212" s="3">
        <v>3.65</v>
      </c>
      <c r="E212" s="3">
        <v>722.69999999999993</v>
      </c>
      <c r="F212" s="378">
        <v>320</v>
      </c>
      <c r="G212" s="376">
        <v>3088</v>
      </c>
      <c r="H212" s="379">
        <v>44284</v>
      </c>
      <c r="I212" s="3">
        <v>402.69999999999993</v>
      </c>
      <c r="J212" s="5">
        <v>0.44278400442784011</v>
      </c>
    </row>
    <row r="213" spans="1:10" ht="15.75">
      <c r="A213" s="15">
        <v>47</v>
      </c>
      <c r="B213" s="1">
        <v>4586</v>
      </c>
      <c r="C213" s="15">
        <v>165</v>
      </c>
      <c r="D213" s="3">
        <v>3.65</v>
      </c>
      <c r="E213" s="3">
        <v>602.25</v>
      </c>
      <c r="F213" s="378"/>
      <c r="G213" s="376"/>
      <c r="H213" s="379"/>
      <c r="I213" s="3">
        <v>602.25</v>
      </c>
      <c r="J213" s="5">
        <v>0</v>
      </c>
    </row>
    <row r="214" spans="1:10" ht="15.75">
      <c r="A214" s="15">
        <v>47</v>
      </c>
      <c r="B214" s="1">
        <v>6568</v>
      </c>
      <c r="C214" s="15">
        <v>130</v>
      </c>
      <c r="D214" s="3">
        <v>3.65</v>
      </c>
      <c r="E214" s="3">
        <v>474.5</v>
      </c>
      <c r="F214" s="378"/>
      <c r="G214" s="376"/>
      <c r="H214" s="379"/>
      <c r="I214" s="3">
        <v>474.5</v>
      </c>
      <c r="J214" s="5">
        <v>0</v>
      </c>
    </row>
    <row r="215" spans="1:10" ht="15.75">
      <c r="A215" s="15">
        <v>47</v>
      </c>
      <c r="B215" s="1">
        <v>9082</v>
      </c>
      <c r="C215" s="15">
        <v>50</v>
      </c>
      <c r="D215" s="3">
        <v>3.65</v>
      </c>
      <c r="E215" s="3">
        <v>182.5</v>
      </c>
      <c r="F215" s="378"/>
      <c r="G215" s="376"/>
      <c r="H215" s="379"/>
      <c r="I215" s="3">
        <v>182.5</v>
      </c>
      <c r="J215" s="5">
        <v>0</v>
      </c>
    </row>
    <row r="216" spans="1:10" ht="15.75">
      <c r="A216" s="15">
        <v>47</v>
      </c>
      <c r="B216" s="1">
        <v>16863</v>
      </c>
      <c r="C216" s="15">
        <v>59</v>
      </c>
      <c r="D216" s="3">
        <v>3.65</v>
      </c>
      <c r="E216" s="3">
        <v>215.35</v>
      </c>
      <c r="F216" s="378"/>
      <c r="G216" s="376"/>
      <c r="H216" s="379"/>
      <c r="I216" s="3">
        <v>215.35</v>
      </c>
      <c r="J216" s="5">
        <v>0</v>
      </c>
    </row>
    <row r="217" spans="1:10" ht="15.75">
      <c r="A217" s="15"/>
      <c r="B217" s="1"/>
      <c r="C217" s="15"/>
      <c r="D217" s="3"/>
      <c r="E217" s="3"/>
      <c r="F217" s="378"/>
      <c r="G217" s="376"/>
      <c r="H217" s="379"/>
      <c r="I217" s="3"/>
      <c r="J217" s="5"/>
    </row>
    <row r="218" spans="1:10" ht="15.75" customHeight="1">
      <c r="A218" s="15">
        <v>48</v>
      </c>
      <c r="B218" s="1">
        <v>1478</v>
      </c>
      <c r="C218" s="15">
        <v>117</v>
      </c>
      <c r="D218" s="3">
        <v>3.65</v>
      </c>
      <c r="E218" s="3">
        <v>427.05</v>
      </c>
      <c r="F218" s="378"/>
      <c r="G218" s="376"/>
      <c r="H218" s="379"/>
      <c r="I218" s="36">
        <v>427.05</v>
      </c>
      <c r="J218" s="5">
        <v>0</v>
      </c>
    </row>
    <row r="219" spans="1:10" ht="15.75">
      <c r="A219" s="15">
        <v>48</v>
      </c>
      <c r="B219" s="1">
        <v>1669</v>
      </c>
      <c r="C219" s="15">
        <v>72</v>
      </c>
      <c r="D219" s="3">
        <v>3.65</v>
      </c>
      <c r="E219" s="3">
        <v>262.8</v>
      </c>
      <c r="F219" s="378"/>
      <c r="G219" s="376"/>
      <c r="H219" s="379"/>
      <c r="I219" s="3">
        <v>308</v>
      </c>
      <c r="J219" s="5">
        <v>0</v>
      </c>
    </row>
    <row r="220" spans="1:10" ht="15.75" customHeight="1">
      <c r="A220" s="15">
        <v>48</v>
      </c>
      <c r="B220" s="1">
        <v>6690</v>
      </c>
      <c r="C220" s="15">
        <v>100</v>
      </c>
      <c r="D220" s="3">
        <v>3.65</v>
      </c>
      <c r="E220" s="3">
        <v>365</v>
      </c>
      <c r="F220" s="378"/>
      <c r="G220" s="376"/>
      <c r="H220" s="379"/>
      <c r="I220" s="3">
        <v>365</v>
      </c>
      <c r="J220" s="5">
        <v>0</v>
      </c>
    </row>
    <row r="221" spans="1:10" ht="15.75">
      <c r="A221" s="15">
        <v>48</v>
      </c>
      <c r="B221" s="1">
        <v>7775</v>
      </c>
      <c r="C221" s="15">
        <v>104</v>
      </c>
      <c r="D221" s="3">
        <v>3.65</v>
      </c>
      <c r="E221" s="3">
        <v>379.59999999999997</v>
      </c>
      <c r="F221" s="378"/>
      <c r="G221" s="376"/>
      <c r="H221" s="379"/>
      <c r="I221" s="3">
        <v>379.59999999999997</v>
      </c>
      <c r="J221" s="5">
        <v>0</v>
      </c>
    </row>
    <row r="222" spans="1:10" ht="15.75">
      <c r="A222" s="15">
        <v>48</v>
      </c>
      <c r="B222" s="1">
        <v>15229</v>
      </c>
      <c r="C222" s="15">
        <v>67</v>
      </c>
      <c r="D222" s="3">
        <v>3.65</v>
      </c>
      <c r="E222" s="3">
        <v>244.54999999999998</v>
      </c>
      <c r="F222" s="378"/>
      <c r="G222" s="376"/>
      <c r="H222" s="379"/>
      <c r="I222" s="3">
        <v>244.54999999999998</v>
      </c>
      <c r="J222" s="5">
        <v>0</v>
      </c>
    </row>
    <row r="223" spans="1:10" ht="15.75">
      <c r="A223" s="15"/>
      <c r="B223" s="1"/>
      <c r="C223" s="15"/>
      <c r="D223" s="3"/>
      <c r="E223" s="3"/>
      <c r="F223" s="378"/>
      <c r="G223" s="376"/>
      <c r="H223" s="379"/>
      <c r="I223" s="3"/>
      <c r="J223" s="5"/>
    </row>
    <row r="224" spans="1:10" ht="15.75">
      <c r="A224" s="15">
        <v>49</v>
      </c>
      <c r="B224" s="1">
        <v>596</v>
      </c>
      <c r="C224" s="15">
        <v>64</v>
      </c>
      <c r="D224" s="3">
        <v>3.65</v>
      </c>
      <c r="E224" s="3">
        <v>233.6</v>
      </c>
      <c r="F224" s="378"/>
      <c r="G224" s="376"/>
      <c r="H224" s="379"/>
      <c r="I224" s="3">
        <v>233.6</v>
      </c>
      <c r="J224" s="5">
        <v>0</v>
      </c>
    </row>
    <row r="225" spans="1:10" ht="15.75">
      <c r="A225" s="15">
        <v>49</v>
      </c>
      <c r="B225" s="1">
        <v>605</v>
      </c>
      <c r="C225" s="15">
        <v>145</v>
      </c>
      <c r="D225" s="3">
        <v>3.65</v>
      </c>
      <c r="E225" s="3">
        <v>529.25</v>
      </c>
      <c r="F225" s="378"/>
      <c r="G225" s="376"/>
      <c r="H225" s="379"/>
      <c r="I225" s="3">
        <v>529.25</v>
      </c>
      <c r="J225" s="5">
        <v>0</v>
      </c>
    </row>
    <row r="226" spans="1:10" ht="15.75">
      <c r="A226" s="15">
        <v>49</v>
      </c>
      <c r="B226" s="1">
        <v>9230</v>
      </c>
      <c r="C226" s="15">
        <v>89</v>
      </c>
      <c r="D226" s="3">
        <v>3.65</v>
      </c>
      <c r="E226" s="3">
        <v>324.84999999999997</v>
      </c>
      <c r="F226" s="378">
        <v>324.85000000000002</v>
      </c>
      <c r="G226" s="376">
        <v>2975</v>
      </c>
      <c r="H226" s="379">
        <v>44307</v>
      </c>
      <c r="I226" s="3">
        <v>0</v>
      </c>
      <c r="J226" s="5">
        <v>1.0000000000000002</v>
      </c>
    </row>
    <row r="227" spans="1:10" ht="15.75">
      <c r="A227" s="15">
        <v>49</v>
      </c>
      <c r="B227" s="1">
        <v>9360</v>
      </c>
      <c r="C227" s="15">
        <v>109</v>
      </c>
      <c r="D227" s="3">
        <v>3.65</v>
      </c>
      <c r="E227" s="3">
        <v>397.84999999999997</v>
      </c>
      <c r="F227" s="378"/>
      <c r="G227" s="376"/>
      <c r="H227" s="379"/>
      <c r="I227" s="3">
        <v>397.84999999999997</v>
      </c>
      <c r="J227" s="5">
        <v>0</v>
      </c>
    </row>
    <row r="228" spans="1:10" ht="15.75">
      <c r="A228" s="15">
        <v>49</v>
      </c>
      <c r="B228" s="1">
        <v>10363</v>
      </c>
      <c r="C228" s="15">
        <v>57</v>
      </c>
      <c r="D228" s="3">
        <v>3.65</v>
      </c>
      <c r="E228" s="3">
        <v>208.04999999999998</v>
      </c>
      <c r="F228" s="378"/>
      <c r="G228" s="375"/>
      <c r="H228" s="379"/>
      <c r="I228" s="3">
        <v>208.04999999999998</v>
      </c>
      <c r="J228" s="5">
        <v>0</v>
      </c>
    </row>
    <row r="229" spans="1:10" ht="15.75">
      <c r="A229" s="15"/>
      <c r="B229" s="1"/>
      <c r="C229" s="15"/>
      <c r="D229" s="3"/>
      <c r="E229" s="3"/>
      <c r="F229" s="378"/>
      <c r="G229" s="375"/>
      <c r="H229" s="379"/>
      <c r="I229" s="3"/>
      <c r="J229" s="5"/>
    </row>
    <row r="230" spans="1:10" ht="15.75">
      <c r="A230" s="15">
        <v>50</v>
      </c>
      <c r="B230" s="1">
        <v>1864</v>
      </c>
      <c r="C230" s="15">
        <v>131</v>
      </c>
      <c r="D230" s="3">
        <v>3.65</v>
      </c>
      <c r="E230" s="3">
        <v>478.15</v>
      </c>
      <c r="F230" s="378">
        <v>500</v>
      </c>
      <c r="G230" s="376">
        <v>1611</v>
      </c>
      <c r="H230" s="379">
        <v>44333</v>
      </c>
      <c r="I230" s="3">
        <v>-21.850000000000023</v>
      </c>
      <c r="J230" s="5">
        <v>1.0456969570218551</v>
      </c>
    </row>
    <row r="231" spans="1:10" ht="15.75">
      <c r="A231" s="15">
        <v>50</v>
      </c>
      <c r="B231" s="1">
        <v>3396</v>
      </c>
      <c r="C231" s="15">
        <v>161</v>
      </c>
      <c r="D231" s="3">
        <v>3.65</v>
      </c>
      <c r="E231" s="3">
        <v>587.65</v>
      </c>
      <c r="F231" s="378">
        <v>810.75</v>
      </c>
      <c r="G231" s="376" t="s">
        <v>369</v>
      </c>
      <c r="H231" s="379" t="s">
        <v>370</v>
      </c>
      <c r="I231" s="3">
        <v>-223.10000000000002</v>
      </c>
      <c r="J231" s="5">
        <v>1.3796477495107633</v>
      </c>
    </row>
    <row r="232" spans="1:10" ht="15.75">
      <c r="A232" s="15">
        <v>50</v>
      </c>
      <c r="B232" s="1">
        <v>6508</v>
      </c>
      <c r="C232" s="15">
        <v>69</v>
      </c>
      <c r="D232" s="3">
        <v>3.65</v>
      </c>
      <c r="E232" s="3">
        <v>251.85</v>
      </c>
      <c r="F232" s="378"/>
      <c r="G232" s="376"/>
      <c r="H232" s="379"/>
      <c r="I232" s="3">
        <v>251.85</v>
      </c>
      <c r="J232" s="5">
        <v>0</v>
      </c>
    </row>
    <row r="233" spans="1:10" ht="15.75">
      <c r="A233" s="15">
        <v>50</v>
      </c>
      <c r="B233" s="1">
        <v>6547</v>
      </c>
      <c r="C233" s="15">
        <v>156</v>
      </c>
      <c r="D233" s="3">
        <v>3.65</v>
      </c>
      <c r="E233" s="3">
        <v>569.4</v>
      </c>
      <c r="F233" s="378"/>
      <c r="G233" s="376"/>
      <c r="H233" s="379"/>
      <c r="I233" s="3">
        <v>569.4</v>
      </c>
      <c r="J233" s="5">
        <v>0</v>
      </c>
    </row>
    <row r="234" spans="1:10" ht="15.75">
      <c r="A234" s="15">
        <v>50</v>
      </c>
      <c r="B234" s="1">
        <v>12709</v>
      </c>
      <c r="C234" s="15">
        <v>30</v>
      </c>
      <c r="D234" s="3">
        <v>3.65</v>
      </c>
      <c r="E234" s="3">
        <v>109.5</v>
      </c>
      <c r="F234" s="378"/>
      <c r="G234" s="376"/>
      <c r="H234" s="379"/>
      <c r="I234" s="3">
        <v>109.5</v>
      </c>
      <c r="J234" s="5">
        <v>0</v>
      </c>
    </row>
    <row r="235" spans="1:10" ht="15.75">
      <c r="A235" s="15"/>
      <c r="B235" s="1"/>
      <c r="C235" s="15"/>
      <c r="D235" s="3"/>
      <c r="E235" s="3"/>
      <c r="F235" s="378"/>
      <c r="G235" s="376"/>
      <c r="H235" s="379"/>
      <c r="I235" s="3"/>
      <c r="J235" s="5"/>
    </row>
    <row r="236" spans="1:10" ht="15.75">
      <c r="A236" s="15">
        <v>51</v>
      </c>
      <c r="B236" s="1">
        <v>1609</v>
      </c>
      <c r="C236" s="15">
        <v>118</v>
      </c>
      <c r="D236" s="3">
        <v>3.65</v>
      </c>
      <c r="E236" s="3">
        <v>430.7</v>
      </c>
      <c r="F236" s="378">
        <v>172.9</v>
      </c>
      <c r="G236" s="376">
        <v>6656</v>
      </c>
      <c r="H236" s="379">
        <v>44360</v>
      </c>
      <c r="I236" s="3">
        <v>257.79999999999995</v>
      </c>
      <c r="J236" s="5">
        <v>0.40143951706524267</v>
      </c>
    </row>
    <row r="237" spans="1:10" ht="15.75">
      <c r="A237" s="15">
        <v>51</v>
      </c>
      <c r="B237" s="1">
        <v>4879</v>
      </c>
      <c r="C237" s="15">
        <v>211</v>
      </c>
      <c r="D237" s="3">
        <v>3.65</v>
      </c>
      <c r="E237" s="3">
        <v>770.15</v>
      </c>
      <c r="F237" s="378"/>
      <c r="G237" s="376"/>
      <c r="H237" s="379"/>
      <c r="I237" s="3">
        <v>770.15</v>
      </c>
      <c r="J237" s="5">
        <v>0</v>
      </c>
    </row>
    <row r="238" spans="1:10" ht="15.75">
      <c r="A238" s="15">
        <v>51</v>
      </c>
      <c r="B238" s="1">
        <v>6460</v>
      </c>
      <c r="C238" s="15">
        <v>143</v>
      </c>
      <c r="D238" s="3">
        <v>3.65</v>
      </c>
      <c r="E238" s="3">
        <v>521.94999999999993</v>
      </c>
      <c r="F238" s="378"/>
      <c r="G238" s="376"/>
      <c r="H238" s="379"/>
      <c r="I238" s="3">
        <v>521.94999999999993</v>
      </c>
      <c r="J238" s="5">
        <v>0</v>
      </c>
    </row>
    <row r="239" spans="1:10" ht="15.75">
      <c r="A239" s="15">
        <v>51</v>
      </c>
      <c r="B239" s="1">
        <v>6997</v>
      </c>
      <c r="C239" s="15">
        <v>40</v>
      </c>
      <c r="D239" s="3">
        <v>3.65</v>
      </c>
      <c r="E239" s="3">
        <v>146</v>
      </c>
      <c r="F239" s="378">
        <v>156.94999999999999</v>
      </c>
      <c r="G239" s="376">
        <v>1038</v>
      </c>
      <c r="H239" s="379">
        <v>44389</v>
      </c>
      <c r="I239" s="3">
        <v>-10.949999999999989</v>
      </c>
      <c r="J239" s="5">
        <v>1.075</v>
      </c>
    </row>
    <row r="240" spans="1:10" ht="15.75">
      <c r="A240" s="15">
        <v>51</v>
      </c>
      <c r="B240" s="1">
        <v>10893</v>
      </c>
      <c r="C240" s="15">
        <v>76</v>
      </c>
      <c r="D240" s="3">
        <v>3.65</v>
      </c>
      <c r="E240" s="3">
        <v>277.39999999999998</v>
      </c>
      <c r="F240" s="378"/>
      <c r="G240" s="376"/>
      <c r="H240" s="379"/>
      <c r="I240" s="3">
        <v>277.39999999999998</v>
      </c>
      <c r="J240" s="5">
        <v>0</v>
      </c>
    </row>
    <row r="241" spans="1:10" ht="15.75">
      <c r="A241" s="15"/>
      <c r="B241" s="1"/>
      <c r="C241" s="15"/>
      <c r="D241" s="3"/>
      <c r="E241" s="3"/>
      <c r="F241" s="378"/>
      <c r="G241" s="376"/>
      <c r="H241" s="379"/>
      <c r="I241" s="3"/>
      <c r="J241" s="5"/>
    </row>
    <row r="242" spans="1:10" ht="15.75">
      <c r="A242" s="15">
        <v>52</v>
      </c>
      <c r="B242" s="1">
        <v>1909</v>
      </c>
      <c r="C242" s="15">
        <v>108</v>
      </c>
      <c r="D242" s="3">
        <v>3.65</v>
      </c>
      <c r="E242" s="3">
        <v>394.2</v>
      </c>
      <c r="F242" s="378"/>
      <c r="G242" s="376"/>
      <c r="H242" s="379"/>
      <c r="I242" s="3">
        <v>394.2</v>
      </c>
      <c r="J242" s="5">
        <v>0</v>
      </c>
    </row>
    <row r="243" spans="1:10" ht="15.75">
      <c r="A243" s="15">
        <v>52</v>
      </c>
      <c r="B243" s="1">
        <v>2854</v>
      </c>
      <c r="C243" s="15">
        <v>76</v>
      </c>
      <c r="D243" s="3">
        <v>3.65</v>
      </c>
      <c r="E243" s="3">
        <v>277.39999999999998</v>
      </c>
      <c r="F243" s="378"/>
      <c r="G243" s="376"/>
      <c r="H243" s="379"/>
      <c r="I243" s="3">
        <v>277.39999999999998</v>
      </c>
      <c r="J243" s="5">
        <v>0</v>
      </c>
    </row>
    <row r="244" spans="1:10" ht="15.75">
      <c r="A244" s="15">
        <v>52</v>
      </c>
      <c r="B244" s="1">
        <v>4871</v>
      </c>
      <c r="C244" s="15">
        <v>99</v>
      </c>
      <c r="D244" s="3">
        <v>3.65</v>
      </c>
      <c r="E244" s="3">
        <v>361.34999999999997</v>
      </c>
      <c r="F244" s="378"/>
      <c r="G244" s="376"/>
      <c r="H244" s="379"/>
      <c r="I244" s="3">
        <v>361.34999999999997</v>
      </c>
      <c r="J244" s="5">
        <v>0</v>
      </c>
    </row>
    <row r="245" spans="1:10" ht="15.75">
      <c r="A245" s="15">
        <v>52</v>
      </c>
      <c r="B245" s="1">
        <v>7489</v>
      </c>
      <c r="C245" s="15">
        <v>69</v>
      </c>
      <c r="D245" s="3">
        <v>3.65</v>
      </c>
      <c r="E245" s="3">
        <v>251.85</v>
      </c>
      <c r="F245" s="378"/>
      <c r="G245" s="376"/>
      <c r="H245" s="379"/>
      <c r="I245" s="3">
        <v>251.85</v>
      </c>
      <c r="J245" s="5">
        <v>0</v>
      </c>
    </row>
    <row r="246" spans="1:10" ht="15.75">
      <c r="A246" s="15">
        <v>52</v>
      </c>
      <c r="B246" s="1">
        <v>10905</v>
      </c>
      <c r="C246" s="15">
        <v>59</v>
      </c>
      <c r="D246" s="3">
        <v>3.65</v>
      </c>
      <c r="E246" s="3">
        <v>215.35</v>
      </c>
      <c r="F246" s="378"/>
      <c r="G246" s="376"/>
      <c r="H246" s="379"/>
      <c r="I246" s="3">
        <v>215.35</v>
      </c>
      <c r="J246" s="5">
        <v>0</v>
      </c>
    </row>
    <row r="247" spans="1:10" ht="15.75">
      <c r="A247" s="15"/>
      <c r="B247" s="1"/>
      <c r="C247" s="15" t="s">
        <v>315</v>
      </c>
      <c r="D247" s="3"/>
      <c r="E247" s="3"/>
      <c r="F247" s="378">
        <v>5660.3499999999995</v>
      </c>
      <c r="G247" s="376"/>
      <c r="H247" s="379"/>
      <c r="I247" s="3"/>
      <c r="J247" s="5"/>
    </row>
    <row r="248" spans="1:10" ht="15.75">
      <c r="A248" s="15"/>
      <c r="B248" s="1"/>
      <c r="C248" s="15"/>
      <c r="D248" s="3"/>
      <c r="E248" s="3"/>
      <c r="F248" s="378"/>
      <c r="G248" s="376"/>
      <c r="H248" s="379"/>
      <c r="I248" s="3"/>
      <c r="J248" s="5"/>
    </row>
    <row r="249" spans="1:10" ht="15.75">
      <c r="A249" s="15"/>
      <c r="B249" s="1"/>
      <c r="C249" s="15"/>
      <c r="D249" s="3"/>
      <c r="E249" s="3"/>
      <c r="F249" s="378"/>
      <c r="G249" s="376"/>
      <c r="H249" s="379"/>
      <c r="I249" s="3"/>
      <c r="J249" s="5"/>
    </row>
    <row r="250" spans="1:10" ht="15.75">
      <c r="A250" s="15">
        <v>60</v>
      </c>
      <c r="B250" s="1">
        <v>2689</v>
      </c>
      <c r="C250" s="15">
        <v>71</v>
      </c>
      <c r="D250" s="3">
        <v>3.65</v>
      </c>
      <c r="E250" s="3">
        <v>259.14999999999998</v>
      </c>
      <c r="F250" s="378"/>
      <c r="G250" s="376"/>
      <c r="H250" s="379"/>
      <c r="I250" s="3">
        <v>259.14999999999998</v>
      </c>
      <c r="J250" s="5">
        <v>0</v>
      </c>
    </row>
    <row r="251" spans="1:10" ht="15.75">
      <c r="A251" s="15">
        <v>60</v>
      </c>
      <c r="B251" s="1">
        <v>7798</v>
      </c>
      <c r="C251" s="15">
        <v>110</v>
      </c>
      <c r="D251" s="3">
        <v>3.65</v>
      </c>
      <c r="E251" s="3">
        <v>401.5</v>
      </c>
      <c r="F251" s="378"/>
      <c r="G251" s="376"/>
      <c r="H251" s="379"/>
      <c r="I251" s="3">
        <v>401.5</v>
      </c>
      <c r="J251" s="5">
        <v>0</v>
      </c>
    </row>
    <row r="252" spans="1:10" ht="15.75">
      <c r="A252" s="15">
        <v>60</v>
      </c>
      <c r="B252" s="1">
        <v>8817</v>
      </c>
      <c r="C252" s="15">
        <v>67</v>
      </c>
      <c r="D252" s="3">
        <v>3.65</v>
      </c>
      <c r="E252" s="3">
        <v>244.54999999999998</v>
      </c>
      <c r="F252" s="378"/>
      <c r="G252" s="376"/>
      <c r="H252" s="379"/>
      <c r="I252" s="3">
        <v>244.54999999999998</v>
      </c>
      <c r="J252" s="5">
        <v>0</v>
      </c>
    </row>
    <row r="253" spans="1:10" ht="15.75">
      <c r="A253" s="15">
        <v>60</v>
      </c>
      <c r="B253" s="1">
        <v>12588</v>
      </c>
      <c r="C253" s="15">
        <v>89</v>
      </c>
      <c r="D253" s="3">
        <v>3.65</v>
      </c>
      <c r="E253" s="3">
        <v>324.84999999999997</v>
      </c>
      <c r="F253" s="378">
        <v>324.85000000000002</v>
      </c>
      <c r="G253" s="376">
        <v>1147</v>
      </c>
      <c r="H253" s="379">
        <v>44355</v>
      </c>
      <c r="I253" s="3">
        <v>0</v>
      </c>
      <c r="J253" s="5">
        <v>1.0000000000000002</v>
      </c>
    </row>
    <row r="254" spans="1:10" ht="15.75">
      <c r="A254" s="15">
        <v>60</v>
      </c>
      <c r="B254" s="1">
        <v>12743</v>
      </c>
      <c r="C254" s="15">
        <v>41</v>
      </c>
      <c r="D254" s="3">
        <v>3.65</v>
      </c>
      <c r="E254" s="3">
        <v>149.65</v>
      </c>
      <c r="F254" s="378">
        <v>317.60000000000002</v>
      </c>
      <c r="G254" s="376">
        <v>894</v>
      </c>
      <c r="H254" s="379">
        <v>44307</v>
      </c>
      <c r="I254" s="3">
        <v>-167.95000000000002</v>
      </c>
      <c r="J254" s="5">
        <v>2.1222853324423654</v>
      </c>
    </row>
    <row r="255" spans="1:10" ht="15.75">
      <c r="A255" s="15"/>
      <c r="B255" s="1"/>
      <c r="C255" s="15"/>
      <c r="D255" s="3"/>
      <c r="E255" s="3"/>
      <c r="F255" s="378"/>
      <c r="G255" s="376"/>
      <c r="H255" s="379"/>
      <c r="I255" s="3"/>
      <c r="J255" s="5"/>
    </row>
    <row r="256" spans="1:10" ht="15.75">
      <c r="A256" s="15">
        <v>61</v>
      </c>
      <c r="B256" s="1">
        <v>664</v>
      </c>
      <c r="C256" s="15">
        <v>684</v>
      </c>
      <c r="D256" s="3">
        <v>3.65</v>
      </c>
      <c r="E256" s="3">
        <v>2496.6</v>
      </c>
      <c r="F256" s="378"/>
      <c r="G256" s="376"/>
      <c r="H256" s="379"/>
      <c r="I256" s="3">
        <v>2496.6</v>
      </c>
      <c r="J256" s="5">
        <v>0</v>
      </c>
    </row>
    <row r="257" spans="1:10" ht="15.75">
      <c r="A257" s="15">
        <v>61</v>
      </c>
      <c r="B257" s="1">
        <v>722</v>
      </c>
      <c r="C257" s="15">
        <v>185</v>
      </c>
      <c r="D257" s="3">
        <v>3.65</v>
      </c>
      <c r="E257" s="3">
        <v>675.25</v>
      </c>
      <c r="F257" s="378"/>
      <c r="G257" s="375"/>
      <c r="H257" s="379"/>
      <c r="I257" s="3">
        <v>675.25</v>
      </c>
      <c r="J257" s="5">
        <v>0</v>
      </c>
    </row>
    <row r="258" spans="1:10" ht="15.75">
      <c r="A258" s="15">
        <v>61</v>
      </c>
      <c r="B258" s="1">
        <v>1789</v>
      </c>
      <c r="C258" s="15">
        <v>95</v>
      </c>
      <c r="D258" s="3">
        <v>3.65</v>
      </c>
      <c r="E258" s="3">
        <v>346.75</v>
      </c>
      <c r="F258" s="378">
        <v>400</v>
      </c>
      <c r="G258" s="376">
        <v>6089</v>
      </c>
      <c r="H258" s="379">
        <v>44229</v>
      </c>
      <c r="I258" s="3">
        <v>-53.25</v>
      </c>
      <c r="J258" s="5">
        <v>1.1535688536409516</v>
      </c>
    </row>
    <row r="259" spans="1:10" ht="15.75">
      <c r="A259" s="15">
        <v>61</v>
      </c>
      <c r="B259" s="1">
        <v>9685</v>
      </c>
      <c r="C259" s="15">
        <v>43</v>
      </c>
      <c r="D259" s="3">
        <v>3.65</v>
      </c>
      <c r="E259" s="3">
        <v>156.94999999999999</v>
      </c>
      <c r="F259" s="378">
        <v>156.94999999999999</v>
      </c>
      <c r="G259" s="376">
        <v>2442</v>
      </c>
      <c r="H259" s="379">
        <v>44264</v>
      </c>
      <c r="I259" s="3">
        <v>0</v>
      </c>
      <c r="J259" s="5">
        <v>1</v>
      </c>
    </row>
    <row r="260" spans="1:10" ht="18.75" customHeight="1">
      <c r="A260" s="15">
        <v>61</v>
      </c>
      <c r="B260" s="1">
        <v>11129</v>
      </c>
      <c r="C260" s="15">
        <v>41</v>
      </c>
      <c r="D260" s="3">
        <v>3.65</v>
      </c>
      <c r="E260" s="3">
        <v>149.65</v>
      </c>
      <c r="F260" s="378"/>
      <c r="G260" s="376"/>
      <c r="H260" s="379"/>
      <c r="I260" s="3">
        <v>149.65</v>
      </c>
      <c r="J260" s="5">
        <v>0</v>
      </c>
    </row>
    <row r="261" spans="1:10" ht="18.75" customHeight="1">
      <c r="A261" s="15"/>
      <c r="B261" s="1"/>
      <c r="C261" s="15"/>
      <c r="D261" s="3"/>
      <c r="E261" s="3"/>
      <c r="F261" s="378"/>
      <c r="G261" s="376"/>
      <c r="H261" s="379"/>
      <c r="I261" s="3"/>
      <c r="J261" s="5"/>
    </row>
    <row r="262" spans="1:10" ht="15.75">
      <c r="A262" s="15">
        <v>62</v>
      </c>
      <c r="B262" s="1">
        <v>1825</v>
      </c>
      <c r="C262" s="15">
        <v>78</v>
      </c>
      <c r="D262" s="3">
        <v>3.65</v>
      </c>
      <c r="E262" s="3">
        <v>284.7</v>
      </c>
      <c r="F262" s="378"/>
      <c r="G262" s="376"/>
      <c r="H262" s="379"/>
      <c r="I262" s="3">
        <v>284.7</v>
      </c>
      <c r="J262" s="5">
        <v>0</v>
      </c>
    </row>
    <row r="263" spans="1:10" ht="15.75">
      <c r="A263" s="15">
        <v>62</v>
      </c>
      <c r="B263" s="1">
        <v>3095</v>
      </c>
      <c r="C263" s="15">
        <v>190</v>
      </c>
      <c r="D263" s="3">
        <v>3.65</v>
      </c>
      <c r="E263" s="3">
        <v>693.5</v>
      </c>
      <c r="F263" s="378"/>
      <c r="G263" s="376"/>
      <c r="H263" s="379"/>
      <c r="I263" s="3">
        <v>693.5</v>
      </c>
      <c r="J263" s="5">
        <v>0</v>
      </c>
    </row>
    <row r="264" spans="1:10" ht="15.75">
      <c r="A264" s="15">
        <v>62</v>
      </c>
      <c r="B264" s="1">
        <v>3702</v>
      </c>
      <c r="C264" s="15">
        <v>249</v>
      </c>
      <c r="D264" s="3">
        <v>3.65</v>
      </c>
      <c r="E264" s="3">
        <v>908.85</v>
      </c>
      <c r="F264" s="378"/>
      <c r="G264" s="376"/>
      <c r="H264" s="379"/>
      <c r="I264" s="3">
        <v>908.85</v>
      </c>
      <c r="J264" s="5">
        <v>0</v>
      </c>
    </row>
    <row r="265" spans="1:10" ht="15.75">
      <c r="A265" s="15">
        <v>62</v>
      </c>
      <c r="B265" s="1">
        <v>6436</v>
      </c>
      <c r="C265" s="15">
        <v>51</v>
      </c>
      <c r="D265" s="3">
        <v>3.65</v>
      </c>
      <c r="E265" s="3">
        <v>186.15</v>
      </c>
      <c r="F265" s="378"/>
      <c r="G265" s="376"/>
      <c r="H265" s="379"/>
      <c r="I265" s="3">
        <v>186.15</v>
      </c>
      <c r="J265" s="5">
        <v>0</v>
      </c>
    </row>
    <row r="266" spans="1:10" ht="15.75">
      <c r="A266" s="15">
        <v>62</v>
      </c>
      <c r="B266" s="1">
        <v>15276</v>
      </c>
      <c r="C266" s="15">
        <v>51</v>
      </c>
      <c r="D266" s="3">
        <v>3.65</v>
      </c>
      <c r="E266" s="3">
        <v>186.15</v>
      </c>
      <c r="F266" s="378"/>
      <c r="G266" s="376"/>
      <c r="H266" s="379"/>
      <c r="I266" s="3">
        <v>186.15</v>
      </c>
      <c r="J266" s="5">
        <v>0</v>
      </c>
    </row>
    <row r="267" spans="1:10" ht="15.75">
      <c r="A267" s="15"/>
      <c r="B267" s="1"/>
      <c r="C267" s="15"/>
      <c r="D267" s="3"/>
      <c r="E267" s="3"/>
      <c r="F267" s="378"/>
      <c r="G267" s="376"/>
      <c r="H267" s="379"/>
      <c r="I267" s="3"/>
      <c r="J267" s="5"/>
    </row>
    <row r="268" spans="1:10" ht="15.75">
      <c r="A268" s="15">
        <v>63</v>
      </c>
      <c r="B268" s="1">
        <v>2487</v>
      </c>
      <c r="C268" s="15">
        <v>167</v>
      </c>
      <c r="D268" s="3">
        <v>3.65</v>
      </c>
      <c r="E268" s="3">
        <v>609.54999999999995</v>
      </c>
      <c r="F268" s="378"/>
      <c r="G268" s="376"/>
      <c r="H268" s="379"/>
      <c r="I268" s="3">
        <v>609.54999999999995</v>
      </c>
      <c r="J268" s="5">
        <v>0</v>
      </c>
    </row>
    <row r="269" spans="1:10" ht="15.75">
      <c r="A269" s="15">
        <v>63</v>
      </c>
      <c r="B269" s="1">
        <v>3562</v>
      </c>
      <c r="C269" s="15">
        <v>192</v>
      </c>
      <c r="D269" s="3">
        <v>3.65</v>
      </c>
      <c r="E269" s="3">
        <v>700.8</v>
      </c>
      <c r="F269" s="378"/>
      <c r="G269" s="376"/>
      <c r="H269" s="379"/>
      <c r="I269" s="3">
        <v>700.8</v>
      </c>
      <c r="J269" s="5">
        <v>0</v>
      </c>
    </row>
    <row r="270" spans="1:10" ht="15.75">
      <c r="A270" s="15">
        <v>63</v>
      </c>
      <c r="B270" s="1">
        <v>4240</v>
      </c>
      <c r="C270" s="15">
        <v>190</v>
      </c>
      <c r="D270" s="3">
        <v>3.65</v>
      </c>
      <c r="E270" s="3">
        <v>693.5</v>
      </c>
      <c r="F270" s="378">
        <v>693.5</v>
      </c>
      <c r="G270" s="376">
        <v>132</v>
      </c>
      <c r="H270" s="379">
        <v>44279</v>
      </c>
      <c r="I270" s="3">
        <v>0</v>
      </c>
      <c r="J270" s="5">
        <v>1</v>
      </c>
    </row>
    <row r="271" spans="1:10" ht="15.75">
      <c r="A271" s="15">
        <v>63</v>
      </c>
      <c r="B271" s="1">
        <v>10715</v>
      </c>
      <c r="C271" s="15">
        <v>69</v>
      </c>
      <c r="D271" s="3">
        <v>3.65</v>
      </c>
      <c r="E271" s="3">
        <v>251.85</v>
      </c>
      <c r="F271" s="378"/>
      <c r="G271" s="376"/>
      <c r="H271" s="379"/>
      <c r="I271" s="3">
        <v>251.85</v>
      </c>
      <c r="J271" s="5">
        <v>0</v>
      </c>
    </row>
    <row r="272" spans="1:10" ht="15.75">
      <c r="A272" s="15">
        <v>63</v>
      </c>
      <c r="B272" s="1">
        <v>10976</v>
      </c>
      <c r="C272" s="15">
        <v>59</v>
      </c>
      <c r="D272" s="3">
        <v>3.65</v>
      </c>
      <c r="E272" s="3">
        <v>215.35</v>
      </c>
      <c r="F272" s="378"/>
      <c r="G272" s="376"/>
      <c r="H272" s="379"/>
      <c r="I272" s="3">
        <v>215.35</v>
      </c>
      <c r="J272" s="5">
        <v>0</v>
      </c>
    </row>
    <row r="273" spans="1:10" ht="15.75">
      <c r="A273" s="15"/>
      <c r="B273" s="1"/>
      <c r="C273" s="15"/>
      <c r="D273" s="3"/>
      <c r="E273" s="3"/>
      <c r="F273" s="378"/>
      <c r="G273" s="376"/>
      <c r="H273" s="379"/>
      <c r="I273" s="3"/>
      <c r="J273" s="5"/>
    </row>
    <row r="274" spans="1:10" ht="15.75">
      <c r="A274" s="15">
        <v>64</v>
      </c>
      <c r="B274" s="1">
        <v>524</v>
      </c>
      <c r="C274" s="15">
        <v>174</v>
      </c>
      <c r="D274" s="3">
        <v>3.65</v>
      </c>
      <c r="E274" s="3">
        <v>635.1</v>
      </c>
      <c r="F274" s="378">
        <v>650</v>
      </c>
      <c r="G274" s="376">
        <v>24237</v>
      </c>
      <c r="H274" s="379">
        <v>44352</v>
      </c>
      <c r="I274" s="3">
        <v>-14.899999999999977</v>
      </c>
      <c r="J274" s="5">
        <v>1.0234608723035743</v>
      </c>
    </row>
    <row r="275" spans="1:10" ht="15.75">
      <c r="A275" s="15">
        <v>64</v>
      </c>
      <c r="B275" s="1">
        <v>4648</v>
      </c>
      <c r="C275" s="15">
        <v>69</v>
      </c>
      <c r="D275" s="3">
        <v>3.65</v>
      </c>
      <c r="E275" s="3">
        <v>251.85</v>
      </c>
      <c r="F275" s="378"/>
      <c r="G275" s="376"/>
      <c r="H275" s="379"/>
      <c r="I275" s="3">
        <v>251.85</v>
      </c>
      <c r="J275" s="5">
        <v>0</v>
      </c>
    </row>
    <row r="276" spans="1:10" ht="15.75">
      <c r="A276" s="15">
        <v>64</v>
      </c>
      <c r="B276" s="1">
        <v>13583</v>
      </c>
      <c r="C276" s="15">
        <v>68</v>
      </c>
      <c r="D276" s="3">
        <v>3.65</v>
      </c>
      <c r="E276" s="3">
        <v>248.2</v>
      </c>
      <c r="F276" s="378"/>
      <c r="G276" s="376"/>
      <c r="H276" s="379"/>
      <c r="I276" s="3">
        <v>248.2</v>
      </c>
      <c r="J276" s="5">
        <v>0</v>
      </c>
    </row>
    <row r="277" spans="1:10" ht="15.75">
      <c r="A277" s="15">
        <v>64</v>
      </c>
      <c r="B277" s="1">
        <v>15090</v>
      </c>
      <c r="C277" s="15">
        <v>48</v>
      </c>
      <c r="D277" s="3">
        <v>3.65</v>
      </c>
      <c r="E277" s="3">
        <v>175.2</v>
      </c>
      <c r="F277" s="378"/>
      <c r="G277" s="376"/>
      <c r="H277" s="379"/>
      <c r="I277" s="3">
        <v>175.2</v>
      </c>
      <c r="J277" s="5">
        <v>0</v>
      </c>
    </row>
    <row r="278" spans="1:10" ht="15.75">
      <c r="A278" s="15">
        <v>64</v>
      </c>
      <c r="B278" s="1">
        <v>16171</v>
      </c>
      <c r="C278" s="15">
        <v>33</v>
      </c>
      <c r="D278" s="3">
        <v>3.65</v>
      </c>
      <c r="E278" s="3">
        <v>120.45</v>
      </c>
      <c r="F278" s="378"/>
      <c r="G278" s="376"/>
      <c r="H278" s="379"/>
      <c r="I278" s="3">
        <v>120.45</v>
      </c>
      <c r="J278" s="5">
        <v>0</v>
      </c>
    </row>
    <row r="279" spans="1:10" ht="15.75">
      <c r="A279" s="15"/>
      <c r="B279" s="1"/>
      <c r="C279" s="15"/>
      <c r="D279" s="3"/>
      <c r="E279" s="3"/>
      <c r="F279" s="378"/>
      <c r="G279" s="376"/>
      <c r="H279" s="379"/>
      <c r="I279" s="3"/>
      <c r="J279" s="5"/>
    </row>
    <row r="280" spans="1:10" ht="15.75">
      <c r="A280" s="15">
        <v>65</v>
      </c>
      <c r="B280" s="1">
        <v>1709</v>
      </c>
      <c r="C280" s="15">
        <v>175</v>
      </c>
      <c r="D280" s="3">
        <v>3.65</v>
      </c>
      <c r="E280" s="3">
        <v>638.75</v>
      </c>
      <c r="F280" s="378">
        <v>638.75</v>
      </c>
      <c r="G280" s="377">
        <v>8585</v>
      </c>
      <c r="H280" s="379">
        <v>44292</v>
      </c>
      <c r="I280" s="3">
        <v>0</v>
      </c>
      <c r="J280" s="5">
        <v>1</v>
      </c>
    </row>
    <row r="281" spans="1:10" ht="15.75">
      <c r="A281" s="15">
        <v>65</v>
      </c>
      <c r="B281" s="1">
        <v>4614</v>
      </c>
      <c r="C281" s="15">
        <v>53</v>
      </c>
      <c r="D281" s="3">
        <v>3.65</v>
      </c>
      <c r="E281" s="3">
        <v>193.45</v>
      </c>
      <c r="F281" s="378"/>
      <c r="G281" s="376"/>
      <c r="H281" s="379"/>
      <c r="I281" s="3">
        <v>193.45</v>
      </c>
      <c r="J281" s="5">
        <v>0</v>
      </c>
    </row>
    <row r="282" spans="1:10" ht="15.75">
      <c r="A282" s="15">
        <v>65</v>
      </c>
      <c r="B282" s="1">
        <v>6719</v>
      </c>
      <c r="C282" s="15">
        <v>40</v>
      </c>
      <c r="D282" s="3">
        <v>3.65</v>
      </c>
      <c r="E282" s="3">
        <v>146</v>
      </c>
      <c r="F282" s="378"/>
      <c r="G282" s="376"/>
      <c r="H282" s="379"/>
      <c r="I282" s="3">
        <v>146</v>
      </c>
      <c r="J282" s="5">
        <v>0</v>
      </c>
    </row>
    <row r="283" spans="1:10" ht="15.75">
      <c r="A283" s="15">
        <v>65</v>
      </c>
      <c r="B283" s="1">
        <v>16821</v>
      </c>
      <c r="C283" s="15">
        <v>38</v>
      </c>
      <c r="D283" s="3">
        <v>3.65</v>
      </c>
      <c r="E283" s="3">
        <v>138.69999999999999</v>
      </c>
      <c r="F283" s="378"/>
      <c r="G283" s="376"/>
      <c r="H283" s="379"/>
      <c r="I283" s="3">
        <v>138.69999999999999</v>
      </c>
      <c r="J283" s="5">
        <v>0</v>
      </c>
    </row>
    <row r="284" spans="1:10" ht="15.75">
      <c r="A284" s="15">
        <v>65</v>
      </c>
      <c r="B284" s="1">
        <v>17468</v>
      </c>
      <c r="C284" s="15">
        <v>19</v>
      </c>
      <c r="D284" s="3">
        <v>3.65</v>
      </c>
      <c r="E284" s="3">
        <v>69.349999999999994</v>
      </c>
      <c r="F284" s="378"/>
      <c r="G284" s="376"/>
      <c r="H284" s="379"/>
      <c r="I284" s="3">
        <v>69.349999999999994</v>
      </c>
      <c r="J284" s="5">
        <v>0</v>
      </c>
    </row>
    <row r="285" spans="1:10" ht="15.75">
      <c r="A285" s="15"/>
      <c r="B285" s="1"/>
      <c r="C285" s="15"/>
      <c r="D285" s="3"/>
      <c r="E285" s="3"/>
      <c r="F285" s="378"/>
      <c r="G285" s="376"/>
      <c r="H285" s="379"/>
      <c r="I285" s="3"/>
      <c r="J285" s="5"/>
    </row>
    <row r="286" spans="1:10" ht="15.75">
      <c r="A286" s="15">
        <v>66</v>
      </c>
      <c r="B286" s="1">
        <v>1964</v>
      </c>
      <c r="C286" s="15">
        <v>400</v>
      </c>
      <c r="D286" s="3">
        <v>3.65</v>
      </c>
      <c r="E286" s="3">
        <v>1460</v>
      </c>
      <c r="F286" s="378"/>
      <c r="G286" s="376"/>
      <c r="H286" s="379"/>
      <c r="I286" s="3">
        <v>1460</v>
      </c>
      <c r="J286" s="5">
        <v>0</v>
      </c>
    </row>
    <row r="287" spans="1:10" ht="15.75">
      <c r="A287" s="15">
        <v>66</v>
      </c>
      <c r="B287" s="1">
        <v>2035</v>
      </c>
      <c r="C287" s="15">
        <v>66</v>
      </c>
      <c r="D287" s="3">
        <v>3.65</v>
      </c>
      <c r="E287" s="3">
        <v>240.9</v>
      </c>
      <c r="F287" s="378">
        <v>138.80000000000001</v>
      </c>
      <c r="G287" s="376">
        <v>1381</v>
      </c>
      <c r="H287" s="379">
        <v>44364</v>
      </c>
      <c r="I287" s="3">
        <v>102.1</v>
      </c>
      <c r="J287" s="5">
        <v>0.57617268576172687</v>
      </c>
    </row>
    <row r="288" spans="1:10" ht="15.75">
      <c r="A288" s="15">
        <v>66</v>
      </c>
      <c r="B288" s="1">
        <v>11301</v>
      </c>
      <c r="C288" s="15">
        <v>60</v>
      </c>
      <c r="D288" s="3">
        <v>3.65</v>
      </c>
      <c r="E288" s="3">
        <v>219</v>
      </c>
      <c r="F288" s="378">
        <v>264.04000000000002</v>
      </c>
      <c r="G288" s="376">
        <v>3921</v>
      </c>
      <c r="H288" s="379">
        <v>44309</v>
      </c>
      <c r="I288" s="3">
        <v>-45.04000000000002</v>
      </c>
      <c r="J288" s="5">
        <v>1.205662100456621</v>
      </c>
    </row>
    <row r="289" spans="1:10" ht="15.75">
      <c r="A289" s="15">
        <v>66</v>
      </c>
      <c r="B289" s="1">
        <v>11657</v>
      </c>
      <c r="C289" s="15">
        <v>21</v>
      </c>
      <c r="D289" s="3">
        <v>3.65</v>
      </c>
      <c r="E289" s="3">
        <v>76.649999999999991</v>
      </c>
      <c r="F289" s="378"/>
      <c r="G289" s="376"/>
      <c r="H289" s="379"/>
      <c r="I289" s="3">
        <v>76.649999999999991</v>
      </c>
      <c r="J289" s="5">
        <v>0</v>
      </c>
    </row>
    <row r="290" spans="1:10" ht="15.75">
      <c r="A290" s="15">
        <v>66</v>
      </c>
      <c r="B290" s="1">
        <v>12621</v>
      </c>
      <c r="C290" s="15">
        <v>57</v>
      </c>
      <c r="D290" s="3">
        <v>3.65</v>
      </c>
      <c r="E290" s="3">
        <v>208.04999999999998</v>
      </c>
      <c r="F290" s="378"/>
      <c r="G290" s="376"/>
      <c r="H290" s="379"/>
      <c r="I290" s="3">
        <v>208.04999999999998</v>
      </c>
      <c r="J290" s="5">
        <v>0</v>
      </c>
    </row>
    <row r="291" spans="1:10" ht="15.75">
      <c r="A291" s="15"/>
      <c r="B291" s="1"/>
      <c r="C291" s="15"/>
      <c r="D291" s="3"/>
      <c r="E291" s="3"/>
      <c r="F291" s="378"/>
      <c r="G291" s="376"/>
      <c r="H291" s="379"/>
      <c r="I291" s="3"/>
      <c r="J291" s="5"/>
    </row>
    <row r="292" spans="1:10" ht="15.75">
      <c r="A292" s="15">
        <v>67</v>
      </c>
      <c r="B292" s="1">
        <v>973</v>
      </c>
      <c r="C292" s="15">
        <v>173</v>
      </c>
      <c r="D292" s="3">
        <v>3.65</v>
      </c>
      <c r="E292" s="3">
        <v>631.44999999999993</v>
      </c>
      <c r="F292" s="378"/>
      <c r="G292" s="376"/>
      <c r="H292" s="379"/>
      <c r="I292" s="3">
        <v>631.44999999999993</v>
      </c>
      <c r="J292" s="5">
        <v>0</v>
      </c>
    </row>
    <row r="293" spans="1:10" ht="15.75">
      <c r="A293" s="15">
        <v>67</v>
      </c>
      <c r="B293" s="1">
        <v>8108</v>
      </c>
      <c r="C293" s="15">
        <v>43</v>
      </c>
      <c r="D293" s="3">
        <v>3.65</v>
      </c>
      <c r="E293" s="3">
        <v>156.94999999999999</v>
      </c>
      <c r="F293" s="378"/>
      <c r="G293" s="376"/>
      <c r="H293" s="379"/>
      <c r="I293" s="3">
        <v>156.94999999999999</v>
      </c>
      <c r="J293" s="5">
        <v>0</v>
      </c>
    </row>
    <row r="294" spans="1:10" ht="15.75">
      <c r="A294" s="15">
        <v>67</v>
      </c>
      <c r="B294" s="7">
        <v>14362</v>
      </c>
      <c r="C294" s="15">
        <v>59</v>
      </c>
      <c r="D294" s="3">
        <v>3.65</v>
      </c>
      <c r="E294" s="3">
        <v>215.35</v>
      </c>
      <c r="F294" s="378"/>
      <c r="G294" s="376"/>
      <c r="H294" s="379"/>
      <c r="I294" s="3">
        <v>215.35</v>
      </c>
      <c r="J294" s="5">
        <v>0</v>
      </c>
    </row>
    <row r="295" spans="1:10" ht="15.75">
      <c r="A295" s="15">
        <v>67</v>
      </c>
      <c r="B295" s="1">
        <v>16022</v>
      </c>
      <c r="C295" s="15">
        <v>41</v>
      </c>
      <c r="D295" s="3">
        <v>3.65</v>
      </c>
      <c r="E295" s="3">
        <v>149.65</v>
      </c>
      <c r="F295" s="378"/>
      <c r="G295" s="376"/>
      <c r="H295" s="379"/>
      <c r="I295" s="3">
        <v>149.65</v>
      </c>
      <c r="J295" s="5">
        <v>0</v>
      </c>
    </row>
    <row r="296" spans="1:10" ht="15.75">
      <c r="A296" s="15">
        <v>67</v>
      </c>
      <c r="B296" s="1">
        <v>16765</v>
      </c>
      <c r="C296" s="15">
        <v>40</v>
      </c>
      <c r="D296" s="3">
        <v>3.65</v>
      </c>
      <c r="E296" s="3">
        <v>146</v>
      </c>
      <c r="F296" s="378">
        <v>146</v>
      </c>
      <c r="G296" s="376">
        <v>1072</v>
      </c>
      <c r="H296" s="379">
        <v>44306</v>
      </c>
      <c r="I296" s="3">
        <v>0</v>
      </c>
      <c r="J296" s="5">
        <v>1</v>
      </c>
    </row>
    <row r="297" spans="1:10" ht="15.75">
      <c r="A297" s="15"/>
      <c r="B297" s="1"/>
      <c r="C297" s="15"/>
      <c r="D297" s="3"/>
      <c r="E297" s="3"/>
      <c r="F297" s="378"/>
      <c r="G297" s="376"/>
      <c r="H297" s="379"/>
      <c r="I297" s="3"/>
      <c r="J297" s="5"/>
    </row>
    <row r="298" spans="1:10" ht="15.75">
      <c r="A298" s="15">
        <v>68</v>
      </c>
      <c r="B298" s="1">
        <v>4580</v>
      </c>
      <c r="C298" s="15">
        <v>198</v>
      </c>
      <c r="D298" s="3">
        <v>3.65</v>
      </c>
      <c r="E298" s="3">
        <v>722.69999999999993</v>
      </c>
      <c r="F298" s="378"/>
      <c r="G298" s="376"/>
      <c r="H298" s="379"/>
      <c r="I298" s="3">
        <v>722.69999999999993</v>
      </c>
      <c r="J298" s="5">
        <v>0</v>
      </c>
    </row>
    <row r="299" spans="1:10" ht="15.75">
      <c r="A299" s="15">
        <v>68</v>
      </c>
      <c r="B299" s="1">
        <v>6448</v>
      </c>
      <c r="C299" s="15">
        <v>111</v>
      </c>
      <c r="D299" s="3">
        <v>3.65</v>
      </c>
      <c r="E299" s="3">
        <v>405.15</v>
      </c>
      <c r="F299" s="378"/>
      <c r="G299" s="376"/>
      <c r="H299" s="379"/>
      <c r="I299" s="3">
        <v>405.15</v>
      </c>
      <c r="J299" s="5">
        <v>0</v>
      </c>
    </row>
    <row r="300" spans="1:10" ht="15.75">
      <c r="A300" s="15">
        <v>68</v>
      </c>
      <c r="B300" s="1">
        <v>13733</v>
      </c>
      <c r="C300" s="15">
        <v>55</v>
      </c>
      <c r="D300" s="3">
        <v>3.65</v>
      </c>
      <c r="E300" s="3">
        <v>200.75</v>
      </c>
      <c r="F300" s="378"/>
      <c r="G300" s="376"/>
      <c r="H300" s="379"/>
      <c r="I300" s="3">
        <v>200.75</v>
      </c>
      <c r="J300" s="5">
        <v>0</v>
      </c>
    </row>
    <row r="301" spans="1:10" ht="15.75">
      <c r="A301" s="15">
        <v>68</v>
      </c>
      <c r="B301" s="1">
        <v>16710</v>
      </c>
      <c r="C301" s="15">
        <v>24</v>
      </c>
      <c r="D301" s="3">
        <v>3.65</v>
      </c>
      <c r="E301" s="3">
        <v>87.6</v>
      </c>
      <c r="F301" s="378"/>
      <c r="G301" s="376"/>
      <c r="H301" s="379"/>
      <c r="I301" s="3">
        <v>87.6</v>
      </c>
      <c r="J301" s="5">
        <v>0</v>
      </c>
    </row>
    <row r="302" spans="1:10" ht="15.75">
      <c r="A302" s="15"/>
      <c r="B302" s="1"/>
      <c r="C302" s="15"/>
      <c r="D302" s="3"/>
      <c r="E302" s="3"/>
      <c r="F302" s="378"/>
      <c r="G302" s="376"/>
      <c r="H302" s="379"/>
      <c r="I302" s="3"/>
      <c r="J302" s="5"/>
    </row>
    <row r="303" spans="1:10" ht="15.75">
      <c r="A303" s="15">
        <v>69</v>
      </c>
      <c r="B303" s="1">
        <v>4520</v>
      </c>
      <c r="C303" s="15">
        <v>123</v>
      </c>
      <c r="D303" s="3">
        <v>3.65</v>
      </c>
      <c r="E303" s="3">
        <v>448.95</v>
      </c>
      <c r="F303" s="378">
        <v>465</v>
      </c>
      <c r="G303" s="376">
        <v>6282</v>
      </c>
      <c r="H303" s="379">
        <v>44362</v>
      </c>
      <c r="I303" s="3">
        <v>21</v>
      </c>
      <c r="J303" s="5">
        <v>1.0357500835282325</v>
      </c>
    </row>
    <row r="304" spans="1:10" ht="15.75">
      <c r="A304" s="15">
        <v>69</v>
      </c>
      <c r="B304" s="1">
        <v>4706</v>
      </c>
      <c r="C304" s="15">
        <v>87</v>
      </c>
      <c r="D304" s="3">
        <v>3.65</v>
      </c>
      <c r="E304" s="3">
        <v>317.55</v>
      </c>
      <c r="F304" s="378">
        <v>204.4</v>
      </c>
      <c r="G304" s="376">
        <v>3477</v>
      </c>
      <c r="H304" s="379">
        <v>44367</v>
      </c>
      <c r="I304" s="3">
        <v>113.15</v>
      </c>
      <c r="J304" s="5">
        <v>0.64367816091954022</v>
      </c>
    </row>
    <row r="305" spans="1:10" ht="15.75">
      <c r="A305" s="15">
        <v>69</v>
      </c>
      <c r="B305" s="1">
        <v>5438</v>
      </c>
      <c r="C305" s="15">
        <v>84</v>
      </c>
      <c r="D305" s="3">
        <v>3.65</v>
      </c>
      <c r="E305" s="3">
        <v>306.59999999999997</v>
      </c>
      <c r="F305" s="378">
        <v>360.2</v>
      </c>
      <c r="G305" s="376">
        <v>1300</v>
      </c>
      <c r="H305" s="379">
        <v>44335</v>
      </c>
      <c r="I305" s="3">
        <v>-53.600000000000023</v>
      </c>
      <c r="J305" s="5">
        <v>1.1748206131767776</v>
      </c>
    </row>
    <row r="306" spans="1:10" ht="15.75">
      <c r="A306" s="15">
        <v>69</v>
      </c>
      <c r="B306" s="1">
        <v>6646</v>
      </c>
      <c r="C306" s="15">
        <v>95</v>
      </c>
      <c r="D306" s="3">
        <v>3.65</v>
      </c>
      <c r="E306" s="3">
        <v>346.75</v>
      </c>
      <c r="F306" s="378">
        <v>240</v>
      </c>
      <c r="G306" s="376">
        <v>3625</v>
      </c>
      <c r="H306" s="379">
        <v>44300</v>
      </c>
      <c r="I306" s="3">
        <v>106.75</v>
      </c>
      <c r="J306" s="5">
        <v>0.69214131218457098</v>
      </c>
    </row>
    <row r="307" spans="1:10" ht="15.75">
      <c r="A307" s="15">
        <v>69</v>
      </c>
      <c r="B307" s="1">
        <v>6883</v>
      </c>
      <c r="C307" s="15">
        <v>66</v>
      </c>
      <c r="D307" s="3">
        <v>3.65</v>
      </c>
      <c r="E307" s="3">
        <v>240.9</v>
      </c>
      <c r="F307" s="378"/>
      <c r="G307" s="376"/>
      <c r="H307" s="379"/>
      <c r="I307" s="3">
        <v>240.9</v>
      </c>
      <c r="J307" s="5">
        <v>0</v>
      </c>
    </row>
    <row r="308" spans="1:10" ht="15.75">
      <c r="A308" s="15"/>
      <c r="B308" s="1"/>
      <c r="C308" s="15"/>
      <c r="D308" s="3"/>
      <c r="E308" s="3"/>
      <c r="F308" s="378"/>
      <c r="G308" s="376"/>
      <c r="H308" s="379"/>
      <c r="I308" s="3"/>
      <c r="J308" s="5"/>
    </row>
    <row r="309" spans="1:10" ht="15.75">
      <c r="A309" s="15">
        <v>70</v>
      </c>
      <c r="B309" s="1">
        <v>1612</v>
      </c>
      <c r="C309" s="15">
        <v>35</v>
      </c>
      <c r="D309" s="3">
        <v>3.65</v>
      </c>
      <c r="E309" s="3">
        <v>127.75</v>
      </c>
      <c r="F309" s="378"/>
      <c r="G309" s="376"/>
      <c r="H309" s="379"/>
      <c r="I309" s="3">
        <v>127.75</v>
      </c>
      <c r="J309" s="5">
        <v>0</v>
      </c>
    </row>
    <row r="310" spans="1:10" ht="15.75">
      <c r="A310" s="15">
        <v>70</v>
      </c>
      <c r="B310" s="1">
        <v>1690</v>
      </c>
      <c r="C310" s="15">
        <v>41</v>
      </c>
      <c r="D310" s="3">
        <v>3.65</v>
      </c>
      <c r="E310" s="3">
        <v>149.65</v>
      </c>
      <c r="F310" s="378"/>
      <c r="G310" s="376"/>
      <c r="H310" s="379"/>
      <c r="I310" s="3">
        <v>149.65</v>
      </c>
      <c r="J310" s="5">
        <v>0</v>
      </c>
    </row>
    <row r="311" spans="1:10" ht="15.75">
      <c r="A311" s="15">
        <v>70</v>
      </c>
      <c r="B311" s="1">
        <v>3464</v>
      </c>
      <c r="C311" s="15">
        <v>155</v>
      </c>
      <c r="D311" s="3">
        <v>3.65</v>
      </c>
      <c r="E311" s="3">
        <v>565.75</v>
      </c>
      <c r="F311" s="378">
        <v>532.75</v>
      </c>
      <c r="G311" s="376">
        <v>1888</v>
      </c>
      <c r="H311" s="379">
        <v>44309</v>
      </c>
      <c r="I311" s="3">
        <v>33</v>
      </c>
      <c r="J311" s="5">
        <v>0.94167034909412284</v>
      </c>
    </row>
    <row r="312" spans="1:10" ht="15.75">
      <c r="A312" s="15">
        <v>70</v>
      </c>
      <c r="B312" s="1">
        <v>4579</v>
      </c>
      <c r="C312" s="15">
        <v>112</v>
      </c>
      <c r="D312" s="3">
        <v>3.65</v>
      </c>
      <c r="E312" s="3">
        <v>408.8</v>
      </c>
      <c r="F312" s="378"/>
      <c r="G312" s="376"/>
      <c r="H312" s="379"/>
      <c r="I312" s="3">
        <v>408.8</v>
      </c>
      <c r="J312" s="5">
        <v>0</v>
      </c>
    </row>
    <row r="313" spans="1:10" ht="15.75">
      <c r="A313" s="15">
        <v>70</v>
      </c>
      <c r="B313" s="1">
        <v>6776</v>
      </c>
      <c r="C313" s="15">
        <v>33</v>
      </c>
      <c r="D313" s="3">
        <v>3.65</v>
      </c>
      <c r="E313" s="3">
        <v>120.45</v>
      </c>
      <c r="F313" s="378"/>
      <c r="G313" s="376"/>
      <c r="H313" s="379"/>
      <c r="I313" s="3">
        <v>120.45</v>
      </c>
      <c r="J313" s="5">
        <v>0</v>
      </c>
    </row>
    <row r="314" spans="1:10" ht="15.75">
      <c r="A314" s="15">
        <v>70</v>
      </c>
      <c r="B314" s="1">
        <v>7048</v>
      </c>
      <c r="C314" s="15">
        <v>162</v>
      </c>
      <c r="D314" s="3">
        <v>3.65</v>
      </c>
      <c r="E314" s="3">
        <v>591.29999999999995</v>
      </c>
      <c r="F314" s="378"/>
      <c r="G314" s="376"/>
      <c r="H314" s="379"/>
      <c r="I314" s="3">
        <v>591.29999999999995</v>
      </c>
      <c r="J314" s="5">
        <v>0</v>
      </c>
    </row>
    <row r="315" spans="1:10" ht="15.75">
      <c r="A315" s="15"/>
      <c r="B315" s="1"/>
      <c r="C315" s="15"/>
      <c r="D315" s="3"/>
      <c r="E315" s="3"/>
      <c r="F315" s="378"/>
      <c r="G315" s="376"/>
      <c r="H315" s="379"/>
      <c r="I315" s="3"/>
      <c r="J315" s="5"/>
    </row>
    <row r="316" spans="1:10" ht="15.75">
      <c r="A316" s="15">
        <v>71</v>
      </c>
      <c r="B316" s="1">
        <v>1837</v>
      </c>
      <c r="C316" s="15">
        <v>165</v>
      </c>
      <c r="D316" s="3">
        <v>3.65</v>
      </c>
      <c r="E316" s="3">
        <v>602.25</v>
      </c>
      <c r="F316" s="378">
        <v>602.25</v>
      </c>
      <c r="G316" s="376">
        <v>7942</v>
      </c>
      <c r="H316" s="379">
        <v>44307</v>
      </c>
      <c r="I316" s="3">
        <v>0</v>
      </c>
      <c r="J316" s="5">
        <v>1</v>
      </c>
    </row>
    <row r="317" spans="1:10" ht="15.75">
      <c r="A317" s="15">
        <v>71</v>
      </c>
      <c r="B317" s="1">
        <v>4877</v>
      </c>
      <c r="C317" s="15">
        <v>122</v>
      </c>
      <c r="D317" s="3">
        <v>3.65</v>
      </c>
      <c r="E317" s="3">
        <v>445.3</v>
      </c>
      <c r="F317" s="378">
        <v>456.25</v>
      </c>
      <c r="G317" s="376">
        <v>1631</v>
      </c>
      <c r="H317" s="379">
        <v>44309</v>
      </c>
      <c r="I317" s="3">
        <v>-10.949999999999989</v>
      </c>
      <c r="J317" s="5">
        <v>1.0245901639344261</v>
      </c>
    </row>
    <row r="318" spans="1:10" ht="15.75">
      <c r="A318" s="15">
        <v>71</v>
      </c>
      <c r="B318" s="1">
        <v>4897</v>
      </c>
      <c r="C318" s="15">
        <v>88</v>
      </c>
      <c r="D318" s="3">
        <v>3.65</v>
      </c>
      <c r="E318" s="3">
        <v>321.2</v>
      </c>
      <c r="F318" s="378"/>
      <c r="G318" s="376"/>
      <c r="H318" s="379"/>
      <c r="I318" s="3">
        <v>321.2</v>
      </c>
      <c r="J318" s="5">
        <v>0</v>
      </c>
    </row>
    <row r="319" spans="1:10" ht="15.75">
      <c r="A319" s="15">
        <v>71</v>
      </c>
      <c r="B319" s="1">
        <v>12677</v>
      </c>
      <c r="C319" s="15">
        <v>59</v>
      </c>
      <c r="D319" s="3">
        <v>3.65</v>
      </c>
      <c r="E319" s="3">
        <v>215.35</v>
      </c>
      <c r="F319" s="378"/>
      <c r="G319" s="376"/>
      <c r="H319" s="379"/>
      <c r="I319" s="3">
        <v>215.35</v>
      </c>
      <c r="J319" s="5">
        <v>0</v>
      </c>
    </row>
    <row r="320" spans="1:10" ht="15.75">
      <c r="A320" s="15">
        <v>71</v>
      </c>
      <c r="B320" s="1">
        <v>14478</v>
      </c>
      <c r="C320" s="15">
        <v>38</v>
      </c>
      <c r="D320" s="3">
        <v>3.65</v>
      </c>
      <c r="E320" s="3">
        <v>138.69999999999999</v>
      </c>
      <c r="F320" s="378">
        <v>142.35</v>
      </c>
      <c r="G320" s="382" t="s">
        <v>371</v>
      </c>
      <c r="H320" s="379">
        <v>44319</v>
      </c>
      <c r="I320" s="3">
        <v>-3.6500000000000057</v>
      </c>
      <c r="J320" s="5">
        <v>1.0263157894736843</v>
      </c>
    </row>
    <row r="321" spans="1:10" ht="15.75">
      <c r="A321" s="15"/>
      <c r="B321" s="1"/>
      <c r="C321" s="15"/>
      <c r="D321" s="3"/>
      <c r="E321" s="3"/>
      <c r="F321" s="378"/>
      <c r="G321" s="376"/>
      <c r="H321" s="379"/>
      <c r="I321" s="3"/>
      <c r="J321" s="5"/>
    </row>
    <row r="322" spans="1:10" ht="15.75">
      <c r="A322" s="15">
        <v>72</v>
      </c>
      <c r="B322" s="1">
        <v>697</v>
      </c>
      <c r="C322" s="15">
        <v>106</v>
      </c>
      <c r="D322" s="3">
        <v>3.65</v>
      </c>
      <c r="E322" s="3">
        <v>386.9</v>
      </c>
      <c r="F322" s="378"/>
      <c r="G322" s="376"/>
      <c r="H322" s="379"/>
      <c r="I322" s="3">
        <v>386.9</v>
      </c>
      <c r="J322" s="5">
        <v>0</v>
      </c>
    </row>
    <row r="323" spans="1:10" ht="15.75">
      <c r="A323" s="15">
        <v>72</v>
      </c>
      <c r="B323" s="1">
        <v>4106</v>
      </c>
      <c r="C323" s="15">
        <v>111</v>
      </c>
      <c r="D323" s="3">
        <v>3.65</v>
      </c>
      <c r="E323" s="3">
        <v>405.15</v>
      </c>
      <c r="F323" s="378">
        <v>365</v>
      </c>
      <c r="G323" s="376" t="s">
        <v>372</v>
      </c>
      <c r="H323" s="379" t="s">
        <v>373</v>
      </c>
      <c r="I323" s="3">
        <v>40.149999999999977</v>
      </c>
      <c r="J323" s="5">
        <v>0.90090090090090091</v>
      </c>
    </row>
    <row r="324" spans="1:10" ht="15.75">
      <c r="A324" s="15">
        <v>72</v>
      </c>
      <c r="B324" s="1">
        <v>4831</v>
      </c>
      <c r="C324" s="15">
        <v>64</v>
      </c>
      <c r="D324" s="3">
        <v>3.65</v>
      </c>
      <c r="E324" s="3">
        <v>233.6</v>
      </c>
      <c r="F324" s="378">
        <v>248.2</v>
      </c>
      <c r="G324" s="376">
        <v>2103</v>
      </c>
      <c r="H324" s="379">
        <v>44302</v>
      </c>
      <c r="I324" s="3">
        <v>-14.599999999999994</v>
      </c>
      <c r="J324" s="5">
        <v>1.0625</v>
      </c>
    </row>
    <row r="325" spans="1:10" ht="15.75">
      <c r="A325" s="15">
        <v>72</v>
      </c>
      <c r="B325" s="7">
        <v>15659</v>
      </c>
      <c r="C325" s="15">
        <v>103</v>
      </c>
      <c r="D325" s="3">
        <v>3.65</v>
      </c>
      <c r="E325" s="3">
        <v>375.95</v>
      </c>
      <c r="F325" s="378"/>
      <c r="G325" s="376"/>
      <c r="H325" s="379"/>
      <c r="I325" s="3">
        <v>375.95</v>
      </c>
      <c r="J325" s="5">
        <v>0</v>
      </c>
    </row>
    <row r="326" spans="1:10" ht="15.75">
      <c r="A326" s="15"/>
      <c r="B326" s="7"/>
      <c r="C326" s="15"/>
      <c r="D326" s="3"/>
      <c r="E326" s="3"/>
      <c r="F326" s="378"/>
      <c r="G326" s="376"/>
      <c r="H326" s="379"/>
      <c r="I326" s="3"/>
      <c r="J326" s="5"/>
    </row>
    <row r="327" spans="1:10" ht="15.75">
      <c r="A327" s="15">
        <v>73</v>
      </c>
      <c r="B327" s="1">
        <v>1578</v>
      </c>
      <c r="C327" s="15">
        <v>90</v>
      </c>
      <c r="D327" s="3">
        <v>3.65</v>
      </c>
      <c r="E327" s="3">
        <v>328.5</v>
      </c>
      <c r="F327" s="378"/>
      <c r="G327" s="376"/>
      <c r="H327" s="379"/>
      <c r="I327" s="3">
        <v>328.5</v>
      </c>
      <c r="J327" s="5">
        <v>0</v>
      </c>
    </row>
    <row r="328" spans="1:10" ht="15.75">
      <c r="A328" s="15">
        <v>73</v>
      </c>
      <c r="B328" s="1">
        <v>1647</v>
      </c>
      <c r="C328" s="15">
        <v>122</v>
      </c>
      <c r="D328" s="3">
        <v>3.65</v>
      </c>
      <c r="E328" s="3">
        <v>445.3</v>
      </c>
      <c r="F328" s="378">
        <v>445.3</v>
      </c>
      <c r="G328" s="376">
        <v>5174</v>
      </c>
      <c r="H328" s="379">
        <v>44320</v>
      </c>
      <c r="I328" s="3">
        <v>0</v>
      </c>
      <c r="J328" s="5">
        <v>1</v>
      </c>
    </row>
    <row r="329" spans="1:10" ht="15.75">
      <c r="A329" s="15">
        <v>73</v>
      </c>
      <c r="B329" s="1">
        <v>6554</v>
      </c>
      <c r="C329" s="15">
        <v>64</v>
      </c>
      <c r="D329" s="3">
        <v>3.65</v>
      </c>
      <c r="E329" s="3">
        <v>233.6</v>
      </c>
      <c r="F329" s="378"/>
      <c r="G329" s="376"/>
      <c r="H329" s="379"/>
      <c r="I329" s="3">
        <v>233.6</v>
      </c>
      <c r="J329" s="5">
        <v>0</v>
      </c>
    </row>
    <row r="330" spans="1:10" ht="15.75">
      <c r="A330" s="15">
        <v>73</v>
      </c>
      <c r="B330" s="1">
        <v>8172</v>
      </c>
      <c r="C330" s="15">
        <v>67</v>
      </c>
      <c r="D330" s="3">
        <v>3.65</v>
      </c>
      <c r="E330" s="3">
        <v>244.54999999999998</v>
      </c>
      <c r="F330" s="378"/>
      <c r="G330" s="376"/>
      <c r="H330" s="379"/>
      <c r="I330" s="3">
        <v>244.54999999999998</v>
      </c>
      <c r="J330" s="5">
        <v>0</v>
      </c>
    </row>
    <row r="331" spans="1:10" ht="15.75">
      <c r="A331" s="15">
        <v>73</v>
      </c>
      <c r="B331" s="1">
        <v>8649</v>
      </c>
      <c r="C331" s="15">
        <v>19</v>
      </c>
      <c r="D331" s="3">
        <v>3.65</v>
      </c>
      <c r="E331" s="3">
        <v>69.349999999999994</v>
      </c>
      <c r="F331" s="378"/>
      <c r="G331" s="376"/>
      <c r="H331" s="379"/>
      <c r="I331" s="3">
        <v>69.349999999999994</v>
      </c>
      <c r="J331" s="5">
        <v>0</v>
      </c>
    </row>
    <row r="332" spans="1:10" ht="15.75">
      <c r="A332" s="15">
        <v>73</v>
      </c>
      <c r="B332" s="7">
        <v>15665</v>
      </c>
      <c r="C332" s="15">
        <v>53</v>
      </c>
      <c r="D332" s="3">
        <v>3.65</v>
      </c>
      <c r="E332" s="3">
        <v>193.45</v>
      </c>
      <c r="F332" s="378">
        <v>182.5</v>
      </c>
      <c r="G332" s="376">
        <v>1669</v>
      </c>
      <c r="H332" s="379">
        <v>44353</v>
      </c>
      <c r="I332" s="3">
        <v>10.949999999999989</v>
      </c>
      <c r="J332" s="5">
        <v>0.94339622641509435</v>
      </c>
    </row>
    <row r="333" spans="1:10" ht="15.75">
      <c r="A333" s="15"/>
      <c r="B333" s="1"/>
      <c r="C333" s="15" t="s">
        <v>316</v>
      </c>
      <c r="D333" s="3"/>
      <c r="E333" s="3"/>
      <c r="F333" s="378">
        <v>7974.69</v>
      </c>
      <c r="G333" s="376"/>
      <c r="H333" s="379"/>
      <c r="I333" s="3"/>
      <c r="J333" s="5"/>
    </row>
    <row r="334" spans="1:10" ht="15.75">
      <c r="A334" s="15"/>
      <c r="B334" s="1"/>
      <c r="C334" s="15"/>
      <c r="D334" s="3"/>
      <c r="E334" s="3"/>
      <c r="F334" s="378"/>
      <c r="G334" s="376"/>
      <c r="H334" s="379"/>
      <c r="I334" s="3"/>
      <c r="J334" s="5"/>
    </row>
    <row r="335" spans="1:10" ht="15.75">
      <c r="A335" s="15"/>
      <c r="B335" s="1"/>
      <c r="C335" s="15"/>
      <c r="D335" s="3"/>
      <c r="E335" s="3"/>
      <c r="F335" s="378"/>
      <c r="G335" s="376"/>
      <c r="H335" s="379"/>
      <c r="I335" s="3"/>
      <c r="J335" s="5"/>
    </row>
    <row r="336" spans="1:10" ht="15.75">
      <c r="A336" s="15">
        <v>80</v>
      </c>
      <c r="B336" s="1">
        <v>669</v>
      </c>
      <c r="C336" s="15">
        <v>52</v>
      </c>
      <c r="D336" s="3">
        <v>3.65</v>
      </c>
      <c r="E336" s="3">
        <v>189.79999999999998</v>
      </c>
      <c r="F336" s="378"/>
      <c r="G336" s="376"/>
      <c r="H336" s="379"/>
      <c r="I336" s="3">
        <v>189.79999999999998</v>
      </c>
      <c r="J336" s="5">
        <v>0</v>
      </c>
    </row>
    <row r="337" spans="1:10" ht="15.75">
      <c r="A337" s="15">
        <v>80</v>
      </c>
      <c r="B337" s="1">
        <v>832</v>
      </c>
      <c r="C337" s="15">
        <v>123</v>
      </c>
      <c r="D337" s="3">
        <v>3.65</v>
      </c>
      <c r="E337" s="3">
        <v>448.95</v>
      </c>
      <c r="F337" s="378"/>
      <c r="G337" s="376"/>
      <c r="H337" s="379"/>
      <c r="I337" s="3">
        <v>448.95</v>
      </c>
      <c r="J337" s="5">
        <v>0</v>
      </c>
    </row>
    <row r="338" spans="1:10" ht="15.75">
      <c r="A338" s="15">
        <v>80</v>
      </c>
      <c r="B338" s="1">
        <v>2639</v>
      </c>
      <c r="C338" s="15">
        <v>74</v>
      </c>
      <c r="D338" s="3">
        <v>3.65</v>
      </c>
      <c r="E338" s="3">
        <v>270.09999999999997</v>
      </c>
      <c r="F338" s="378"/>
      <c r="G338" s="376"/>
      <c r="H338" s="379"/>
      <c r="I338" s="3">
        <v>270.09999999999997</v>
      </c>
      <c r="J338" s="5">
        <v>0</v>
      </c>
    </row>
    <row r="339" spans="1:10" ht="15.75">
      <c r="A339" s="15">
        <v>80</v>
      </c>
      <c r="B339" s="1">
        <v>6702</v>
      </c>
      <c r="C339" s="15">
        <v>46</v>
      </c>
      <c r="D339" s="3">
        <v>3.65</v>
      </c>
      <c r="E339" s="3">
        <v>167.9</v>
      </c>
      <c r="F339" s="378"/>
      <c r="G339" s="376"/>
      <c r="H339" s="379"/>
      <c r="I339" s="3">
        <v>167.9</v>
      </c>
      <c r="J339" s="5">
        <v>0</v>
      </c>
    </row>
    <row r="340" spans="1:10" ht="15.75">
      <c r="A340" s="15">
        <v>80</v>
      </c>
      <c r="B340" s="1">
        <v>6786</v>
      </c>
      <c r="C340" s="15">
        <v>25</v>
      </c>
      <c r="D340" s="3">
        <v>3.65</v>
      </c>
      <c r="E340" s="3">
        <v>91.25</v>
      </c>
      <c r="F340" s="378"/>
      <c r="G340" s="376"/>
      <c r="H340" s="379"/>
      <c r="I340" s="3">
        <v>91.25</v>
      </c>
      <c r="J340" s="5">
        <v>0</v>
      </c>
    </row>
    <row r="341" spans="1:10" ht="15.75">
      <c r="A341" s="15">
        <v>80</v>
      </c>
      <c r="B341" s="1">
        <v>7132</v>
      </c>
      <c r="C341" s="15">
        <v>67</v>
      </c>
      <c r="D341" s="3">
        <v>3.65</v>
      </c>
      <c r="E341" s="3">
        <v>244.54999999999998</v>
      </c>
      <c r="F341" s="378"/>
      <c r="G341" s="376"/>
      <c r="H341" s="379"/>
      <c r="I341" s="3">
        <v>244.54999999999998</v>
      </c>
      <c r="J341" s="5">
        <v>0</v>
      </c>
    </row>
    <row r="342" spans="1:10" ht="15.75">
      <c r="A342" s="15"/>
      <c r="B342" s="1"/>
      <c r="C342" s="15"/>
      <c r="D342" s="3"/>
      <c r="E342" s="3"/>
      <c r="F342" s="378"/>
      <c r="G342" s="376"/>
      <c r="H342" s="379"/>
      <c r="I342" s="3"/>
      <c r="J342" s="5"/>
    </row>
    <row r="343" spans="1:10" ht="15.75">
      <c r="A343" s="15">
        <v>81</v>
      </c>
      <c r="B343" s="1">
        <v>1762</v>
      </c>
      <c r="C343" s="15">
        <v>311</v>
      </c>
      <c r="D343" s="3">
        <v>3.65</v>
      </c>
      <c r="E343" s="3">
        <v>1135.1499999999999</v>
      </c>
      <c r="F343" s="378">
        <v>1140</v>
      </c>
      <c r="G343" s="376">
        <v>1476</v>
      </c>
      <c r="H343" s="379">
        <v>44354</v>
      </c>
      <c r="I343" s="3">
        <v>-4.8500000000001364</v>
      </c>
      <c r="J343" s="5">
        <v>1.0042725630973881</v>
      </c>
    </row>
    <row r="344" spans="1:10" ht="15.75">
      <c r="A344" s="15">
        <v>81</v>
      </c>
      <c r="B344" s="1">
        <v>4902</v>
      </c>
      <c r="C344" s="15">
        <v>197</v>
      </c>
      <c r="D344" s="3">
        <v>3.65</v>
      </c>
      <c r="E344" s="3">
        <v>719.05</v>
      </c>
      <c r="F344" s="378">
        <v>369</v>
      </c>
      <c r="G344" s="376">
        <v>7446</v>
      </c>
      <c r="H344" s="379">
        <v>44371</v>
      </c>
      <c r="I344" s="3">
        <v>350.04999999999995</v>
      </c>
      <c r="J344" s="5">
        <v>0.5131771086850706</v>
      </c>
    </row>
    <row r="345" spans="1:10" ht="15.75">
      <c r="A345" s="15">
        <v>81</v>
      </c>
      <c r="B345" s="1">
        <v>6759</v>
      </c>
      <c r="C345" s="15">
        <v>155</v>
      </c>
      <c r="D345" s="3">
        <v>3.65</v>
      </c>
      <c r="E345" s="3">
        <v>565.75</v>
      </c>
      <c r="F345" s="378"/>
      <c r="G345" s="376"/>
      <c r="H345" s="379"/>
      <c r="I345" s="3">
        <v>565.75</v>
      </c>
      <c r="J345" s="5">
        <v>0</v>
      </c>
    </row>
    <row r="346" spans="1:10" ht="15.75">
      <c r="A346" s="15">
        <v>81</v>
      </c>
      <c r="B346" s="1">
        <v>7030</v>
      </c>
      <c r="C346" s="15">
        <v>82</v>
      </c>
      <c r="D346" s="3">
        <v>3.65</v>
      </c>
      <c r="E346" s="3">
        <v>299.3</v>
      </c>
      <c r="F346" s="378">
        <v>400</v>
      </c>
      <c r="G346" s="376">
        <v>2575</v>
      </c>
      <c r="H346" s="379">
        <v>44360</v>
      </c>
      <c r="I346" s="3">
        <v>-100.69999999999999</v>
      </c>
      <c r="J346" s="5">
        <v>1.3364517206815902</v>
      </c>
    </row>
    <row r="347" spans="1:10" ht="15.75">
      <c r="A347" s="15">
        <v>81</v>
      </c>
      <c r="B347" s="1">
        <v>15711</v>
      </c>
      <c r="C347" s="15">
        <v>13</v>
      </c>
      <c r="D347" s="3">
        <v>3.65</v>
      </c>
      <c r="E347" s="3">
        <v>47.449999999999996</v>
      </c>
      <c r="F347" s="378"/>
      <c r="G347" s="376"/>
      <c r="H347" s="379"/>
      <c r="I347" s="3">
        <v>47.449999999999996</v>
      </c>
      <c r="J347" s="5">
        <v>0</v>
      </c>
    </row>
    <row r="348" spans="1:10" ht="15.75">
      <c r="A348" s="15"/>
      <c r="B348" s="1"/>
      <c r="C348" s="15"/>
      <c r="D348" s="3"/>
      <c r="E348" s="3"/>
      <c r="F348" s="378"/>
      <c r="G348" s="376"/>
      <c r="H348" s="379"/>
      <c r="I348" s="3"/>
      <c r="J348" s="5"/>
    </row>
    <row r="349" spans="1:10" ht="15.75">
      <c r="A349" s="15">
        <v>82</v>
      </c>
      <c r="B349" s="1">
        <v>2845</v>
      </c>
      <c r="C349" s="15">
        <v>304</v>
      </c>
      <c r="D349" s="3">
        <v>3.65</v>
      </c>
      <c r="E349" s="3">
        <v>1109.5999999999999</v>
      </c>
      <c r="F349" s="378"/>
      <c r="G349" s="376"/>
      <c r="H349" s="379"/>
      <c r="I349" s="3">
        <v>1109.5999999999999</v>
      </c>
      <c r="J349" s="5">
        <v>0</v>
      </c>
    </row>
    <row r="350" spans="1:10" ht="15.75">
      <c r="A350" s="15">
        <v>82</v>
      </c>
      <c r="B350" s="1">
        <v>4954</v>
      </c>
      <c r="C350" s="15">
        <v>130</v>
      </c>
      <c r="D350" s="3">
        <v>3.65</v>
      </c>
      <c r="E350" s="3">
        <v>474.5</v>
      </c>
      <c r="F350" s="378">
        <v>78</v>
      </c>
      <c r="G350" s="376">
        <v>3471</v>
      </c>
      <c r="H350" s="379">
        <v>44057</v>
      </c>
      <c r="I350" s="3">
        <v>396.5</v>
      </c>
      <c r="J350" s="5">
        <v>0.16438356164383561</v>
      </c>
    </row>
    <row r="351" spans="1:10" ht="15.75">
      <c r="A351" s="15">
        <v>82</v>
      </c>
      <c r="B351" s="1">
        <v>6567</v>
      </c>
      <c r="C351" s="15">
        <v>82</v>
      </c>
      <c r="D351" s="3">
        <v>3.65</v>
      </c>
      <c r="E351" s="3">
        <v>299.3</v>
      </c>
      <c r="F351" s="378"/>
      <c r="G351" s="376"/>
      <c r="H351" s="379"/>
      <c r="I351" s="3">
        <v>299.3</v>
      </c>
      <c r="J351" s="5">
        <v>0</v>
      </c>
    </row>
    <row r="352" spans="1:10" ht="15.75">
      <c r="A352" s="15">
        <v>82</v>
      </c>
      <c r="B352" s="1">
        <v>16298</v>
      </c>
      <c r="C352" s="15">
        <v>53</v>
      </c>
      <c r="D352" s="3">
        <v>3.65</v>
      </c>
      <c r="E352" s="3">
        <v>193.45</v>
      </c>
      <c r="F352" s="378"/>
      <c r="G352" s="376"/>
      <c r="H352" s="379"/>
      <c r="I352" s="3">
        <v>193.45</v>
      </c>
      <c r="J352" s="5">
        <v>0</v>
      </c>
    </row>
    <row r="353" spans="1:10" ht="15.75">
      <c r="A353" s="15"/>
      <c r="B353" s="1"/>
      <c r="C353" s="15"/>
      <c r="D353" s="3"/>
      <c r="E353" s="3"/>
      <c r="F353" s="378"/>
      <c r="G353" s="376"/>
      <c r="H353" s="379"/>
      <c r="I353" s="3"/>
      <c r="J353" s="5"/>
    </row>
    <row r="354" spans="1:10" ht="15.75">
      <c r="A354" s="15">
        <v>83</v>
      </c>
      <c r="B354" s="1">
        <v>2137</v>
      </c>
      <c r="C354" s="15">
        <v>180</v>
      </c>
      <c r="D354" s="3">
        <v>3.65</v>
      </c>
      <c r="E354" s="3">
        <v>657</v>
      </c>
      <c r="F354" s="378">
        <v>485</v>
      </c>
      <c r="G354" s="376">
        <v>1434</v>
      </c>
      <c r="H354" s="379">
        <v>44314</v>
      </c>
      <c r="I354" s="3">
        <v>172</v>
      </c>
      <c r="J354" s="5">
        <v>0.73820395738203959</v>
      </c>
    </row>
    <row r="355" spans="1:10" ht="15.75">
      <c r="A355" s="15">
        <v>83</v>
      </c>
      <c r="B355" s="1">
        <v>2481</v>
      </c>
      <c r="C355" s="15">
        <v>193</v>
      </c>
      <c r="D355" s="3">
        <v>3.65</v>
      </c>
      <c r="E355" s="3">
        <v>704.44999999999993</v>
      </c>
      <c r="F355" s="378"/>
      <c r="G355" s="376"/>
      <c r="H355" s="379"/>
      <c r="I355" s="3">
        <v>704.44999999999993</v>
      </c>
      <c r="J355" s="5">
        <v>0</v>
      </c>
    </row>
    <row r="356" spans="1:10" ht="15.75">
      <c r="A356" s="15">
        <v>83</v>
      </c>
      <c r="B356" s="1">
        <v>6754</v>
      </c>
      <c r="C356" s="15">
        <v>85</v>
      </c>
      <c r="D356" s="3">
        <v>3.65</v>
      </c>
      <c r="E356" s="3">
        <v>310.25</v>
      </c>
      <c r="F356" s="378"/>
      <c r="G356" s="376"/>
      <c r="H356" s="379"/>
      <c r="I356" s="3">
        <v>310.25</v>
      </c>
      <c r="J356" s="5">
        <v>0</v>
      </c>
    </row>
    <row r="357" spans="1:10" ht="15.75">
      <c r="A357" s="15">
        <v>51</v>
      </c>
      <c r="B357" s="1">
        <v>7022</v>
      </c>
      <c r="C357" s="15">
        <v>40</v>
      </c>
      <c r="D357" s="3">
        <v>3.65</v>
      </c>
      <c r="E357" s="3">
        <v>146</v>
      </c>
      <c r="F357" s="378"/>
      <c r="G357" s="376"/>
      <c r="H357" s="379"/>
      <c r="I357" s="3">
        <v>146</v>
      </c>
      <c r="J357" s="5">
        <v>0</v>
      </c>
    </row>
    <row r="358" spans="1:10" ht="15.75">
      <c r="A358" s="15">
        <v>83</v>
      </c>
      <c r="B358" s="1">
        <v>7319</v>
      </c>
      <c r="C358" s="15">
        <v>52</v>
      </c>
      <c r="D358" s="3">
        <v>3.65</v>
      </c>
      <c r="E358" s="3">
        <v>189.79999999999998</v>
      </c>
      <c r="F358" s="378"/>
      <c r="G358" s="376"/>
      <c r="H358" s="379"/>
      <c r="I358" s="3">
        <v>189.79999999999998</v>
      </c>
      <c r="J358" s="5">
        <v>0</v>
      </c>
    </row>
    <row r="359" spans="1:10" ht="15.75">
      <c r="A359" s="15"/>
      <c r="B359" s="1"/>
      <c r="C359" s="15"/>
      <c r="D359" s="3"/>
      <c r="E359" s="3"/>
      <c r="F359" s="378"/>
      <c r="G359" s="376"/>
      <c r="H359" s="379"/>
      <c r="I359" s="3"/>
      <c r="J359" s="5"/>
    </row>
    <row r="360" spans="1:10" ht="15.75">
      <c r="A360" s="15">
        <v>85</v>
      </c>
      <c r="B360" s="1">
        <v>2032</v>
      </c>
      <c r="C360" s="15">
        <v>166</v>
      </c>
      <c r="D360" s="3">
        <v>3.65</v>
      </c>
      <c r="E360" s="3">
        <v>605.9</v>
      </c>
      <c r="F360" s="378"/>
      <c r="G360" s="376"/>
      <c r="H360" s="379"/>
      <c r="I360" s="3">
        <v>605.9</v>
      </c>
      <c r="J360" s="5">
        <v>0</v>
      </c>
    </row>
    <row r="361" spans="1:10" ht="15.75">
      <c r="A361" s="15">
        <v>85</v>
      </c>
      <c r="B361" s="1">
        <v>2066</v>
      </c>
      <c r="C361" s="15">
        <v>66</v>
      </c>
      <c r="D361" s="3">
        <v>3.65</v>
      </c>
      <c r="E361" s="3">
        <v>240.9</v>
      </c>
      <c r="F361" s="378"/>
      <c r="G361" s="376"/>
      <c r="H361" s="379"/>
      <c r="I361" s="3">
        <v>240.9</v>
      </c>
      <c r="J361" s="5">
        <v>0</v>
      </c>
    </row>
    <row r="362" spans="1:10" ht="15.75">
      <c r="A362" s="15">
        <v>85</v>
      </c>
      <c r="B362" s="1">
        <v>3557</v>
      </c>
      <c r="C362" s="15">
        <v>53</v>
      </c>
      <c r="D362" s="3">
        <v>3.65</v>
      </c>
      <c r="E362" s="3">
        <v>193.45</v>
      </c>
      <c r="F362" s="378"/>
      <c r="G362" s="376"/>
      <c r="H362" s="379"/>
      <c r="I362" s="3">
        <v>193.45</v>
      </c>
      <c r="J362" s="5">
        <v>0</v>
      </c>
    </row>
    <row r="363" spans="1:10" ht="15.75">
      <c r="A363" s="15">
        <v>85</v>
      </c>
      <c r="B363" s="1">
        <v>5415</v>
      </c>
      <c r="C363" s="15">
        <v>55</v>
      </c>
      <c r="D363" s="3">
        <v>3.65</v>
      </c>
      <c r="E363" s="3">
        <v>200.75</v>
      </c>
      <c r="F363" s="378"/>
      <c r="G363" s="376"/>
      <c r="H363" s="379"/>
      <c r="I363" s="3">
        <v>200.75</v>
      </c>
      <c r="J363" s="5">
        <v>0</v>
      </c>
    </row>
    <row r="364" spans="1:10" ht="15.75">
      <c r="A364" s="15">
        <v>80</v>
      </c>
      <c r="B364" s="1">
        <v>7228</v>
      </c>
      <c r="C364" s="15">
        <v>67</v>
      </c>
      <c r="D364" s="3">
        <v>3.65</v>
      </c>
      <c r="E364" s="3">
        <v>244.54999999999998</v>
      </c>
      <c r="F364" s="378"/>
      <c r="G364" s="376"/>
      <c r="H364" s="379"/>
      <c r="I364" s="3">
        <v>244.54999999999998</v>
      </c>
      <c r="J364" s="5">
        <v>0</v>
      </c>
    </row>
    <row r="365" spans="1:10" ht="15.75">
      <c r="A365" s="15">
        <v>85</v>
      </c>
      <c r="B365" s="1">
        <v>7827</v>
      </c>
      <c r="C365" s="15">
        <v>130</v>
      </c>
      <c r="D365" s="3">
        <v>3.65</v>
      </c>
      <c r="E365" s="3">
        <v>474.5</v>
      </c>
      <c r="F365" s="378"/>
      <c r="G365" s="376"/>
      <c r="H365" s="379"/>
      <c r="I365" s="3">
        <v>474.5</v>
      </c>
      <c r="J365" s="5">
        <v>0</v>
      </c>
    </row>
    <row r="366" spans="1:10" ht="15.75">
      <c r="A366" s="15"/>
      <c r="B366" s="1"/>
      <c r="C366" s="15"/>
      <c r="D366" s="3"/>
      <c r="E366" s="3"/>
      <c r="F366" s="378"/>
      <c r="G366" s="376"/>
      <c r="H366" s="379"/>
      <c r="I366" s="3"/>
      <c r="J366" s="5"/>
    </row>
    <row r="367" spans="1:10" ht="15.75">
      <c r="A367" s="15">
        <v>87</v>
      </c>
      <c r="B367" s="1">
        <v>5397</v>
      </c>
      <c r="C367" s="15">
        <v>148</v>
      </c>
      <c r="D367" s="3">
        <v>3.65</v>
      </c>
      <c r="E367" s="3">
        <v>540.19999999999993</v>
      </c>
      <c r="F367" s="378">
        <v>540.20000000000005</v>
      </c>
      <c r="G367" s="376">
        <v>5527</v>
      </c>
      <c r="H367" s="379">
        <v>44361</v>
      </c>
      <c r="I367" s="3">
        <v>0</v>
      </c>
      <c r="J367" s="5">
        <v>1.0000000000000002</v>
      </c>
    </row>
    <row r="368" spans="1:10" ht="15.75">
      <c r="A368" s="15">
        <v>87</v>
      </c>
      <c r="B368" s="1">
        <v>6587</v>
      </c>
      <c r="C368" s="15">
        <v>96</v>
      </c>
      <c r="D368" s="3">
        <v>3.65</v>
      </c>
      <c r="E368" s="3">
        <v>350.4</v>
      </c>
      <c r="F368" s="378"/>
      <c r="G368" s="376"/>
      <c r="H368" s="379"/>
      <c r="I368" s="3">
        <v>350.4</v>
      </c>
      <c r="J368" s="5">
        <v>0</v>
      </c>
    </row>
    <row r="369" spans="1:10" ht="15.75">
      <c r="A369" s="15">
        <v>87</v>
      </c>
      <c r="B369" s="1">
        <v>8985</v>
      </c>
      <c r="C369" s="15">
        <v>40</v>
      </c>
      <c r="D369" s="3">
        <v>3.65</v>
      </c>
      <c r="E369" s="3">
        <v>146</v>
      </c>
      <c r="F369" s="378"/>
      <c r="G369" s="376"/>
      <c r="H369" s="379"/>
      <c r="I369" s="3">
        <v>146</v>
      </c>
      <c r="J369" s="5">
        <v>0</v>
      </c>
    </row>
    <row r="370" spans="1:10" ht="15.75">
      <c r="A370" s="15">
        <v>87</v>
      </c>
      <c r="B370" s="1">
        <v>9546</v>
      </c>
      <c r="C370" s="15">
        <v>53</v>
      </c>
      <c r="D370" s="3">
        <v>3.65</v>
      </c>
      <c r="E370" s="3">
        <v>193.45</v>
      </c>
      <c r="F370" s="378"/>
      <c r="G370" s="376"/>
      <c r="H370" s="379"/>
      <c r="I370" s="3">
        <v>193.45</v>
      </c>
      <c r="J370" s="5">
        <v>0</v>
      </c>
    </row>
    <row r="371" spans="1:10" ht="15.75">
      <c r="A371" s="15"/>
      <c r="B371" s="1"/>
      <c r="C371" s="15"/>
      <c r="D371" s="3"/>
      <c r="E371" s="3"/>
      <c r="F371" s="378"/>
      <c r="G371" s="376"/>
      <c r="H371" s="379"/>
      <c r="I371" s="3"/>
      <c r="J371" s="5"/>
    </row>
    <row r="372" spans="1:10" ht="15.75">
      <c r="A372" s="15">
        <v>89</v>
      </c>
      <c r="B372" s="1">
        <v>6051</v>
      </c>
      <c r="C372" s="15">
        <v>106</v>
      </c>
      <c r="D372" s="3">
        <v>3.65</v>
      </c>
      <c r="E372" s="3">
        <v>386.9</v>
      </c>
      <c r="F372" s="378"/>
      <c r="G372" s="376"/>
      <c r="H372" s="379"/>
      <c r="I372" s="3">
        <v>386.9</v>
      </c>
      <c r="J372" s="5">
        <v>0</v>
      </c>
    </row>
    <row r="373" spans="1:10" ht="15.75">
      <c r="A373" s="15">
        <v>89</v>
      </c>
      <c r="B373" s="1">
        <v>6370</v>
      </c>
      <c r="C373" s="15">
        <v>82</v>
      </c>
      <c r="D373" s="3">
        <v>3.65</v>
      </c>
      <c r="E373" s="3">
        <v>299.3</v>
      </c>
      <c r="F373" s="378"/>
      <c r="G373" s="376"/>
      <c r="H373" s="379"/>
      <c r="I373" s="3">
        <v>299.3</v>
      </c>
      <c r="J373" s="5">
        <v>0</v>
      </c>
    </row>
    <row r="374" spans="1:10" ht="15.75">
      <c r="A374" s="15">
        <v>89</v>
      </c>
      <c r="B374" s="1">
        <v>7848</v>
      </c>
      <c r="C374" s="15">
        <v>42</v>
      </c>
      <c r="D374" s="3">
        <v>3.65</v>
      </c>
      <c r="E374" s="3">
        <v>153.29999999999998</v>
      </c>
      <c r="F374" s="378">
        <v>343.65</v>
      </c>
      <c r="G374" s="381" t="s">
        <v>374</v>
      </c>
      <c r="H374" s="379" t="s">
        <v>375</v>
      </c>
      <c r="I374" s="3">
        <v>-190.35</v>
      </c>
      <c r="J374" s="5">
        <v>2.2416829745596871</v>
      </c>
    </row>
    <row r="375" spans="1:10" ht="15.75">
      <c r="A375" s="15">
        <v>89</v>
      </c>
      <c r="B375" s="1">
        <v>9371</v>
      </c>
      <c r="C375" s="15">
        <v>34</v>
      </c>
      <c r="D375" s="3">
        <v>3.65</v>
      </c>
      <c r="E375" s="3">
        <v>124.1</v>
      </c>
      <c r="F375" s="378"/>
      <c r="G375" s="376"/>
      <c r="H375" s="379"/>
      <c r="I375" s="3">
        <v>124.1</v>
      </c>
      <c r="J375" s="5">
        <v>0</v>
      </c>
    </row>
    <row r="376" spans="1:10" ht="15.75">
      <c r="A376" s="15">
        <v>89</v>
      </c>
      <c r="B376" s="1">
        <v>12609</v>
      </c>
      <c r="C376" s="15">
        <v>56</v>
      </c>
      <c r="D376" s="3">
        <v>3.65</v>
      </c>
      <c r="E376" s="3">
        <v>204.4</v>
      </c>
      <c r="F376" s="378"/>
      <c r="G376" s="376"/>
      <c r="H376" s="379"/>
      <c r="I376" s="3">
        <v>204.4</v>
      </c>
      <c r="J376" s="5">
        <v>0</v>
      </c>
    </row>
    <row r="377" spans="1:10" ht="15.75">
      <c r="A377" s="15"/>
      <c r="B377" s="1"/>
      <c r="C377" s="15"/>
      <c r="D377" s="3"/>
      <c r="E377" s="3"/>
      <c r="F377" s="378"/>
      <c r="G377" s="376"/>
      <c r="H377" s="379"/>
      <c r="I377" s="3"/>
      <c r="J377" s="5"/>
    </row>
    <row r="378" spans="1:10" ht="15.75">
      <c r="A378" s="15">
        <v>90</v>
      </c>
      <c r="B378" s="1">
        <v>1133</v>
      </c>
      <c r="C378" s="15">
        <v>117</v>
      </c>
      <c r="D378" s="3">
        <v>3.65</v>
      </c>
      <c r="E378" s="3">
        <v>427.05</v>
      </c>
      <c r="F378" s="378">
        <v>171.55</v>
      </c>
      <c r="G378" s="376">
        <v>2651</v>
      </c>
      <c r="H378" s="379">
        <v>44196</v>
      </c>
      <c r="I378" s="3">
        <v>255.5</v>
      </c>
      <c r="J378" s="5">
        <v>0.40170940170940173</v>
      </c>
    </row>
    <row r="379" spans="1:10" ht="15.75">
      <c r="A379" s="15">
        <v>90</v>
      </c>
      <c r="B379" s="1">
        <v>1744</v>
      </c>
      <c r="C379" s="15">
        <v>199</v>
      </c>
      <c r="D379" s="3">
        <v>3.65</v>
      </c>
      <c r="E379" s="3">
        <v>726.35</v>
      </c>
      <c r="F379" s="378">
        <v>116.26</v>
      </c>
      <c r="G379" s="376">
        <v>1999</v>
      </c>
      <c r="H379" s="379">
        <v>44359</v>
      </c>
      <c r="I379" s="3">
        <v>610.09</v>
      </c>
      <c r="J379" s="5">
        <v>0.16006057685688718</v>
      </c>
    </row>
    <row r="380" spans="1:10" ht="15.75">
      <c r="A380" s="15">
        <v>90</v>
      </c>
      <c r="B380" s="1">
        <v>2963</v>
      </c>
      <c r="C380" s="15">
        <v>76</v>
      </c>
      <c r="D380" s="3">
        <v>3.65</v>
      </c>
      <c r="E380" s="3">
        <v>277.39999999999998</v>
      </c>
      <c r="F380" s="378"/>
      <c r="G380" s="376"/>
      <c r="H380" s="379"/>
      <c r="I380" s="3">
        <v>277.39999999999998</v>
      </c>
      <c r="J380" s="5">
        <v>0</v>
      </c>
    </row>
    <row r="381" spans="1:10" ht="15.75">
      <c r="A381" s="15">
        <v>90</v>
      </c>
      <c r="B381" s="1">
        <v>6560</v>
      </c>
      <c r="C381" s="15">
        <v>63</v>
      </c>
      <c r="D381" s="3">
        <v>3.65</v>
      </c>
      <c r="E381" s="3">
        <v>229.95</v>
      </c>
      <c r="F381" s="378"/>
      <c r="G381" s="376"/>
      <c r="H381" s="379"/>
      <c r="I381" s="3">
        <v>229.95</v>
      </c>
      <c r="J381" s="5">
        <v>0</v>
      </c>
    </row>
    <row r="382" spans="1:10" ht="15.75">
      <c r="A382" s="15">
        <v>90</v>
      </c>
      <c r="B382" s="1">
        <v>9608</v>
      </c>
      <c r="C382" s="15">
        <v>59</v>
      </c>
      <c r="D382" s="3">
        <v>3.65</v>
      </c>
      <c r="E382" s="3">
        <v>215.35</v>
      </c>
      <c r="F382" s="378"/>
      <c r="G382" s="376"/>
      <c r="H382" s="379"/>
      <c r="I382" s="3">
        <v>215.35</v>
      </c>
      <c r="J382" s="5">
        <v>0</v>
      </c>
    </row>
    <row r="383" spans="1:10" ht="15.75">
      <c r="A383" s="15"/>
      <c r="B383" s="1"/>
      <c r="C383" s="15"/>
      <c r="D383" s="3"/>
      <c r="E383" s="3"/>
      <c r="F383" s="378"/>
      <c r="G383" s="376"/>
      <c r="H383" s="379"/>
      <c r="I383" s="3"/>
      <c r="J383" s="5"/>
    </row>
    <row r="384" spans="1:10" ht="15.75">
      <c r="A384" s="15">
        <v>91</v>
      </c>
      <c r="B384" s="1">
        <v>499</v>
      </c>
      <c r="C384" s="15">
        <v>96</v>
      </c>
      <c r="D384" s="3">
        <v>3.65</v>
      </c>
      <c r="E384" s="3">
        <v>350.4</v>
      </c>
      <c r="F384" s="378"/>
      <c r="G384" s="376"/>
      <c r="H384" s="379"/>
      <c r="I384" s="3">
        <v>350.4</v>
      </c>
      <c r="J384" s="5">
        <v>0</v>
      </c>
    </row>
    <row r="385" spans="1:10" ht="15.75">
      <c r="A385" s="15">
        <v>91</v>
      </c>
      <c r="B385" s="1">
        <v>7106</v>
      </c>
      <c r="C385" s="15">
        <v>57</v>
      </c>
      <c r="D385" s="3">
        <v>3.65</v>
      </c>
      <c r="E385" s="3">
        <v>208.04999999999998</v>
      </c>
      <c r="F385" s="378"/>
      <c r="G385" s="376"/>
      <c r="H385" s="379"/>
      <c r="I385" s="3">
        <v>208.04999999999998</v>
      </c>
      <c r="J385" s="5">
        <v>0</v>
      </c>
    </row>
    <row r="386" spans="1:10" ht="15.75">
      <c r="A386" s="15">
        <v>91</v>
      </c>
      <c r="B386" s="1">
        <v>12738</v>
      </c>
      <c r="C386" s="15">
        <v>35</v>
      </c>
      <c r="D386" s="3">
        <v>3.65</v>
      </c>
      <c r="E386" s="3">
        <v>127.75</v>
      </c>
      <c r="F386" s="378"/>
      <c r="G386" s="376"/>
      <c r="H386" s="379"/>
      <c r="I386" s="3">
        <v>127.75</v>
      </c>
      <c r="J386" s="5">
        <v>0</v>
      </c>
    </row>
    <row r="387" spans="1:10" ht="15.75">
      <c r="A387" s="15">
        <v>91</v>
      </c>
      <c r="B387" s="1">
        <v>16691</v>
      </c>
      <c r="C387" s="15">
        <v>39</v>
      </c>
      <c r="D387" s="3">
        <v>3.65</v>
      </c>
      <c r="E387" s="3">
        <v>142.35</v>
      </c>
      <c r="F387" s="378">
        <v>451.5</v>
      </c>
      <c r="G387" s="381">
        <v>107612081</v>
      </c>
      <c r="H387" s="379" t="s">
        <v>376</v>
      </c>
      <c r="I387" s="3">
        <v>-309.14999999999998</v>
      </c>
      <c r="J387" s="5">
        <v>3.1717597471022132</v>
      </c>
    </row>
    <row r="388" spans="1:10" ht="15.75">
      <c r="A388" s="15"/>
      <c r="B388" s="1"/>
      <c r="C388" s="15" t="s">
        <v>317</v>
      </c>
      <c r="D388" s="3"/>
      <c r="E388" s="3"/>
      <c r="F388" s="16">
        <v>4095.1600000000003</v>
      </c>
      <c r="G388" s="27"/>
      <c r="H388" s="4"/>
      <c r="I388" s="3"/>
      <c r="J388" s="5"/>
    </row>
    <row r="389" spans="1:10" ht="15.75">
      <c r="A389" s="15"/>
      <c r="B389" s="1"/>
      <c r="C389" s="15"/>
      <c r="D389" s="3"/>
      <c r="E389" s="3"/>
      <c r="F389" s="16"/>
      <c r="G389" s="27"/>
      <c r="H389" s="4"/>
      <c r="I389" s="3"/>
      <c r="J389" s="5"/>
    </row>
    <row r="390" spans="1:10" ht="15.75">
      <c r="A390" s="15"/>
      <c r="B390" s="1"/>
      <c r="C390" s="15"/>
      <c r="D390" s="3"/>
      <c r="E390" s="3"/>
      <c r="F390" s="16"/>
      <c r="G390" s="27"/>
      <c r="H390" s="4"/>
      <c r="I390" s="3"/>
      <c r="J390" s="5"/>
    </row>
    <row r="391" spans="1:10" ht="15.75">
      <c r="A391" s="15">
        <v>101</v>
      </c>
      <c r="B391" s="1">
        <v>4419</v>
      </c>
      <c r="C391" s="15">
        <v>22</v>
      </c>
      <c r="D391" s="3">
        <v>3.65</v>
      </c>
      <c r="E391" s="3">
        <v>80.3</v>
      </c>
      <c r="F391" s="16"/>
      <c r="G391" s="6"/>
      <c r="H391" s="4"/>
      <c r="I391" s="3">
        <v>80.3</v>
      </c>
      <c r="J391" s="5">
        <v>0</v>
      </c>
    </row>
    <row r="392" spans="1:10" ht="15.75">
      <c r="A392" s="15">
        <v>101</v>
      </c>
      <c r="B392" s="1">
        <v>6586</v>
      </c>
      <c r="C392" s="15">
        <v>14</v>
      </c>
      <c r="D392" s="3">
        <v>3.65</v>
      </c>
      <c r="E392" s="3">
        <v>51.1</v>
      </c>
      <c r="F392" s="16"/>
      <c r="G392" s="30"/>
      <c r="H392" s="4"/>
      <c r="I392" s="3">
        <v>0</v>
      </c>
      <c r="J392" s="5">
        <v>0</v>
      </c>
    </row>
    <row r="393" spans="1:10">
      <c r="A393" s="15">
        <v>101</v>
      </c>
      <c r="B393" s="14">
        <v>8061</v>
      </c>
      <c r="C393" s="15">
        <v>55</v>
      </c>
      <c r="D393" s="16">
        <v>3.65</v>
      </c>
      <c r="E393" s="16">
        <v>200.75</v>
      </c>
      <c r="F393" s="16"/>
      <c r="G393" s="19"/>
      <c r="H393" s="17"/>
      <c r="I393" s="16">
        <v>200.75</v>
      </c>
      <c r="J393" s="18">
        <v>0</v>
      </c>
    </row>
    <row r="394" spans="1:10" ht="15.75">
      <c r="A394" s="15">
        <v>101</v>
      </c>
      <c r="B394" s="1">
        <v>9078</v>
      </c>
      <c r="C394" s="15">
        <v>10</v>
      </c>
      <c r="D394" s="3">
        <v>3.65</v>
      </c>
      <c r="E394" s="3">
        <v>36.5</v>
      </c>
      <c r="F394" s="16"/>
      <c r="G394" s="6"/>
      <c r="H394" s="4"/>
      <c r="I394" s="3">
        <v>36.5</v>
      </c>
      <c r="J394" s="5">
        <v>0</v>
      </c>
    </row>
    <row r="395" spans="1:10" ht="15.75">
      <c r="A395" s="15">
        <v>101</v>
      </c>
      <c r="B395" s="1">
        <v>10675</v>
      </c>
      <c r="C395" s="15">
        <v>26</v>
      </c>
      <c r="D395" s="3">
        <v>3.65</v>
      </c>
      <c r="E395" s="3">
        <v>94.899999999999991</v>
      </c>
      <c r="F395" s="16"/>
      <c r="G395" s="27"/>
      <c r="H395" s="4"/>
      <c r="I395" s="3">
        <v>94.899999999999991</v>
      </c>
      <c r="J395" s="5">
        <v>0</v>
      </c>
    </row>
    <row r="396" spans="1:10" ht="15.75">
      <c r="A396" s="15"/>
      <c r="B396" s="1"/>
      <c r="C396" s="15"/>
      <c r="D396" s="3"/>
      <c r="E396" s="3"/>
      <c r="F396" s="16"/>
      <c r="G396" s="27"/>
      <c r="H396" s="4"/>
      <c r="I396" s="3"/>
      <c r="J396" s="5"/>
    </row>
    <row r="397" spans="1:10" ht="15.75">
      <c r="A397" s="15"/>
      <c r="B397" s="1"/>
      <c r="C397" s="15"/>
      <c r="D397" s="3"/>
      <c r="E397" s="3"/>
      <c r="F397" s="16"/>
      <c r="G397" s="27"/>
      <c r="H397" s="4"/>
      <c r="I397" s="3"/>
      <c r="J397" s="5"/>
    </row>
    <row r="398" spans="1:10" ht="15.75">
      <c r="A398" s="15"/>
      <c r="B398" s="1"/>
      <c r="C398" s="15"/>
      <c r="D398" s="3"/>
      <c r="E398" s="3" t="s">
        <v>304</v>
      </c>
      <c r="F398" s="16">
        <v>34797.56</v>
      </c>
      <c r="G398" s="27"/>
      <c r="H398" s="4"/>
      <c r="I398" s="3"/>
      <c r="J398" s="5"/>
    </row>
    <row r="399" spans="1:10">
      <c r="A399" s="31"/>
      <c r="B399" s="14"/>
      <c r="C399" s="15"/>
      <c r="D399" s="16"/>
      <c r="E399" s="16"/>
      <c r="F399" s="32"/>
      <c r="G399" s="19"/>
      <c r="H399" s="17"/>
      <c r="I399" s="16"/>
      <c r="J399" s="18"/>
    </row>
    <row r="400" spans="1:10">
      <c r="A400" s="14"/>
      <c r="B400" s="14"/>
      <c r="C400" s="15"/>
      <c r="D400" s="16"/>
      <c r="E400" s="16"/>
      <c r="F400" s="32"/>
      <c r="G400" s="19"/>
      <c r="H400" s="17"/>
      <c r="I400" s="16"/>
      <c r="J400" s="18"/>
    </row>
    <row r="401" spans="1:10" ht="15.75">
      <c r="A401" s="14"/>
      <c r="D401" s="38" t="s">
        <v>319</v>
      </c>
      <c r="E401" s="38" t="s">
        <v>320</v>
      </c>
      <c r="F401" s="38" t="s">
        <v>321</v>
      </c>
      <c r="H401" s="39" t="s">
        <v>322</v>
      </c>
      <c r="I401" s="38" t="s">
        <v>323</v>
      </c>
    </row>
    <row r="402" spans="1:10" ht="16.5" thickBot="1">
      <c r="A402" s="14"/>
      <c r="B402" t="s">
        <v>304</v>
      </c>
      <c r="C402" t="s">
        <v>324</v>
      </c>
      <c r="D402" s="40">
        <v>0.24742165830017968</v>
      </c>
      <c r="E402" s="40">
        <v>0.24305411069051971</v>
      </c>
      <c r="F402" s="40">
        <v>0.16266514088918876</v>
      </c>
      <c r="H402" s="40">
        <v>0.22917382713040799</v>
      </c>
      <c r="I402" s="40">
        <v>0.11768526298970389</v>
      </c>
      <c r="J402" s="46">
        <v>1</v>
      </c>
    </row>
    <row r="403" spans="1:10">
      <c r="A403" s="14"/>
      <c r="B403" s="41" t="s">
        <v>325</v>
      </c>
      <c r="D403" s="45">
        <v>8609.67</v>
      </c>
      <c r="E403" s="45">
        <v>8457.69</v>
      </c>
      <c r="F403" s="45">
        <v>5660.3499999999995</v>
      </c>
      <c r="H403" s="45">
        <v>7974.69</v>
      </c>
      <c r="I403" s="45">
        <v>4095.1600000000003</v>
      </c>
      <c r="J403" s="28">
        <v>34797.56</v>
      </c>
    </row>
    <row r="404" spans="1:10">
      <c r="A404" s="14"/>
      <c r="C404" t="s">
        <v>325</v>
      </c>
      <c r="D404" s="42"/>
      <c r="E404" s="42"/>
      <c r="F404" s="42"/>
      <c r="G404" s="43"/>
      <c r="H404" s="42"/>
      <c r="I404" s="42"/>
    </row>
    <row r="405" spans="1:10">
      <c r="A405" s="14"/>
      <c r="B405" t="s">
        <v>326</v>
      </c>
      <c r="C405" s="41"/>
      <c r="D405" s="47">
        <v>0</v>
      </c>
      <c r="E405" s="47">
        <v>0</v>
      </c>
      <c r="F405" s="47">
        <v>0</v>
      </c>
      <c r="G405" s="37"/>
      <c r="H405" s="47">
        <v>0</v>
      </c>
      <c r="I405" s="47">
        <v>0</v>
      </c>
      <c r="J405" s="37">
        <v>0</v>
      </c>
    </row>
    <row r="406" spans="1:10">
      <c r="A406" s="14"/>
      <c r="B406" t="s">
        <v>327</v>
      </c>
      <c r="C406" s="43"/>
      <c r="D406" s="44">
        <v>0</v>
      </c>
      <c r="E406" s="44">
        <v>0</v>
      </c>
      <c r="F406" s="44">
        <v>0</v>
      </c>
      <c r="G406" s="37"/>
      <c r="H406" s="44">
        <v>0</v>
      </c>
      <c r="I406" s="44">
        <v>0</v>
      </c>
      <c r="J406" s="37">
        <v>0</v>
      </c>
    </row>
    <row r="407" spans="1:10">
      <c r="A407" s="14"/>
      <c r="B407" t="s">
        <v>328</v>
      </c>
      <c r="C407">
        <v>620.9</v>
      </c>
      <c r="D407" s="44">
        <v>-153.62410763858156</v>
      </c>
      <c r="E407" s="44">
        <v>-150.91229732774369</v>
      </c>
      <c r="F407" s="44">
        <v>-100.9987859780973</v>
      </c>
      <c r="G407" s="37"/>
      <c r="H407" s="44">
        <v>-142.29402926527032</v>
      </c>
      <c r="I407" s="44">
        <v>-73.070779790307142</v>
      </c>
      <c r="J407" s="37">
        <v>-620.9</v>
      </c>
    </row>
    <row r="408" spans="1:10">
      <c r="A408" s="14"/>
      <c r="B408" s="29">
        <v>2.5000000000000001E-2</v>
      </c>
      <c r="C408" s="28">
        <v>869.93999999999994</v>
      </c>
      <c r="D408" s="37">
        <v>-215.24199742165828</v>
      </c>
      <c r="E408" s="37">
        <v>-211.44249305411071</v>
      </c>
      <c r="F408" s="37">
        <v>-141.50891266514085</v>
      </c>
      <c r="G408" s="37"/>
      <c r="H408" s="37">
        <v>-199.36747917382712</v>
      </c>
      <c r="I408" s="37">
        <v>-102.379117685263</v>
      </c>
      <c r="J408" s="37">
        <v>-869.94</v>
      </c>
    </row>
    <row r="409" spans="1:10">
      <c r="A409" s="14"/>
      <c r="D409" s="28">
        <v>8240.8038949397596</v>
      </c>
      <c r="E409" s="28">
        <v>8095.3352096181452</v>
      </c>
      <c r="F409" s="28">
        <v>5417.8423013567608</v>
      </c>
      <c r="H409" s="28">
        <v>7633.0284915609027</v>
      </c>
      <c r="I409" s="28">
        <v>3919.7101025244301</v>
      </c>
      <c r="J409" s="28">
        <v>33306.719999999994</v>
      </c>
    </row>
    <row r="410" spans="1:10">
      <c r="A410" s="14"/>
      <c r="I410" s="384" t="s">
        <v>329</v>
      </c>
      <c r="J410" s="28">
        <v>33306.720000000001</v>
      </c>
    </row>
    <row r="411" spans="1:10">
      <c r="A411" s="14"/>
      <c r="B411" s="14"/>
      <c r="C411" s="15"/>
      <c r="D411" s="16"/>
      <c r="E411" s="16"/>
      <c r="F411" s="16"/>
      <c r="G411" s="19"/>
      <c r="H411" s="17"/>
      <c r="I411" s="16"/>
      <c r="J411" s="18"/>
    </row>
    <row r="412" spans="1:10" ht="15.75">
      <c r="A412" s="1"/>
      <c r="B412" s="1"/>
      <c r="C412" s="15"/>
      <c r="D412" s="3"/>
      <c r="E412" s="3"/>
      <c r="F412" s="32"/>
      <c r="G412" s="6"/>
      <c r="H412" s="4"/>
      <c r="I412" s="3"/>
      <c r="J412" s="5"/>
    </row>
    <row r="413" spans="1:10" ht="15.75">
      <c r="A413" s="1"/>
      <c r="B413" s="1"/>
      <c r="C413" s="15"/>
      <c r="D413" s="3"/>
      <c r="E413" s="3"/>
      <c r="F413" s="32"/>
      <c r="G413" s="6"/>
      <c r="H413" s="4"/>
      <c r="I413" s="3"/>
      <c r="J413" s="5"/>
    </row>
    <row r="414" spans="1:10" ht="15.75">
      <c r="A414" s="1"/>
      <c r="B414" s="1"/>
      <c r="C414" s="15"/>
      <c r="D414" s="3"/>
      <c r="E414" s="3"/>
      <c r="F414" s="32"/>
      <c r="G414" s="6"/>
      <c r="H414" s="4"/>
      <c r="I414" s="3"/>
      <c r="J414" s="5"/>
    </row>
    <row r="415" spans="1:10" ht="15.75">
      <c r="A415" s="1"/>
      <c r="B415" s="1"/>
      <c r="C415" s="15"/>
      <c r="D415" s="3"/>
      <c r="E415" s="3"/>
      <c r="F415" s="32"/>
      <c r="G415" s="6"/>
      <c r="H415" s="4"/>
      <c r="I415" s="3"/>
      <c r="J415" s="5"/>
    </row>
    <row r="416" spans="1:10" ht="15.75">
      <c r="A416" s="1"/>
      <c r="B416" s="1"/>
      <c r="C416" s="15"/>
      <c r="D416" s="3"/>
      <c r="E416" s="3"/>
      <c r="F416" s="32"/>
      <c r="G416" s="6"/>
      <c r="H416" s="4"/>
      <c r="I416" s="3"/>
      <c r="J416" s="5"/>
    </row>
    <row r="417" spans="1:10" ht="15.75">
      <c r="A417" s="1"/>
      <c r="B417" s="1"/>
      <c r="C417" s="15"/>
      <c r="D417" s="3"/>
      <c r="E417" s="3"/>
      <c r="F417" s="32"/>
      <c r="G417" s="6"/>
      <c r="H417" s="4"/>
      <c r="I417" s="3"/>
      <c r="J417" s="5"/>
    </row>
    <row r="418" spans="1:10" ht="15.75">
      <c r="A418" s="1"/>
      <c r="B418" s="1"/>
      <c r="C418" s="15"/>
      <c r="D418" s="3"/>
      <c r="E418" s="3"/>
      <c r="F418" s="32"/>
      <c r="G418" s="6"/>
      <c r="H418" s="4"/>
      <c r="I418" s="3"/>
      <c r="J418" s="5"/>
    </row>
    <row r="419" spans="1:10" ht="15.75">
      <c r="A419" s="1"/>
      <c r="B419" s="1"/>
      <c r="C419" s="15"/>
      <c r="D419" s="3"/>
      <c r="E419" s="3"/>
      <c r="F419" s="32"/>
      <c r="G419" s="6"/>
      <c r="H419" s="4"/>
      <c r="I419" s="3"/>
      <c r="J419" s="5"/>
    </row>
    <row r="420" spans="1:10" ht="15.75">
      <c r="A420" s="1"/>
      <c r="B420" s="1"/>
      <c r="C420" s="15"/>
      <c r="D420" s="3"/>
      <c r="E420" s="3"/>
      <c r="F420" s="32"/>
      <c r="G420" s="6"/>
      <c r="H420" s="4"/>
      <c r="I420" s="3"/>
      <c r="J420" s="5"/>
    </row>
    <row r="421" spans="1:10" ht="15.75">
      <c r="A421" s="1"/>
      <c r="B421" s="1"/>
      <c r="C421" s="15"/>
      <c r="D421" s="3"/>
      <c r="E421" s="3"/>
      <c r="F421" s="32"/>
      <c r="G421" s="6"/>
      <c r="H421" s="4"/>
      <c r="I421" s="3"/>
      <c r="J421" s="5"/>
    </row>
    <row r="422" spans="1:10" ht="15.75">
      <c r="A422" s="1"/>
      <c r="B422" s="1"/>
      <c r="C422" s="15"/>
      <c r="D422" s="3"/>
      <c r="E422" s="3"/>
      <c r="F422" s="16"/>
      <c r="G422" s="6"/>
      <c r="H422" s="4"/>
      <c r="I422" s="3"/>
      <c r="J422" s="5"/>
    </row>
    <row r="423" spans="1:10" ht="15.75">
      <c r="A423" s="1"/>
      <c r="B423" s="1"/>
      <c r="C423" s="15"/>
      <c r="D423" s="3"/>
      <c r="E423" s="3"/>
      <c r="F423" s="32"/>
      <c r="G423" s="6"/>
      <c r="H423" s="4"/>
      <c r="I423" s="3"/>
      <c r="J423" s="5"/>
    </row>
    <row r="424" spans="1:10" ht="15.75">
      <c r="A424" s="1"/>
      <c r="B424" s="1"/>
      <c r="C424" s="15"/>
      <c r="D424" s="3"/>
      <c r="E424" s="3"/>
      <c r="F424" s="32"/>
      <c r="G424" s="6"/>
      <c r="H424" s="4"/>
      <c r="I424" s="3"/>
      <c r="J424" s="5"/>
    </row>
    <row r="425" spans="1:10" ht="15.75">
      <c r="A425" s="1"/>
      <c r="B425" s="1"/>
      <c r="C425" s="15"/>
      <c r="D425" s="3"/>
      <c r="E425" s="3"/>
      <c r="F425" s="32"/>
      <c r="G425" s="6"/>
      <c r="H425" s="4"/>
      <c r="I425" s="3"/>
      <c r="J425" s="5"/>
    </row>
    <row r="426" spans="1:10" ht="15.75">
      <c r="A426" s="1"/>
      <c r="B426" s="1"/>
      <c r="C426" s="15"/>
      <c r="D426" s="3"/>
      <c r="E426" s="3"/>
      <c r="F426" s="32"/>
      <c r="G426" s="6"/>
      <c r="H426" s="4"/>
      <c r="I426" s="3"/>
      <c r="J426" s="5"/>
    </row>
    <row r="427" spans="1:10" ht="15.75">
      <c r="A427" s="1"/>
      <c r="B427" s="1"/>
      <c r="C427" s="15"/>
      <c r="D427" s="3"/>
      <c r="E427" s="3"/>
      <c r="F427" s="32"/>
      <c r="G427" s="6"/>
      <c r="H427" s="4"/>
      <c r="I427" s="3"/>
      <c r="J427" s="5"/>
    </row>
    <row r="428" spans="1:10" ht="15.75">
      <c r="A428" s="1"/>
      <c r="B428" s="1"/>
      <c r="C428" s="15"/>
      <c r="D428" s="3"/>
      <c r="E428" s="3"/>
      <c r="F428" s="32"/>
      <c r="G428" s="6"/>
      <c r="H428" s="4"/>
      <c r="I428" s="3"/>
      <c r="J428" s="5"/>
    </row>
    <row r="429" spans="1:10" ht="15.75">
      <c r="A429" s="1"/>
      <c r="B429" s="1"/>
      <c r="C429" s="15"/>
      <c r="D429" s="3"/>
      <c r="E429" s="3"/>
      <c r="F429" s="32"/>
      <c r="G429" s="6"/>
      <c r="H429" s="4"/>
      <c r="I429" s="3"/>
      <c r="J429" s="5"/>
    </row>
    <row r="430" spans="1:10" ht="15.75">
      <c r="A430" s="1"/>
      <c r="B430" s="1"/>
      <c r="C430" s="15"/>
      <c r="D430" s="3"/>
      <c r="E430" s="3"/>
      <c r="F430" s="32"/>
      <c r="G430" s="6"/>
      <c r="H430" s="4"/>
      <c r="I430" s="3"/>
      <c r="J430" s="5"/>
    </row>
    <row r="431" spans="1:10" ht="15.75">
      <c r="A431" s="1"/>
      <c r="B431" s="1"/>
      <c r="C431" s="15"/>
      <c r="D431" s="3"/>
      <c r="E431" s="3"/>
      <c r="F431" s="32"/>
      <c r="G431" s="6"/>
      <c r="H431" s="4"/>
      <c r="I431" s="3"/>
      <c r="J431" s="5"/>
    </row>
    <row r="432" spans="1:10" ht="15.75">
      <c r="A432" s="1"/>
      <c r="B432" s="1"/>
      <c r="C432" s="15"/>
      <c r="D432" s="3"/>
      <c r="E432" s="3"/>
      <c r="F432" s="32"/>
      <c r="G432" s="6"/>
      <c r="H432" s="4"/>
      <c r="I432" s="3"/>
      <c r="J432" s="5"/>
    </row>
    <row r="433" spans="1:10" ht="15.75">
      <c r="A433" s="1"/>
      <c r="B433" s="1"/>
      <c r="C433" s="15"/>
      <c r="D433" s="3"/>
      <c r="E433" s="3"/>
      <c r="F433" s="32"/>
      <c r="G433" s="6"/>
      <c r="H433" s="4"/>
      <c r="I433" s="3"/>
      <c r="J433" s="5"/>
    </row>
    <row r="434" spans="1:10" ht="15.75">
      <c r="A434" s="1"/>
      <c r="B434" s="1"/>
      <c r="C434" s="15"/>
      <c r="D434" s="3"/>
      <c r="E434" s="3"/>
      <c r="F434" s="32"/>
      <c r="G434" s="6"/>
      <c r="H434" s="4"/>
      <c r="I434" s="3"/>
      <c r="J434" s="5"/>
    </row>
    <row r="435" spans="1:10" ht="15.75">
      <c r="A435" s="1"/>
      <c r="B435" s="1"/>
      <c r="C435" s="15"/>
      <c r="D435" s="3"/>
      <c r="E435" s="3"/>
      <c r="F435" s="16"/>
      <c r="G435" s="6"/>
      <c r="H435" s="4"/>
      <c r="I435" s="3"/>
      <c r="J435" s="5"/>
    </row>
    <row r="436" spans="1:10" ht="15.75">
      <c r="A436" s="1"/>
      <c r="B436" s="1"/>
      <c r="C436" s="15"/>
      <c r="D436" s="3"/>
      <c r="E436" s="3"/>
      <c r="F436" s="32"/>
      <c r="G436" s="6"/>
      <c r="H436" s="4"/>
      <c r="I436" s="3"/>
      <c r="J436" s="5"/>
    </row>
    <row r="437" spans="1:10" ht="15.75">
      <c r="A437" s="1"/>
      <c r="B437" s="1"/>
      <c r="C437" s="15"/>
      <c r="D437" s="3"/>
      <c r="E437" s="3"/>
      <c r="F437" s="32"/>
      <c r="G437" s="6"/>
      <c r="H437" s="4"/>
      <c r="I437" s="3"/>
      <c r="J437" s="5"/>
    </row>
    <row r="438" spans="1:10" ht="15.75">
      <c r="A438" s="1"/>
      <c r="B438" s="1"/>
      <c r="C438" s="15"/>
      <c r="D438" s="3"/>
      <c r="E438" s="3"/>
      <c r="F438" s="32"/>
      <c r="G438" s="6"/>
      <c r="H438" s="4"/>
      <c r="I438" s="3"/>
      <c r="J438" s="5"/>
    </row>
    <row r="439" spans="1:10" ht="15.75">
      <c r="A439" s="1"/>
      <c r="B439" s="1"/>
      <c r="C439" s="15"/>
      <c r="D439" s="3"/>
      <c r="E439" s="3"/>
      <c r="F439" s="32"/>
      <c r="G439" s="6"/>
      <c r="H439" s="4"/>
      <c r="I439" s="3"/>
      <c r="J439" s="5"/>
    </row>
    <row r="440" spans="1:10" ht="15.75">
      <c r="A440" s="1"/>
      <c r="B440" s="1"/>
      <c r="C440" s="15"/>
      <c r="D440" s="3"/>
      <c r="E440" s="3"/>
      <c r="F440" s="32"/>
      <c r="G440" s="6"/>
      <c r="H440" s="4"/>
      <c r="I440" s="3"/>
      <c r="J440" s="5"/>
    </row>
    <row r="441" spans="1:10" ht="15.75">
      <c r="A441" s="1"/>
      <c r="B441" s="1"/>
      <c r="C441" s="15"/>
      <c r="D441" s="3"/>
      <c r="E441" s="3"/>
      <c r="F441" s="32"/>
      <c r="G441" s="6"/>
      <c r="H441" s="4"/>
      <c r="I441" s="3"/>
      <c r="J441" s="5"/>
    </row>
    <row r="442" spans="1:10" ht="15.75">
      <c r="A442" s="1"/>
      <c r="B442" s="1"/>
      <c r="C442" s="15"/>
      <c r="D442" s="3"/>
      <c r="E442" s="3"/>
      <c r="F442" s="32"/>
      <c r="G442" s="6"/>
      <c r="H442" s="4"/>
      <c r="I442" s="3"/>
      <c r="J442" s="5"/>
    </row>
    <row r="443" spans="1:10" ht="15.75">
      <c r="A443" s="7"/>
      <c r="B443" s="7"/>
      <c r="C443" s="15"/>
      <c r="D443" s="3"/>
      <c r="E443" s="3"/>
      <c r="F443" s="32"/>
      <c r="G443" s="6"/>
      <c r="H443" s="4"/>
      <c r="I443" s="3"/>
      <c r="J443" s="5"/>
    </row>
    <row r="444" spans="1:10" ht="15.75">
      <c r="A444" s="1"/>
      <c r="B444" s="1"/>
      <c r="C444" s="15"/>
      <c r="D444" s="3"/>
      <c r="E444" s="3"/>
      <c r="F444" s="32"/>
      <c r="G444" s="6"/>
      <c r="H444" s="4"/>
      <c r="I444" s="3"/>
      <c r="J444" s="5"/>
    </row>
    <row r="445" spans="1:10" ht="15.75">
      <c r="A445" s="1"/>
      <c r="B445" s="1"/>
      <c r="C445" s="15"/>
      <c r="D445" s="3"/>
      <c r="E445" s="3"/>
      <c r="F445" s="32"/>
      <c r="G445" s="6"/>
      <c r="H445" s="4"/>
      <c r="I445" s="3"/>
      <c r="J445" s="5"/>
    </row>
    <row r="446" spans="1:10" ht="15.75">
      <c r="A446" s="1"/>
      <c r="B446" s="1"/>
      <c r="C446" s="15"/>
      <c r="D446" s="3"/>
      <c r="E446" s="3"/>
      <c r="F446" s="32"/>
      <c r="G446" s="6"/>
      <c r="H446" s="4"/>
      <c r="I446" s="3"/>
      <c r="J446" s="5"/>
    </row>
    <row r="447" spans="1:10" ht="15.75">
      <c r="A447" s="1"/>
      <c r="B447" s="1"/>
      <c r="C447" s="15"/>
      <c r="D447" s="3"/>
      <c r="E447" s="3"/>
      <c r="F447" s="16"/>
      <c r="G447" s="6"/>
      <c r="H447" s="4"/>
      <c r="I447" s="3"/>
      <c r="J447" s="5"/>
    </row>
    <row r="448" spans="1:10" ht="15.75">
      <c r="A448" s="1"/>
      <c r="B448" s="1"/>
      <c r="C448" s="15"/>
      <c r="D448" s="3"/>
      <c r="E448" s="3"/>
      <c r="F448" s="32"/>
      <c r="G448" s="6"/>
      <c r="H448" s="4"/>
      <c r="I448" s="3"/>
      <c r="J448" s="5"/>
    </row>
    <row r="449" spans="1:10" ht="15.75">
      <c r="A449" s="1"/>
      <c r="B449" s="1"/>
      <c r="C449" s="15"/>
      <c r="D449" s="3"/>
      <c r="E449" s="3"/>
      <c r="F449" s="32"/>
      <c r="G449" s="6"/>
      <c r="H449" s="4"/>
      <c r="I449" s="3"/>
      <c r="J449" s="5"/>
    </row>
    <row r="450" spans="1:10" ht="15.75">
      <c r="A450" s="1"/>
      <c r="B450" s="1"/>
      <c r="C450" s="15"/>
      <c r="D450" s="3"/>
      <c r="E450" s="3"/>
      <c r="F450" s="32"/>
      <c r="G450" s="6"/>
      <c r="H450" s="4"/>
      <c r="I450" s="3"/>
      <c r="J450" s="5"/>
    </row>
    <row r="451" spans="1:10" ht="15.75">
      <c r="A451" s="1"/>
      <c r="B451" s="1"/>
      <c r="C451" s="15"/>
      <c r="D451" s="3"/>
      <c r="E451" s="3"/>
      <c r="F451" s="32"/>
      <c r="G451" s="6"/>
      <c r="H451" s="4"/>
      <c r="I451" s="3"/>
      <c r="J451" s="5"/>
    </row>
    <row r="452" spans="1:10" ht="15.75">
      <c r="A452" s="1"/>
      <c r="B452" s="1"/>
      <c r="C452" s="15"/>
      <c r="D452" s="3"/>
      <c r="E452" s="3"/>
      <c r="F452" s="32"/>
      <c r="G452" s="6"/>
      <c r="H452" s="4"/>
      <c r="I452" s="3"/>
      <c r="J452" s="5"/>
    </row>
    <row r="453" spans="1:10" ht="15.75">
      <c r="A453" s="1"/>
      <c r="B453" s="1"/>
      <c r="C453" s="15"/>
      <c r="D453" s="3"/>
      <c r="E453" s="3"/>
      <c r="F453" s="32"/>
      <c r="G453" s="6"/>
      <c r="H453" s="4"/>
      <c r="I453" s="3"/>
      <c r="J453" s="5"/>
    </row>
    <row r="454" spans="1:10" ht="15.75">
      <c r="A454" s="1"/>
      <c r="B454" s="1"/>
      <c r="C454" s="15"/>
      <c r="D454" s="3"/>
      <c r="E454" s="3"/>
      <c r="F454" s="32"/>
      <c r="G454" s="6"/>
      <c r="H454" s="4"/>
      <c r="I454" s="3"/>
      <c r="J454" s="5"/>
    </row>
    <row r="455" spans="1:10" ht="15.75">
      <c r="A455" s="1"/>
      <c r="B455" s="1"/>
      <c r="C455" s="15"/>
      <c r="D455" s="3"/>
      <c r="E455" s="3"/>
      <c r="F455" s="32"/>
      <c r="G455" s="27"/>
      <c r="H455" s="4"/>
      <c r="I455" s="3"/>
      <c r="J455" s="5"/>
    </row>
    <row r="456" spans="1:10" ht="15.75">
      <c r="A456" s="1"/>
      <c r="B456" s="1"/>
      <c r="C456" s="15"/>
      <c r="D456" s="3"/>
      <c r="E456" s="3"/>
      <c r="F456" s="32"/>
      <c r="G456" s="27"/>
      <c r="H456" s="4"/>
      <c r="I456" s="3"/>
      <c r="J456" s="5"/>
    </row>
    <row r="457" spans="1:10" ht="15.75">
      <c r="A457" s="1"/>
      <c r="B457" s="1"/>
      <c r="C457" s="2"/>
      <c r="D457" s="3"/>
      <c r="E457" s="3"/>
      <c r="F457" s="16"/>
      <c r="G457" s="27"/>
      <c r="H457" s="4"/>
      <c r="I457" s="3"/>
      <c r="J457" s="5"/>
    </row>
    <row r="458" spans="1:10" ht="15.75">
      <c r="A458" s="1"/>
      <c r="B458" s="1"/>
      <c r="C458" s="2"/>
      <c r="D458" s="3"/>
      <c r="E458" s="3"/>
      <c r="F458" s="16"/>
      <c r="G458" s="6"/>
      <c r="H458" s="4"/>
      <c r="I458" s="3"/>
      <c r="J458" s="5"/>
    </row>
    <row r="459" spans="1:10" ht="15.75">
      <c r="A459" s="1"/>
      <c r="B459" s="1"/>
      <c r="C459" s="2"/>
      <c r="D459" s="3"/>
      <c r="E459" s="3"/>
      <c r="F459" s="33"/>
      <c r="G459" s="6"/>
      <c r="H459" s="4"/>
      <c r="I459" s="3"/>
      <c r="J459" s="5"/>
    </row>
    <row r="460" spans="1:10" ht="15.75">
      <c r="A460" s="1"/>
      <c r="B460" s="1"/>
      <c r="C460" s="2"/>
      <c r="D460" s="3"/>
      <c r="E460" s="3"/>
      <c r="F460" s="16"/>
      <c r="G460" s="6"/>
      <c r="H460" s="4"/>
      <c r="I460" s="3"/>
      <c r="J460" s="5"/>
    </row>
    <row r="474" spans="11:11">
      <c r="K474" s="466"/>
    </row>
  </sheetData>
  <autoFilter ref="A4:J461" xr:uid="{00000000-0009-0000-0000-000002000000}"/>
  <mergeCells count="1">
    <mergeCell ref="A1:J1"/>
  </mergeCells>
  <printOptions horizontalCentered="1" gridLines="1"/>
  <pageMargins left="0.25" right="0.25" top="0.75" bottom="0.75" header="0.3" footer="0.3"/>
  <pageSetup scale="89" fitToHeight="22" orientation="portrait" r:id="rId1"/>
  <rowBreaks count="8" manualBreakCount="8">
    <brk id="48" max="9" man="1"/>
    <brk id="92" max="9" man="1"/>
    <brk id="133" max="9" man="1"/>
    <brk id="170" max="9" man="1"/>
    <brk id="209" max="9" man="1"/>
    <brk id="249" max="9" man="1"/>
    <brk id="291" max="9" man="1"/>
    <brk id="335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68"/>
  <sheetViews>
    <sheetView zoomScaleNormal="100" zoomScaleSheetLayoutView="100" workbookViewId="0">
      <pane ySplit="4" topLeftCell="A19" activePane="bottomLeft" state="frozen"/>
      <selection pane="bottomLeft" activeCell="I30" sqref="I30"/>
    </sheetView>
  </sheetViews>
  <sheetFormatPr defaultColWidth="9.140625" defaultRowHeight="15"/>
  <cols>
    <col min="1" max="1" width="4" customWidth="1"/>
    <col min="2" max="2" width="7.28515625" customWidth="1"/>
    <col min="3" max="3" width="13.28515625" customWidth="1"/>
    <col min="4" max="4" width="11.28515625" customWidth="1"/>
    <col min="5" max="5" width="11.42578125" customWidth="1"/>
    <col min="6" max="6" width="12.28515625" customWidth="1"/>
    <col min="7" max="7" width="8.5703125" customWidth="1"/>
    <col min="8" max="8" width="11.85546875" style="23" customWidth="1"/>
    <col min="9" max="9" width="11.42578125" customWidth="1"/>
    <col min="10" max="10" width="11.5703125" customWidth="1"/>
    <col min="11" max="11" width="11.85546875" customWidth="1"/>
  </cols>
  <sheetData>
    <row r="1" spans="1:11" ht="18.75">
      <c r="A1" s="479" t="s">
        <v>377</v>
      </c>
      <c r="B1" s="480"/>
      <c r="C1" s="480"/>
      <c r="D1" s="480"/>
      <c r="E1" s="480"/>
      <c r="F1" s="480"/>
      <c r="G1" s="480"/>
      <c r="H1" s="480"/>
      <c r="I1" s="480"/>
      <c r="J1" s="480"/>
      <c r="K1" s="35"/>
    </row>
    <row r="2" spans="1:11" ht="18.75">
      <c r="A2" s="9"/>
      <c r="F2" s="13">
        <v>44019</v>
      </c>
    </row>
    <row r="3" spans="1:11">
      <c r="A3" s="10"/>
      <c r="B3" s="10"/>
      <c r="C3" s="10" t="s">
        <v>305</v>
      </c>
      <c r="D3" s="10" t="s">
        <v>306</v>
      </c>
      <c r="E3" s="10"/>
      <c r="F3" s="25"/>
      <c r="G3" s="10"/>
      <c r="H3" s="24"/>
      <c r="I3" s="10"/>
      <c r="J3" s="10"/>
    </row>
    <row r="4" spans="1:11">
      <c r="A4" s="21" t="s">
        <v>307</v>
      </c>
      <c r="B4" s="21" t="s">
        <v>3</v>
      </c>
      <c r="C4" s="20">
        <v>43647</v>
      </c>
      <c r="D4" s="12"/>
      <c r="E4" s="11">
        <v>1</v>
      </c>
      <c r="F4" s="22" t="s">
        <v>308</v>
      </c>
      <c r="G4" s="22" t="s">
        <v>309</v>
      </c>
      <c r="H4" s="25" t="s">
        <v>310</v>
      </c>
      <c r="I4" s="12" t="s">
        <v>311</v>
      </c>
      <c r="J4" s="12" t="s">
        <v>312</v>
      </c>
    </row>
    <row r="5" spans="1:11">
      <c r="A5" s="15">
        <v>1</v>
      </c>
      <c r="B5" s="14">
        <v>2847</v>
      </c>
      <c r="C5" s="15">
        <v>76</v>
      </c>
      <c r="D5" s="16">
        <v>3.65</v>
      </c>
      <c r="E5" s="16">
        <v>277.39999999999998</v>
      </c>
      <c r="F5" s="16"/>
      <c r="G5" s="15"/>
      <c r="H5" s="17"/>
      <c r="I5" s="16">
        <v>277.39999999999998</v>
      </c>
      <c r="J5" s="18">
        <v>0</v>
      </c>
    </row>
    <row r="6" spans="1:11">
      <c r="A6" s="15">
        <v>1</v>
      </c>
      <c r="B6" s="14">
        <v>4671</v>
      </c>
      <c r="C6" s="15">
        <v>64</v>
      </c>
      <c r="D6" s="16">
        <v>3.65</v>
      </c>
      <c r="E6" s="16">
        <v>233.6</v>
      </c>
      <c r="F6" s="16"/>
      <c r="G6" s="19"/>
      <c r="H6" s="17"/>
      <c r="I6" s="16">
        <v>233.6</v>
      </c>
      <c r="J6" s="18">
        <v>0</v>
      </c>
    </row>
    <row r="7" spans="1:11">
      <c r="A7" s="15">
        <v>1</v>
      </c>
      <c r="B7" s="14">
        <v>4932</v>
      </c>
      <c r="C7" s="15">
        <v>56</v>
      </c>
      <c r="D7" s="16">
        <v>3.65</v>
      </c>
      <c r="E7" s="16">
        <v>204.4</v>
      </c>
      <c r="F7" s="16"/>
      <c r="G7" s="15"/>
      <c r="H7" s="17"/>
      <c r="I7" s="16">
        <v>204.4</v>
      </c>
      <c r="J7" s="18">
        <v>0</v>
      </c>
    </row>
    <row r="8" spans="1:11">
      <c r="A8" s="15"/>
      <c r="B8" s="14"/>
      <c r="C8" s="15"/>
      <c r="D8" s="16"/>
      <c r="E8" s="16"/>
      <c r="F8" s="16"/>
      <c r="G8" s="15"/>
      <c r="H8" s="17"/>
      <c r="I8" s="16"/>
      <c r="J8" s="18"/>
    </row>
    <row r="9" spans="1:11">
      <c r="A9" s="15">
        <v>2</v>
      </c>
      <c r="B9" s="14">
        <v>719</v>
      </c>
      <c r="C9" s="15">
        <v>213</v>
      </c>
      <c r="D9" s="16">
        <v>3.65</v>
      </c>
      <c r="E9" s="16">
        <v>777.44999999999993</v>
      </c>
      <c r="F9" s="16"/>
      <c r="G9" s="19"/>
      <c r="H9" s="17"/>
      <c r="I9" s="16">
        <v>777.44999999999993</v>
      </c>
      <c r="J9" s="18">
        <v>0</v>
      </c>
    </row>
    <row r="10" spans="1:11">
      <c r="A10" s="15">
        <v>2</v>
      </c>
      <c r="B10" s="14">
        <v>1475</v>
      </c>
      <c r="C10" s="15">
        <v>100</v>
      </c>
      <c r="D10" s="16">
        <v>3.65</v>
      </c>
      <c r="E10" s="16">
        <v>365</v>
      </c>
      <c r="F10" s="16">
        <v>223.25</v>
      </c>
      <c r="G10" s="19">
        <v>3042</v>
      </c>
      <c r="H10" s="17">
        <v>40331</v>
      </c>
      <c r="I10" s="16">
        <v>141.75</v>
      </c>
      <c r="J10" s="18">
        <v>0.61164383561643831</v>
      </c>
    </row>
    <row r="11" spans="1:11">
      <c r="A11" s="15">
        <v>2</v>
      </c>
      <c r="B11" s="14">
        <v>4869</v>
      </c>
      <c r="C11" s="15">
        <v>83</v>
      </c>
      <c r="D11" s="16">
        <v>3.65</v>
      </c>
      <c r="E11" s="16">
        <v>302.95</v>
      </c>
      <c r="F11" s="16"/>
      <c r="G11" s="19"/>
      <c r="H11" s="17"/>
      <c r="I11" s="16">
        <v>302.95</v>
      </c>
      <c r="J11" s="18">
        <v>0</v>
      </c>
    </row>
    <row r="12" spans="1:11">
      <c r="A12" s="15">
        <v>2</v>
      </c>
      <c r="B12" s="14">
        <v>6689</v>
      </c>
      <c r="C12" s="15">
        <v>70</v>
      </c>
      <c r="D12" s="16">
        <v>3.65</v>
      </c>
      <c r="E12" s="16">
        <v>255.5</v>
      </c>
      <c r="F12" s="16">
        <v>94.3</v>
      </c>
      <c r="G12" s="19">
        <v>21.36</v>
      </c>
      <c r="H12" s="17">
        <v>615.20000000000005</v>
      </c>
      <c r="I12" s="16">
        <v>161.19999999999999</v>
      </c>
      <c r="J12" s="18">
        <v>0.36908023483365948</v>
      </c>
    </row>
    <row r="13" spans="1:11">
      <c r="A13" s="15">
        <v>2</v>
      </c>
      <c r="B13" s="14">
        <v>6926</v>
      </c>
      <c r="C13" s="15">
        <v>79</v>
      </c>
      <c r="D13" s="16">
        <v>3.65</v>
      </c>
      <c r="E13" s="16">
        <v>288.34999999999997</v>
      </c>
      <c r="F13" s="16"/>
      <c r="G13" s="19"/>
      <c r="H13" s="17"/>
      <c r="I13" s="16">
        <v>288.34999999999997</v>
      </c>
      <c r="J13" s="18">
        <v>0</v>
      </c>
    </row>
    <row r="14" spans="1:11">
      <c r="A14" s="15"/>
      <c r="B14" s="14"/>
      <c r="C14" s="15"/>
      <c r="D14" s="16"/>
      <c r="E14" s="16"/>
      <c r="F14" s="16"/>
      <c r="G14" s="19"/>
      <c r="H14" s="17"/>
      <c r="I14" s="16"/>
      <c r="J14" s="18"/>
    </row>
    <row r="15" spans="1:11">
      <c r="A15" s="15">
        <v>3</v>
      </c>
      <c r="B15" s="14">
        <v>1002</v>
      </c>
      <c r="C15" s="15">
        <v>174</v>
      </c>
      <c r="D15" s="16">
        <v>3.65</v>
      </c>
      <c r="E15" s="16">
        <v>635.1</v>
      </c>
      <c r="F15" s="16"/>
      <c r="G15" s="19"/>
      <c r="H15" s="17"/>
      <c r="I15" s="16">
        <v>635.1</v>
      </c>
      <c r="J15" s="18">
        <v>0</v>
      </c>
    </row>
    <row r="16" spans="1:11">
      <c r="A16" s="15">
        <v>3</v>
      </c>
      <c r="B16" s="14">
        <v>1922</v>
      </c>
      <c r="C16" s="15">
        <v>57</v>
      </c>
      <c r="D16" s="16">
        <v>3.65</v>
      </c>
      <c r="E16" s="16">
        <v>208.04999999999998</v>
      </c>
      <c r="F16" s="16"/>
      <c r="G16" s="19"/>
      <c r="H16" s="17"/>
      <c r="I16" s="16">
        <v>208.04999999999998</v>
      </c>
      <c r="J16" s="18">
        <v>0</v>
      </c>
    </row>
    <row r="17" spans="1:10">
      <c r="A17" s="15">
        <v>3</v>
      </c>
      <c r="B17" s="14">
        <v>2836</v>
      </c>
      <c r="C17" s="15">
        <v>109</v>
      </c>
      <c r="D17" s="16">
        <v>3.65</v>
      </c>
      <c r="E17" s="16">
        <v>397.84999999999997</v>
      </c>
      <c r="F17" s="16"/>
      <c r="G17" s="19"/>
      <c r="H17" s="17"/>
      <c r="I17" s="16">
        <v>397.84999999999997</v>
      </c>
      <c r="J17" s="18">
        <v>0</v>
      </c>
    </row>
    <row r="18" spans="1:10">
      <c r="A18" s="15">
        <v>3</v>
      </c>
      <c r="B18" s="14">
        <v>5008</v>
      </c>
      <c r="C18" s="15">
        <v>93</v>
      </c>
      <c r="D18" s="16">
        <v>3.65</v>
      </c>
      <c r="E18" s="16">
        <v>339.45</v>
      </c>
      <c r="F18" s="16">
        <v>339.45</v>
      </c>
      <c r="G18" s="19">
        <v>1112</v>
      </c>
      <c r="H18" s="17">
        <v>44002</v>
      </c>
      <c r="I18" s="16">
        <v>0</v>
      </c>
      <c r="J18" s="18">
        <v>1</v>
      </c>
    </row>
    <row r="19" spans="1:10">
      <c r="A19" s="15">
        <v>3</v>
      </c>
      <c r="B19" s="14">
        <v>12185</v>
      </c>
      <c r="C19" s="15">
        <v>31</v>
      </c>
      <c r="D19" s="16">
        <v>3.65</v>
      </c>
      <c r="E19" s="16">
        <v>113.14999999999999</v>
      </c>
      <c r="F19" s="16"/>
      <c r="G19" s="19"/>
      <c r="H19" s="17"/>
      <c r="I19" s="16">
        <v>113.14999999999999</v>
      </c>
      <c r="J19" s="18">
        <v>0</v>
      </c>
    </row>
    <row r="20" spans="1:10">
      <c r="A20" s="15"/>
      <c r="B20" s="14"/>
      <c r="C20" s="15"/>
      <c r="D20" s="16"/>
      <c r="E20" s="16"/>
      <c r="F20" s="16"/>
      <c r="G20" s="19"/>
      <c r="H20" s="17"/>
      <c r="I20" s="16"/>
      <c r="J20" s="18"/>
    </row>
    <row r="21" spans="1:10">
      <c r="A21" s="15">
        <v>4</v>
      </c>
      <c r="B21" s="14">
        <v>2210</v>
      </c>
      <c r="C21" s="15">
        <v>99</v>
      </c>
      <c r="D21" s="16">
        <v>3.65</v>
      </c>
      <c r="E21" s="16">
        <v>361.34999999999997</v>
      </c>
      <c r="F21" s="16"/>
      <c r="G21" s="19"/>
      <c r="H21" s="17"/>
      <c r="I21" s="16">
        <v>361.34999999999997</v>
      </c>
      <c r="J21" s="18">
        <v>0</v>
      </c>
    </row>
    <row r="22" spans="1:10">
      <c r="A22" s="15">
        <v>4</v>
      </c>
      <c r="B22" s="14">
        <v>2478</v>
      </c>
      <c r="C22" s="15">
        <v>126</v>
      </c>
      <c r="D22" s="16">
        <v>3.65</v>
      </c>
      <c r="E22" s="16">
        <v>459.9</v>
      </c>
      <c r="F22" s="16">
        <v>275.45</v>
      </c>
      <c r="G22" s="19">
        <v>4566</v>
      </c>
      <c r="H22" s="26">
        <v>43997</v>
      </c>
      <c r="I22" s="16">
        <v>184.45</v>
      </c>
      <c r="J22" s="18">
        <v>0.59893455098934556</v>
      </c>
    </row>
    <row r="23" spans="1:10">
      <c r="A23" s="15">
        <v>4</v>
      </c>
      <c r="B23" s="14">
        <v>2984</v>
      </c>
      <c r="C23" s="15">
        <v>92</v>
      </c>
      <c r="D23" s="16">
        <v>3.65</v>
      </c>
      <c r="E23" s="16">
        <v>335.8</v>
      </c>
      <c r="F23" s="16"/>
      <c r="G23" s="19"/>
      <c r="H23" s="17"/>
      <c r="I23" s="16">
        <v>335.8</v>
      </c>
      <c r="J23" s="18">
        <v>0</v>
      </c>
    </row>
    <row r="24" spans="1:10">
      <c r="A24" s="15">
        <v>4</v>
      </c>
      <c r="B24" s="14">
        <v>4896</v>
      </c>
      <c r="C24" s="15">
        <v>55</v>
      </c>
      <c r="D24" s="16">
        <v>3.65</v>
      </c>
      <c r="E24" s="16">
        <v>200.75</v>
      </c>
      <c r="F24" s="16">
        <v>200.75</v>
      </c>
      <c r="G24" s="19">
        <v>3025</v>
      </c>
      <c r="H24" s="17">
        <v>43934</v>
      </c>
      <c r="I24" s="16">
        <v>0</v>
      </c>
      <c r="J24" s="18">
        <v>1</v>
      </c>
    </row>
    <row r="25" spans="1:10">
      <c r="A25" s="15">
        <v>4</v>
      </c>
      <c r="B25" s="14">
        <v>6444</v>
      </c>
      <c r="C25" s="15">
        <v>46</v>
      </c>
      <c r="D25" s="16">
        <v>3.65</v>
      </c>
      <c r="E25" s="16">
        <v>167.9</v>
      </c>
      <c r="F25" s="16"/>
      <c r="G25" s="19"/>
      <c r="H25" s="17"/>
      <c r="I25" s="16">
        <v>167.9</v>
      </c>
      <c r="J25" s="18">
        <v>0</v>
      </c>
    </row>
    <row r="26" spans="1:10">
      <c r="A26" s="15"/>
      <c r="B26" s="14"/>
      <c r="C26" s="15"/>
      <c r="D26" s="16"/>
      <c r="E26" s="16"/>
      <c r="F26" s="16"/>
      <c r="G26" s="19"/>
      <c r="H26" s="17"/>
      <c r="I26" s="16"/>
      <c r="J26" s="18"/>
    </row>
    <row r="27" spans="1:10">
      <c r="A27" s="15">
        <v>5</v>
      </c>
      <c r="B27" s="14">
        <v>1797</v>
      </c>
      <c r="C27" s="15">
        <v>112</v>
      </c>
      <c r="D27" s="16">
        <v>3.65</v>
      </c>
      <c r="E27" s="16">
        <v>408.8</v>
      </c>
      <c r="F27" s="16"/>
      <c r="G27" s="19"/>
      <c r="H27" s="17"/>
      <c r="I27" s="16">
        <v>408.8</v>
      </c>
      <c r="J27" s="18">
        <v>0</v>
      </c>
    </row>
    <row r="28" spans="1:10">
      <c r="A28" s="15">
        <v>5</v>
      </c>
      <c r="B28" s="14">
        <v>2990</v>
      </c>
      <c r="C28" s="15">
        <v>84</v>
      </c>
      <c r="D28" s="16">
        <v>3.65</v>
      </c>
      <c r="E28" s="16">
        <v>306.59999999999997</v>
      </c>
      <c r="F28" s="16"/>
      <c r="G28" s="19"/>
      <c r="H28" s="17"/>
      <c r="I28" s="16">
        <v>306.59999999999997</v>
      </c>
      <c r="J28" s="18">
        <v>0</v>
      </c>
    </row>
    <row r="29" spans="1:10">
      <c r="A29" s="15">
        <v>5</v>
      </c>
      <c r="B29" s="14">
        <v>7895</v>
      </c>
      <c r="C29" s="15">
        <v>120</v>
      </c>
      <c r="D29" s="16">
        <v>3.65</v>
      </c>
      <c r="E29" s="16">
        <v>438</v>
      </c>
      <c r="F29" s="16">
        <v>507.35</v>
      </c>
      <c r="G29" s="27">
        <v>2167</v>
      </c>
      <c r="H29" s="17">
        <v>43979</v>
      </c>
      <c r="I29" s="16">
        <v>-69.350000000000023</v>
      </c>
      <c r="J29" s="18">
        <v>1.1583333333333334</v>
      </c>
    </row>
    <row r="30" spans="1:10">
      <c r="A30" s="15">
        <v>5</v>
      </c>
      <c r="B30" s="14">
        <v>16244</v>
      </c>
      <c r="C30" s="15">
        <v>82</v>
      </c>
      <c r="D30" s="16">
        <v>3.65</v>
      </c>
      <c r="E30" s="16">
        <v>299.3</v>
      </c>
      <c r="F30" s="378">
        <v>175</v>
      </c>
      <c r="G30" s="376">
        <v>1198</v>
      </c>
      <c r="H30" s="379">
        <v>44008</v>
      </c>
      <c r="I30" s="16">
        <v>124.3</v>
      </c>
      <c r="J30" s="18">
        <v>0.5847</v>
      </c>
    </row>
    <row r="31" spans="1:10">
      <c r="A31" s="15"/>
      <c r="B31" s="14"/>
      <c r="C31" s="15"/>
      <c r="D31" s="16"/>
      <c r="E31" s="16"/>
      <c r="F31" s="16"/>
      <c r="G31" s="19"/>
      <c r="H31" s="17"/>
      <c r="I31" s="16"/>
      <c r="J31" s="18"/>
    </row>
    <row r="32" spans="1:10">
      <c r="A32" s="15">
        <v>6</v>
      </c>
      <c r="B32" s="14">
        <v>4439</v>
      </c>
      <c r="C32" s="15">
        <v>235</v>
      </c>
      <c r="D32" s="16">
        <v>3.65</v>
      </c>
      <c r="E32" s="16">
        <v>857.75</v>
      </c>
      <c r="F32" s="16">
        <v>385.82</v>
      </c>
      <c r="G32" s="27" t="s">
        <v>378</v>
      </c>
      <c r="H32" s="26" t="s">
        <v>379</v>
      </c>
      <c r="I32" s="16">
        <v>471.93</v>
      </c>
      <c r="J32" s="18">
        <v>0.44980472165549401</v>
      </c>
    </row>
    <row r="33" spans="1:10">
      <c r="A33" s="15">
        <v>6</v>
      </c>
      <c r="B33" s="14">
        <v>6279</v>
      </c>
      <c r="C33" s="15">
        <v>153</v>
      </c>
      <c r="D33" s="16">
        <v>3.65</v>
      </c>
      <c r="E33" s="16">
        <v>558.44999999999993</v>
      </c>
      <c r="F33" s="16"/>
      <c r="G33" s="19"/>
      <c r="H33" s="17"/>
      <c r="I33" s="16">
        <v>558.44999999999993</v>
      </c>
      <c r="J33" s="18">
        <v>0</v>
      </c>
    </row>
    <row r="34" spans="1:10">
      <c r="A34" s="15">
        <v>6</v>
      </c>
      <c r="B34" s="14">
        <v>6764</v>
      </c>
      <c r="C34" s="15">
        <v>82</v>
      </c>
      <c r="D34" s="16">
        <v>3.65</v>
      </c>
      <c r="E34" s="16">
        <v>299.3</v>
      </c>
      <c r="F34" s="16"/>
      <c r="G34" s="19"/>
      <c r="H34" s="17"/>
      <c r="I34" s="16">
        <v>299.3</v>
      </c>
      <c r="J34" s="18">
        <v>0</v>
      </c>
    </row>
    <row r="35" spans="1:10">
      <c r="A35" s="15">
        <v>6</v>
      </c>
      <c r="B35" s="14">
        <v>10260</v>
      </c>
      <c r="C35" s="15">
        <v>94</v>
      </c>
      <c r="D35" s="16">
        <v>3.65</v>
      </c>
      <c r="E35" s="16">
        <v>343.09999999999997</v>
      </c>
      <c r="F35" s="16"/>
      <c r="G35" s="19"/>
      <c r="H35" s="17"/>
      <c r="I35" s="16">
        <v>343.09999999999997</v>
      </c>
      <c r="J35" s="18">
        <v>0</v>
      </c>
    </row>
    <row r="36" spans="1:10">
      <c r="A36" s="15"/>
      <c r="B36" s="14"/>
      <c r="C36" s="15"/>
      <c r="D36" s="16"/>
      <c r="E36" s="16"/>
      <c r="F36" s="16"/>
      <c r="G36" s="19"/>
      <c r="H36" s="17"/>
      <c r="I36" s="16"/>
      <c r="J36" s="18"/>
    </row>
    <row r="37" spans="1:10">
      <c r="A37" s="15">
        <v>7</v>
      </c>
      <c r="B37" s="14">
        <v>617</v>
      </c>
      <c r="C37" s="15">
        <v>107</v>
      </c>
      <c r="D37" s="16">
        <v>3.65</v>
      </c>
      <c r="E37" s="16">
        <v>390.55</v>
      </c>
      <c r="F37" s="16">
        <v>226.3</v>
      </c>
      <c r="G37" s="19">
        <v>5117</v>
      </c>
      <c r="H37" s="17">
        <v>44001</v>
      </c>
      <c r="I37" s="16">
        <v>164.25</v>
      </c>
      <c r="J37" s="18">
        <v>0.57943925233644866</v>
      </c>
    </row>
    <row r="38" spans="1:10">
      <c r="A38" s="15">
        <v>7</v>
      </c>
      <c r="B38" s="14">
        <v>5382</v>
      </c>
      <c r="C38" s="15">
        <v>92</v>
      </c>
      <c r="D38" s="16">
        <v>3.65</v>
      </c>
      <c r="E38" s="16">
        <v>335.8</v>
      </c>
      <c r="F38" s="16"/>
      <c r="G38" s="19"/>
      <c r="H38" s="17"/>
      <c r="I38" s="16">
        <v>335.8</v>
      </c>
      <c r="J38" s="18">
        <v>0</v>
      </c>
    </row>
    <row r="39" spans="1:10">
      <c r="A39" s="15">
        <v>7</v>
      </c>
      <c r="B39" s="14">
        <v>6464</v>
      </c>
      <c r="C39" s="15">
        <v>116</v>
      </c>
      <c r="D39" s="16">
        <v>3.65</v>
      </c>
      <c r="E39" s="16">
        <v>423.4</v>
      </c>
      <c r="F39" s="16"/>
      <c r="G39" s="19"/>
      <c r="H39" s="17"/>
      <c r="I39" s="16">
        <v>423.4</v>
      </c>
      <c r="J39" s="18">
        <v>0</v>
      </c>
    </row>
    <row r="40" spans="1:10">
      <c r="A40" s="15">
        <v>7</v>
      </c>
      <c r="B40" s="14">
        <v>10552</v>
      </c>
      <c r="C40" s="15">
        <v>94</v>
      </c>
      <c r="D40" s="16">
        <v>3.65</v>
      </c>
      <c r="E40" s="16">
        <v>343.09999999999997</v>
      </c>
      <c r="F40" s="16"/>
      <c r="G40" s="19"/>
      <c r="H40" s="17"/>
      <c r="I40" s="16">
        <v>343.09999999999997</v>
      </c>
      <c r="J40" s="18">
        <v>0</v>
      </c>
    </row>
    <row r="41" spans="1:10">
      <c r="A41" s="15">
        <v>7</v>
      </c>
      <c r="B41" s="14">
        <v>11834</v>
      </c>
      <c r="C41" s="15">
        <v>102</v>
      </c>
      <c r="D41" s="16">
        <v>3.65</v>
      </c>
      <c r="E41" s="16">
        <v>372.3</v>
      </c>
      <c r="F41" s="16">
        <v>249.4</v>
      </c>
      <c r="G41" s="19">
        <v>2999</v>
      </c>
      <c r="H41" s="17">
        <v>43930</v>
      </c>
      <c r="I41" s="16">
        <v>122.9</v>
      </c>
      <c r="J41" s="18">
        <v>0.66988987375772224</v>
      </c>
    </row>
    <row r="42" spans="1:10">
      <c r="A42" s="15"/>
      <c r="B42" s="14"/>
      <c r="C42" s="15"/>
      <c r="D42" s="16"/>
      <c r="E42" s="16"/>
      <c r="F42" s="16"/>
      <c r="G42" s="19"/>
      <c r="H42" s="17"/>
      <c r="I42" s="16"/>
      <c r="J42" s="18"/>
    </row>
    <row r="43" spans="1:10">
      <c r="A43" s="15">
        <v>8</v>
      </c>
      <c r="B43" s="14">
        <v>3955</v>
      </c>
      <c r="C43" s="15">
        <v>455</v>
      </c>
      <c r="D43" s="16">
        <v>3.65</v>
      </c>
      <c r="E43" s="16">
        <v>1660.75</v>
      </c>
      <c r="F43" s="16">
        <v>1660.75</v>
      </c>
      <c r="G43" s="19">
        <v>1970</v>
      </c>
      <c r="H43" s="17">
        <v>43938</v>
      </c>
      <c r="I43" s="16">
        <v>0</v>
      </c>
      <c r="J43" s="18">
        <v>1</v>
      </c>
    </row>
    <row r="44" spans="1:10">
      <c r="A44" s="15">
        <v>8</v>
      </c>
      <c r="B44" s="14">
        <v>4505</v>
      </c>
      <c r="C44" s="15">
        <v>88</v>
      </c>
      <c r="D44" s="16">
        <v>3.65</v>
      </c>
      <c r="E44" s="16">
        <v>321.2</v>
      </c>
      <c r="F44" s="16">
        <v>321.2</v>
      </c>
      <c r="G44" s="19">
        <v>1678</v>
      </c>
      <c r="H44" s="17">
        <v>43986</v>
      </c>
      <c r="I44" s="16">
        <v>0</v>
      </c>
      <c r="J44" s="18">
        <v>1</v>
      </c>
    </row>
    <row r="45" spans="1:10">
      <c r="A45" s="15">
        <v>8</v>
      </c>
      <c r="B45" s="14">
        <v>7498</v>
      </c>
      <c r="C45" s="15">
        <v>168</v>
      </c>
      <c r="D45" s="16">
        <v>3.65</v>
      </c>
      <c r="E45" s="16">
        <v>613.19999999999993</v>
      </c>
      <c r="F45" s="16"/>
      <c r="G45" s="19"/>
      <c r="H45" s="17"/>
      <c r="I45" s="16">
        <v>613.19999999999993</v>
      </c>
      <c r="J45" s="18">
        <v>0</v>
      </c>
    </row>
    <row r="46" spans="1:10">
      <c r="A46" s="15">
        <v>8</v>
      </c>
      <c r="B46" s="14">
        <v>10714</v>
      </c>
      <c r="C46" s="15">
        <v>123</v>
      </c>
      <c r="D46" s="16">
        <v>3.65</v>
      </c>
      <c r="E46" s="16">
        <v>448.95</v>
      </c>
      <c r="F46" s="16"/>
      <c r="G46" s="19"/>
      <c r="H46" s="17"/>
      <c r="I46" s="16">
        <v>448.95</v>
      </c>
      <c r="J46" s="18">
        <v>0</v>
      </c>
    </row>
    <row r="47" spans="1:10">
      <c r="A47" s="15"/>
      <c r="B47" s="14"/>
      <c r="C47" s="15"/>
      <c r="D47" s="16"/>
      <c r="E47" s="16"/>
      <c r="F47" s="16"/>
      <c r="G47" s="19"/>
      <c r="H47" s="17"/>
      <c r="I47" s="16"/>
      <c r="J47" s="18"/>
    </row>
    <row r="48" spans="1:10">
      <c r="A48" s="15">
        <v>9</v>
      </c>
      <c r="B48" s="14">
        <v>1033</v>
      </c>
      <c r="C48" s="15">
        <v>131</v>
      </c>
      <c r="D48" s="16">
        <v>3.65</v>
      </c>
      <c r="E48" s="16">
        <v>478.15</v>
      </c>
      <c r="F48" s="16"/>
      <c r="G48" s="19"/>
      <c r="H48" s="17"/>
      <c r="I48" s="16">
        <v>478.15</v>
      </c>
      <c r="J48" s="18">
        <v>0</v>
      </c>
    </row>
    <row r="49" spans="1:10">
      <c r="A49" s="15">
        <v>9</v>
      </c>
      <c r="B49" s="14">
        <v>4489</v>
      </c>
      <c r="C49" s="15">
        <v>100</v>
      </c>
      <c r="D49" s="16">
        <v>3.65</v>
      </c>
      <c r="E49" s="16">
        <v>365</v>
      </c>
      <c r="F49" s="16">
        <v>380.64</v>
      </c>
      <c r="G49" s="19">
        <v>1279</v>
      </c>
      <c r="H49" s="17">
        <v>43984</v>
      </c>
      <c r="I49" s="16">
        <v>-15.639999999999986</v>
      </c>
      <c r="J49" s="18">
        <v>1.0428493150684932</v>
      </c>
    </row>
    <row r="50" spans="1:10">
      <c r="A50" s="15">
        <v>9</v>
      </c>
      <c r="B50" s="14">
        <v>10919</v>
      </c>
      <c r="C50" s="15">
        <v>110</v>
      </c>
      <c r="D50" s="16">
        <v>3.65</v>
      </c>
      <c r="E50" s="16">
        <v>401.5</v>
      </c>
      <c r="F50" s="16">
        <v>401.5</v>
      </c>
      <c r="G50" s="19">
        <v>2395</v>
      </c>
      <c r="H50" s="17">
        <v>44002</v>
      </c>
      <c r="I50" s="16">
        <v>0</v>
      </c>
      <c r="J50" s="18">
        <v>1</v>
      </c>
    </row>
    <row r="51" spans="1:10">
      <c r="A51" s="15">
        <v>9</v>
      </c>
      <c r="B51" s="14">
        <v>16217</v>
      </c>
      <c r="C51" s="15">
        <v>47</v>
      </c>
      <c r="D51" s="16">
        <v>3.65</v>
      </c>
      <c r="E51" s="16">
        <v>171.54999999999998</v>
      </c>
      <c r="F51" s="16"/>
      <c r="G51" s="19"/>
      <c r="H51" s="17"/>
      <c r="I51" s="16">
        <v>171.54999999999998</v>
      </c>
      <c r="J51" s="18">
        <v>0</v>
      </c>
    </row>
    <row r="52" spans="1:10">
      <c r="A52" s="15">
        <v>9</v>
      </c>
      <c r="B52" s="14">
        <v>16900</v>
      </c>
      <c r="C52" s="15">
        <v>21</v>
      </c>
      <c r="D52" s="16">
        <v>3.65</v>
      </c>
      <c r="E52" s="16">
        <v>76.649999999999991</v>
      </c>
      <c r="F52" s="16"/>
      <c r="G52" s="19"/>
      <c r="H52" s="17"/>
      <c r="I52" s="16">
        <v>76.649999999999991</v>
      </c>
      <c r="J52" s="18">
        <v>0</v>
      </c>
    </row>
    <row r="53" spans="1:10">
      <c r="A53" s="15"/>
      <c r="B53" s="14"/>
      <c r="C53" s="15"/>
      <c r="D53" s="16"/>
      <c r="E53" s="16"/>
      <c r="F53" s="16"/>
      <c r="G53" s="19"/>
      <c r="H53" s="17"/>
      <c r="I53" s="16"/>
      <c r="J53" s="18"/>
    </row>
    <row r="54" spans="1:10">
      <c r="A54" s="15">
        <v>10</v>
      </c>
      <c r="B54" s="14">
        <v>614</v>
      </c>
      <c r="C54" s="15">
        <v>161</v>
      </c>
      <c r="D54" s="16">
        <v>3.65</v>
      </c>
      <c r="E54" s="16">
        <v>587.65</v>
      </c>
      <c r="F54" s="16">
        <v>602.9</v>
      </c>
      <c r="G54" s="19">
        <v>3434</v>
      </c>
      <c r="H54" s="17">
        <v>43959</v>
      </c>
      <c r="I54" s="16">
        <v>-15.25</v>
      </c>
      <c r="J54" s="18">
        <v>1.0259508210669617</v>
      </c>
    </row>
    <row r="55" spans="1:10">
      <c r="A55" s="15">
        <v>10</v>
      </c>
      <c r="B55" s="14">
        <v>1838</v>
      </c>
      <c r="C55" s="15">
        <v>192</v>
      </c>
      <c r="D55" s="16">
        <v>3.65</v>
      </c>
      <c r="E55" s="16">
        <v>700.8</v>
      </c>
      <c r="F55" s="16"/>
      <c r="G55" s="19"/>
      <c r="H55" s="17"/>
      <c r="I55" s="16">
        <v>700.8</v>
      </c>
      <c r="J55" s="18">
        <v>0</v>
      </c>
    </row>
    <row r="56" spans="1:10">
      <c r="A56" s="15">
        <v>10</v>
      </c>
      <c r="B56" s="14">
        <v>5514</v>
      </c>
      <c r="C56" s="15">
        <v>174</v>
      </c>
      <c r="D56" s="16">
        <v>3.65</v>
      </c>
      <c r="E56" s="16">
        <v>635.1</v>
      </c>
      <c r="F56" s="16">
        <v>840.2</v>
      </c>
      <c r="G56" s="19">
        <v>7716</v>
      </c>
      <c r="H56" s="17">
        <v>44006</v>
      </c>
      <c r="I56" s="16">
        <v>-205.10000000000002</v>
      </c>
      <c r="J56" s="18">
        <v>1.3229412690914817</v>
      </c>
    </row>
    <row r="57" spans="1:10">
      <c r="A57" s="15">
        <v>10</v>
      </c>
      <c r="B57" s="14">
        <v>8810</v>
      </c>
      <c r="C57" s="15">
        <v>113</v>
      </c>
      <c r="D57" s="16">
        <v>3.65</v>
      </c>
      <c r="E57" s="16">
        <v>412.45</v>
      </c>
      <c r="F57" s="16">
        <v>419.75</v>
      </c>
      <c r="G57" s="19">
        <v>2874</v>
      </c>
      <c r="H57" s="17">
        <v>43963</v>
      </c>
      <c r="I57" s="16">
        <v>-7.3000000000000114</v>
      </c>
      <c r="J57" s="18">
        <v>1.0176991150442478</v>
      </c>
    </row>
    <row r="58" spans="1:10">
      <c r="A58" s="15">
        <v>10</v>
      </c>
      <c r="B58" s="14">
        <v>11305</v>
      </c>
      <c r="C58" s="15">
        <v>94</v>
      </c>
      <c r="D58" s="16">
        <v>3.65</v>
      </c>
      <c r="E58" s="16">
        <v>343.09999999999997</v>
      </c>
      <c r="F58" s="16">
        <v>343.1</v>
      </c>
      <c r="G58" s="19">
        <v>1169</v>
      </c>
      <c r="H58" s="17">
        <v>43992</v>
      </c>
      <c r="I58" s="16">
        <v>0</v>
      </c>
      <c r="J58" s="18">
        <v>1.0000000000000002</v>
      </c>
    </row>
    <row r="59" spans="1:10">
      <c r="A59" s="15"/>
      <c r="B59" s="14"/>
      <c r="C59" s="15"/>
      <c r="D59" s="16"/>
      <c r="E59" s="16"/>
      <c r="F59" s="16"/>
      <c r="G59" s="19"/>
      <c r="H59" s="17"/>
      <c r="I59" s="16"/>
      <c r="J59" s="18"/>
    </row>
    <row r="60" spans="1:10">
      <c r="A60" s="15">
        <v>11</v>
      </c>
      <c r="B60" s="14">
        <v>2556</v>
      </c>
      <c r="C60" s="15">
        <v>143</v>
      </c>
      <c r="D60" s="16">
        <v>3.65</v>
      </c>
      <c r="E60" s="16">
        <v>521.94999999999993</v>
      </c>
      <c r="F60" s="16">
        <v>405</v>
      </c>
      <c r="G60" s="19">
        <v>8798</v>
      </c>
      <c r="H60" s="17">
        <v>43997</v>
      </c>
      <c r="I60" s="16">
        <v>116.94999999999993</v>
      </c>
      <c r="J60" s="18">
        <v>0.77593639237474865</v>
      </c>
    </row>
    <row r="61" spans="1:10">
      <c r="A61" s="15">
        <v>11</v>
      </c>
      <c r="B61" s="14">
        <v>5539</v>
      </c>
      <c r="C61" s="15">
        <v>62</v>
      </c>
      <c r="D61" s="16">
        <v>3.65</v>
      </c>
      <c r="E61" s="16">
        <v>226.29999999999998</v>
      </c>
      <c r="F61" s="16"/>
      <c r="G61" s="19"/>
      <c r="H61" s="17"/>
      <c r="I61" s="16">
        <v>226.29999999999998</v>
      </c>
      <c r="J61" s="18">
        <v>0</v>
      </c>
    </row>
    <row r="62" spans="1:10">
      <c r="A62" s="15">
        <v>11</v>
      </c>
      <c r="B62" s="14">
        <v>7732</v>
      </c>
      <c r="C62" s="15">
        <v>89</v>
      </c>
      <c r="D62" s="16">
        <v>3.65</v>
      </c>
      <c r="E62" s="16">
        <v>324.84999999999997</v>
      </c>
      <c r="F62" s="16">
        <v>215.35</v>
      </c>
      <c r="G62" s="19">
        <v>1151</v>
      </c>
      <c r="H62" s="17">
        <v>43934</v>
      </c>
      <c r="I62" s="16">
        <v>109.49999999999997</v>
      </c>
      <c r="J62" s="18">
        <v>0.66292134831460681</v>
      </c>
    </row>
    <row r="63" spans="1:10">
      <c r="A63" s="15">
        <v>11</v>
      </c>
      <c r="B63" s="14">
        <v>12393</v>
      </c>
      <c r="C63" s="15">
        <v>62</v>
      </c>
      <c r="D63" s="16">
        <v>3.65</v>
      </c>
      <c r="E63" s="16">
        <v>226.29999999999998</v>
      </c>
      <c r="F63" s="16"/>
      <c r="G63" s="19"/>
      <c r="H63" s="17"/>
      <c r="I63" s="16">
        <v>226.29999999999998</v>
      </c>
      <c r="J63" s="18">
        <v>0</v>
      </c>
    </row>
    <row r="64" spans="1:10">
      <c r="A64" s="15"/>
      <c r="B64" s="14"/>
      <c r="C64" s="15"/>
      <c r="D64" s="16"/>
      <c r="E64" s="16"/>
      <c r="F64" s="16"/>
      <c r="G64" s="19"/>
      <c r="H64" s="17"/>
      <c r="I64" s="16"/>
      <c r="J64" s="18"/>
    </row>
    <row r="65" spans="1:10">
      <c r="A65" s="15">
        <v>12</v>
      </c>
      <c r="B65" s="14">
        <v>710</v>
      </c>
      <c r="C65" s="15">
        <v>148</v>
      </c>
      <c r="D65" s="16">
        <v>3.65</v>
      </c>
      <c r="E65" s="16">
        <v>540.19999999999993</v>
      </c>
      <c r="F65" s="16"/>
      <c r="G65" s="19"/>
      <c r="H65" s="17"/>
      <c r="I65" s="16">
        <v>540.19999999999993</v>
      </c>
      <c r="J65" s="18">
        <v>0</v>
      </c>
    </row>
    <row r="66" spans="1:10">
      <c r="A66" s="15">
        <v>12</v>
      </c>
      <c r="B66" s="14">
        <v>1957</v>
      </c>
      <c r="C66" s="15">
        <v>133</v>
      </c>
      <c r="D66" s="16">
        <v>3.65</v>
      </c>
      <c r="E66" s="16">
        <v>485.45</v>
      </c>
      <c r="F66" s="16"/>
      <c r="G66" s="19"/>
      <c r="H66" s="17"/>
      <c r="I66" s="16">
        <v>485.45</v>
      </c>
      <c r="J66" s="18">
        <v>0</v>
      </c>
    </row>
    <row r="67" spans="1:10">
      <c r="A67" s="15">
        <v>12</v>
      </c>
      <c r="B67" s="14">
        <v>4807</v>
      </c>
      <c r="C67" s="15">
        <v>100</v>
      </c>
      <c r="D67" s="16">
        <v>3.65</v>
      </c>
      <c r="E67" s="16">
        <v>365</v>
      </c>
      <c r="F67" s="16">
        <v>113.15</v>
      </c>
      <c r="G67" s="19">
        <v>1173</v>
      </c>
      <c r="H67" s="17">
        <v>44005</v>
      </c>
      <c r="I67" s="16">
        <v>251.85</v>
      </c>
      <c r="J67" s="18">
        <v>0.31</v>
      </c>
    </row>
    <row r="68" spans="1:10">
      <c r="A68" s="15">
        <v>12</v>
      </c>
      <c r="B68" s="14">
        <v>5798</v>
      </c>
      <c r="C68" s="15">
        <v>149</v>
      </c>
      <c r="D68" s="16">
        <v>3.65</v>
      </c>
      <c r="E68" s="16">
        <v>543.85</v>
      </c>
      <c r="F68" s="16">
        <v>590.83000000000004</v>
      </c>
      <c r="G68" s="19" t="s">
        <v>380</v>
      </c>
      <c r="H68" s="17" t="s">
        <v>381</v>
      </c>
      <c r="I68" s="16">
        <v>-46.980000000000018</v>
      </c>
      <c r="J68" s="18">
        <v>1.0863841132665257</v>
      </c>
    </row>
    <row r="69" spans="1:10">
      <c r="A69" s="15">
        <v>12</v>
      </c>
      <c r="B69" s="14">
        <v>16729</v>
      </c>
      <c r="C69" s="15">
        <v>36</v>
      </c>
      <c r="D69" s="16">
        <v>3.65</v>
      </c>
      <c r="E69" s="16">
        <v>131.4</v>
      </c>
      <c r="F69" s="16"/>
      <c r="G69" s="19"/>
      <c r="H69" s="17"/>
      <c r="I69" s="16">
        <v>131.4</v>
      </c>
      <c r="J69" s="18">
        <v>0</v>
      </c>
    </row>
    <row r="70" spans="1:10">
      <c r="A70" s="15"/>
      <c r="B70" s="14"/>
      <c r="C70" s="15"/>
      <c r="D70" s="16"/>
      <c r="E70" s="16"/>
      <c r="F70" s="16"/>
      <c r="G70" s="19"/>
      <c r="H70" s="17"/>
      <c r="I70" s="16"/>
      <c r="J70" s="18"/>
    </row>
    <row r="71" spans="1:10">
      <c r="A71" s="15">
        <v>13</v>
      </c>
      <c r="B71" s="14">
        <v>4735</v>
      </c>
      <c r="C71" s="15">
        <v>156</v>
      </c>
      <c r="D71" s="16">
        <v>3.65</v>
      </c>
      <c r="E71" s="16">
        <v>569.4</v>
      </c>
      <c r="F71" s="16">
        <v>576.70000000000005</v>
      </c>
      <c r="G71" s="27">
        <v>3201</v>
      </c>
      <c r="H71" s="26">
        <v>43873</v>
      </c>
      <c r="I71" s="16">
        <v>-7.3000000000000682</v>
      </c>
      <c r="J71" s="18">
        <v>1.012820512820513</v>
      </c>
    </row>
    <row r="72" spans="1:10">
      <c r="A72" s="15">
        <v>13</v>
      </c>
      <c r="B72" s="14">
        <v>5844</v>
      </c>
      <c r="C72" s="15">
        <v>89</v>
      </c>
      <c r="D72" s="16">
        <v>3.65</v>
      </c>
      <c r="E72" s="16">
        <v>324.84999999999997</v>
      </c>
      <c r="F72" s="16"/>
      <c r="G72" s="19"/>
      <c r="H72" s="17"/>
      <c r="I72" s="16">
        <v>324.84999999999997</v>
      </c>
      <c r="J72" s="18">
        <v>0</v>
      </c>
    </row>
    <row r="73" spans="1:10">
      <c r="A73" s="15">
        <v>13</v>
      </c>
      <c r="B73" s="14">
        <v>10243</v>
      </c>
      <c r="C73" s="15">
        <v>149</v>
      </c>
      <c r="D73" s="16">
        <v>3.65</v>
      </c>
      <c r="E73" s="16">
        <v>543.85</v>
      </c>
      <c r="F73" s="16">
        <v>576.70000000000005</v>
      </c>
      <c r="G73" s="19">
        <v>1564</v>
      </c>
      <c r="H73" s="17">
        <v>43808</v>
      </c>
      <c r="I73" s="16">
        <v>-32.850000000000023</v>
      </c>
      <c r="J73" s="18">
        <v>1.0604026845637584</v>
      </c>
    </row>
    <row r="74" spans="1:10">
      <c r="A74" s="15">
        <v>13</v>
      </c>
      <c r="B74" s="14">
        <v>16333</v>
      </c>
      <c r="C74" s="15">
        <v>23</v>
      </c>
      <c r="D74" s="16">
        <v>3.65</v>
      </c>
      <c r="E74" s="16">
        <v>83.95</v>
      </c>
      <c r="F74" s="16">
        <v>101.9</v>
      </c>
      <c r="G74" s="19">
        <v>2021</v>
      </c>
      <c r="H74" s="17">
        <v>43971</v>
      </c>
      <c r="I74" s="16">
        <v>-17.950000000000003</v>
      </c>
      <c r="J74" s="18">
        <v>1.2138177486599167</v>
      </c>
    </row>
    <row r="75" spans="1:10">
      <c r="A75" s="15">
        <v>13</v>
      </c>
      <c r="B75" s="14">
        <v>17149</v>
      </c>
      <c r="C75" s="15">
        <v>20</v>
      </c>
      <c r="D75" s="16">
        <v>3.65</v>
      </c>
      <c r="E75" s="16">
        <v>73</v>
      </c>
      <c r="F75" s="16"/>
      <c r="G75" s="19"/>
      <c r="H75" s="17"/>
      <c r="I75" s="16">
        <v>73</v>
      </c>
      <c r="J75" s="18">
        <v>0</v>
      </c>
    </row>
    <row r="76" spans="1:10">
      <c r="A76" s="15"/>
      <c r="B76" s="14"/>
      <c r="C76" s="15"/>
      <c r="D76" s="16"/>
      <c r="E76" s="16"/>
      <c r="F76" s="16"/>
      <c r="G76" s="19"/>
      <c r="H76" s="17"/>
      <c r="I76" s="16"/>
      <c r="J76" s="18"/>
    </row>
    <row r="77" spans="1:10">
      <c r="A77" s="15">
        <v>14</v>
      </c>
      <c r="B77" s="14">
        <v>3432</v>
      </c>
      <c r="C77" s="15">
        <v>127</v>
      </c>
      <c r="D77" s="16">
        <v>3.65</v>
      </c>
      <c r="E77" s="16">
        <v>463.55</v>
      </c>
      <c r="F77" s="16">
        <v>228.55</v>
      </c>
      <c r="G77" s="19">
        <v>5051</v>
      </c>
      <c r="H77" s="17">
        <v>43840</v>
      </c>
      <c r="I77" s="16">
        <v>235</v>
      </c>
      <c r="J77" s="18">
        <v>0.49304282170208175</v>
      </c>
    </row>
    <row r="78" spans="1:10">
      <c r="A78" s="15">
        <v>14</v>
      </c>
      <c r="B78" s="14">
        <v>6228</v>
      </c>
      <c r="C78" s="15">
        <v>84</v>
      </c>
      <c r="D78" s="16">
        <v>3.65</v>
      </c>
      <c r="E78" s="16">
        <v>306.59999999999997</v>
      </c>
      <c r="F78" s="16"/>
      <c r="G78" s="15"/>
      <c r="H78" s="17"/>
      <c r="I78" s="16">
        <v>306.59999999999997</v>
      </c>
      <c r="J78" s="18">
        <v>0</v>
      </c>
    </row>
    <row r="79" spans="1:10">
      <c r="A79" s="15">
        <v>14</v>
      </c>
      <c r="B79" s="14">
        <v>12793</v>
      </c>
      <c r="C79" s="15">
        <v>43</v>
      </c>
      <c r="D79" s="16">
        <v>3.65</v>
      </c>
      <c r="E79" s="16">
        <v>156.94999999999999</v>
      </c>
      <c r="F79" s="16">
        <v>136</v>
      </c>
      <c r="G79" s="19">
        <v>2195</v>
      </c>
      <c r="H79" s="17">
        <v>43669</v>
      </c>
      <c r="I79" s="16">
        <v>20.949999999999989</v>
      </c>
      <c r="J79" s="18">
        <v>0.86651799936285445</v>
      </c>
    </row>
    <row r="80" spans="1:10">
      <c r="A80" s="15">
        <v>14</v>
      </c>
      <c r="B80" s="14">
        <v>13083</v>
      </c>
      <c r="C80" s="15">
        <v>49</v>
      </c>
      <c r="D80" s="16">
        <v>3.65</v>
      </c>
      <c r="E80" s="16">
        <v>178.85</v>
      </c>
      <c r="F80" s="16"/>
      <c r="G80" s="27"/>
      <c r="H80" s="17"/>
      <c r="I80" s="16">
        <v>178.85</v>
      </c>
      <c r="J80" s="18">
        <v>0</v>
      </c>
    </row>
    <row r="81" spans="1:10">
      <c r="A81" s="15">
        <v>14</v>
      </c>
      <c r="B81" s="14">
        <v>13702</v>
      </c>
      <c r="C81" s="15">
        <v>41</v>
      </c>
      <c r="D81" s="16">
        <v>3.65</v>
      </c>
      <c r="E81" s="16">
        <v>149.65</v>
      </c>
      <c r="F81" s="16"/>
      <c r="G81" s="19"/>
      <c r="H81" s="17"/>
      <c r="I81" s="16">
        <v>149.65</v>
      </c>
      <c r="J81" s="18">
        <v>0</v>
      </c>
    </row>
    <row r="82" spans="1:10">
      <c r="A82" s="15"/>
      <c r="B82" s="14"/>
      <c r="C82" s="15"/>
      <c r="D82" s="16"/>
      <c r="E82" s="16"/>
      <c r="F82" s="16"/>
      <c r="G82" s="19"/>
      <c r="H82" s="17"/>
      <c r="I82" s="16"/>
      <c r="J82" s="18"/>
    </row>
    <row r="83" spans="1:10">
      <c r="A83" s="15">
        <v>15</v>
      </c>
      <c r="B83" s="14">
        <v>607</v>
      </c>
      <c r="C83" s="15">
        <v>183</v>
      </c>
      <c r="D83" s="16">
        <v>3.65</v>
      </c>
      <c r="E83" s="16">
        <v>667.94999999999993</v>
      </c>
      <c r="F83" s="16">
        <f>179.75+216.15</f>
        <v>395.9</v>
      </c>
      <c r="G83" s="19" t="s">
        <v>382</v>
      </c>
      <c r="H83" s="17" t="s">
        <v>383</v>
      </c>
      <c r="I83" s="16">
        <v>272.05</v>
      </c>
      <c r="J83" s="18">
        <v>0.5927</v>
      </c>
    </row>
    <row r="84" spans="1:10">
      <c r="A84" s="15">
        <v>15</v>
      </c>
      <c r="B84" s="14">
        <v>12269</v>
      </c>
      <c r="C84" s="15">
        <v>102</v>
      </c>
      <c r="D84" s="16">
        <v>3.65</v>
      </c>
      <c r="E84" s="16">
        <v>372.3</v>
      </c>
      <c r="F84" s="378">
        <f>216.15+153.25</f>
        <v>369.4</v>
      </c>
      <c r="G84" s="376" t="s">
        <v>384</v>
      </c>
      <c r="H84" s="379" t="s">
        <v>385</v>
      </c>
      <c r="I84" s="16">
        <v>372.3</v>
      </c>
      <c r="J84" s="18">
        <v>0</v>
      </c>
    </row>
    <row r="85" spans="1:10">
      <c r="A85" s="15">
        <v>15</v>
      </c>
      <c r="B85" s="14">
        <v>12596</v>
      </c>
      <c r="C85" s="15">
        <v>57</v>
      </c>
      <c r="D85" s="16">
        <v>3.65</v>
      </c>
      <c r="E85" s="16">
        <v>208.04999999999998</v>
      </c>
      <c r="F85" s="16"/>
      <c r="G85" s="19"/>
      <c r="H85" s="17"/>
      <c r="I85" s="16">
        <v>208.04999999999998</v>
      </c>
      <c r="J85" s="18">
        <v>0</v>
      </c>
    </row>
    <row r="86" spans="1:10">
      <c r="A86" s="15">
        <v>15</v>
      </c>
      <c r="B86" s="14">
        <v>16582</v>
      </c>
      <c r="C86" s="15">
        <v>56</v>
      </c>
      <c r="D86" s="16">
        <v>3.65</v>
      </c>
      <c r="E86" s="16">
        <v>204.4</v>
      </c>
      <c r="F86" s="16"/>
      <c r="G86" s="27"/>
      <c r="H86" s="17"/>
      <c r="I86" s="16">
        <v>204.4</v>
      </c>
      <c r="J86" s="18">
        <v>0</v>
      </c>
    </row>
    <row r="87" spans="1:10">
      <c r="A87" s="15"/>
      <c r="B87" s="14"/>
      <c r="C87" s="15"/>
      <c r="D87" s="16"/>
      <c r="E87" s="16"/>
      <c r="F87" s="16"/>
      <c r="G87" s="19"/>
      <c r="H87" s="17"/>
      <c r="I87" s="16"/>
      <c r="J87" s="18"/>
    </row>
    <row r="88" spans="1:10">
      <c r="A88" s="15"/>
      <c r="B88" s="14"/>
      <c r="C88" s="15" t="s">
        <v>313</v>
      </c>
      <c r="D88" s="16"/>
      <c r="E88" s="16"/>
      <c r="F88" s="16">
        <v>10596.04</v>
      </c>
      <c r="G88" s="19"/>
      <c r="H88" s="17"/>
      <c r="I88" s="16"/>
      <c r="J88" s="18"/>
    </row>
    <row r="89" spans="1:10">
      <c r="A89" s="15"/>
      <c r="B89" s="14"/>
      <c r="C89" s="15"/>
      <c r="D89" s="16"/>
      <c r="E89" s="16"/>
      <c r="F89" s="16"/>
      <c r="G89" s="19"/>
      <c r="H89" s="17"/>
      <c r="I89" s="16"/>
      <c r="J89" s="18"/>
    </row>
    <row r="90" spans="1:10">
      <c r="A90" s="15"/>
      <c r="B90" s="14"/>
      <c r="C90" s="15"/>
      <c r="D90" s="16"/>
      <c r="E90" s="16"/>
      <c r="F90" s="16"/>
      <c r="G90" s="19"/>
      <c r="H90" s="17"/>
      <c r="I90" s="16"/>
      <c r="J90" s="18"/>
    </row>
    <row r="91" spans="1:10" ht="15.75">
      <c r="A91" s="15">
        <v>20</v>
      </c>
      <c r="B91" s="7">
        <v>2770</v>
      </c>
      <c r="C91" s="15">
        <v>90</v>
      </c>
      <c r="D91" s="3">
        <v>3.65</v>
      </c>
      <c r="E91" s="3">
        <v>328.5</v>
      </c>
      <c r="F91" s="16"/>
      <c r="G91" s="6"/>
      <c r="H91" s="4"/>
      <c r="I91" s="3">
        <v>328.5</v>
      </c>
      <c r="J91" s="5">
        <v>0</v>
      </c>
    </row>
    <row r="92" spans="1:10" ht="15.75">
      <c r="A92" s="15">
        <v>20</v>
      </c>
      <c r="B92" s="1">
        <v>4295</v>
      </c>
      <c r="C92" s="15">
        <v>109</v>
      </c>
      <c r="D92" s="3">
        <v>3.65</v>
      </c>
      <c r="E92" s="3">
        <v>397.84999999999997</v>
      </c>
      <c r="F92" s="16"/>
      <c r="G92" s="6"/>
      <c r="H92" s="4"/>
      <c r="I92" s="3">
        <v>397.84999999999997</v>
      </c>
      <c r="J92" s="5">
        <v>0</v>
      </c>
    </row>
    <row r="93" spans="1:10" ht="15.75">
      <c r="A93" s="15">
        <v>20</v>
      </c>
      <c r="B93" s="1">
        <v>7096</v>
      </c>
      <c r="C93" s="15">
        <v>60</v>
      </c>
      <c r="D93" s="3">
        <v>3.65</v>
      </c>
      <c r="E93" s="3">
        <v>219</v>
      </c>
      <c r="F93" s="16"/>
      <c r="G93" s="6"/>
      <c r="H93" s="4"/>
      <c r="I93" s="3">
        <v>219</v>
      </c>
      <c r="J93" s="5">
        <v>0</v>
      </c>
    </row>
    <row r="94" spans="1:10" ht="15.75">
      <c r="A94" s="15">
        <v>20</v>
      </c>
      <c r="B94" s="1">
        <v>9070</v>
      </c>
      <c r="C94" s="15">
        <v>53</v>
      </c>
      <c r="D94" s="3">
        <v>3.65</v>
      </c>
      <c r="E94" s="3">
        <v>193.45</v>
      </c>
      <c r="F94" s="16"/>
      <c r="G94" s="6"/>
      <c r="H94" s="4"/>
      <c r="I94" s="3">
        <v>193.45</v>
      </c>
      <c r="J94" s="5">
        <v>0</v>
      </c>
    </row>
    <row r="95" spans="1:10" ht="15.75">
      <c r="A95" s="15"/>
      <c r="B95" s="1"/>
      <c r="C95" s="15"/>
      <c r="D95" s="3"/>
      <c r="E95" s="3"/>
      <c r="F95" s="16"/>
      <c r="G95" s="6"/>
      <c r="H95" s="4"/>
      <c r="I95" s="3"/>
      <c r="J95" s="5"/>
    </row>
    <row r="96" spans="1:10" ht="15.75">
      <c r="A96" s="15">
        <v>21</v>
      </c>
      <c r="B96" s="1">
        <v>2055</v>
      </c>
      <c r="C96" s="15">
        <v>164</v>
      </c>
      <c r="D96" s="3">
        <v>3.65</v>
      </c>
      <c r="E96" s="3">
        <v>598.6</v>
      </c>
      <c r="F96" s="16">
        <v>598.6</v>
      </c>
      <c r="G96" s="6">
        <v>8167</v>
      </c>
      <c r="H96" s="4">
        <v>43985</v>
      </c>
      <c r="I96" s="3">
        <v>0</v>
      </c>
      <c r="J96" s="5">
        <v>1</v>
      </c>
    </row>
    <row r="97" spans="1:10" ht="15.75">
      <c r="A97" s="15">
        <v>21</v>
      </c>
      <c r="B97" s="1">
        <v>6599</v>
      </c>
      <c r="C97" s="15">
        <v>69</v>
      </c>
      <c r="D97" s="3">
        <v>3.65</v>
      </c>
      <c r="E97" s="3">
        <v>251.85</v>
      </c>
      <c r="F97" s="16"/>
      <c r="G97" s="6"/>
      <c r="H97" s="4"/>
      <c r="I97" s="3">
        <v>251.85</v>
      </c>
      <c r="J97" s="5">
        <v>0</v>
      </c>
    </row>
    <row r="98" spans="1:10" ht="15.75">
      <c r="A98" s="15">
        <v>21</v>
      </c>
      <c r="B98" s="1">
        <v>17021</v>
      </c>
      <c r="C98" s="15">
        <v>23</v>
      </c>
      <c r="D98" s="3">
        <v>3.65</v>
      </c>
      <c r="E98" s="3">
        <v>83.95</v>
      </c>
      <c r="F98" s="16"/>
      <c r="G98" s="6"/>
      <c r="H98" s="4"/>
      <c r="I98" s="3">
        <v>83.95</v>
      </c>
      <c r="J98" s="5">
        <v>0</v>
      </c>
    </row>
    <row r="99" spans="1:10" ht="15.75">
      <c r="A99" s="15"/>
      <c r="B99" s="1"/>
      <c r="C99" s="15"/>
      <c r="D99" s="3"/>
      <c r="E99" s="3"/>
      <c r="F99" s="16"/>
      <c r="G99" s="6"/>
      <c r="H99" s="4"/>
      <c r="I99" s="3"/>
      <c r="J99" s="5"/>
    </row>
    <row r="100" spans="1:10" ht="15.75">
      <c r="A100" s="15">
        <v>22</v>
      </c>
      <c r="B100" s="1">
        <v>1257</v>
      </c>
      <c r="C100" s="15">
        <v>289</v>
      </c>
      <c r="D100" s="3">
        <v>3.65</v>
      </c>
      <c r="E100" s="3">
        <v>1054.8499999999999</v>
      </c>
      <c r="F100" s="16">
        <v>1054.8499999999999</v>
      </c>
      <c r="G100" s="6">
        <v>9902</v>
      </c>
      <c r="H100" s="4">
        <v>44005</v>
      </c>
      <c r="I100" s="3">
        <v>0</v>
      </c>
      <c r="J100" s="5">
        <v>1</v>
      </c>
    </row>
    <row r="101" spans="1:10" ht="15.75">
      <c r="A101" s="15">
        <v>22</v>
      </c>
      <c r="B101" s="1">
        <v>2422</v>
      </c>
      <c r="C101" s="15">
        <v>195</v>
      </c>
      <c r="D101" s="3">
        <v>3.65</v>
      </c>
      <c r="E101" s="3">
        <v>711.75</v>
      </c>
      <c r="F101" s="16">
        <v>419.6</v>
      </c>
      <c r="G101" s="2">
        <v>9853</v>
      </c>
      <c r="H101" s="4">
        <v>44008</v>
      </c>
      <c r="I101" s="3">
        <v>292.14999999999998</v>
      </c>
      <c r="J101" s="5">
        <v>0.58953284158763619</v>
      </c>
    </row>
    <row r="102" spans="1:10" ht="15.75">
      <c r="A102" s="15">
        <v>22</v>
      </c>
      <c r="B102" s="1">
        <v>5193</v>
      </c>
      <c r="C102" s="15">
        <v>71</v>
      </c>
      <c r="D102" s="3">
        <v>3.65</v>
      </c>
      <c r="E102" s="3">
        <v>259.14999999999998</v>
      </c>
      <c r="F102" s="16">
        <v>266</v>
      </c>
      <c r="G102" s="6">
        <v>1076</v>
      </c>
      <c r="H102" s="4">
        <v>43998</v>
      </c>
      <c r="I102" s="3">
        <v>-6.8500000000000227</v>
      </c>
      <c r="J102" s="5">
        <v>1.0264325680108046</v>
      </c>
    </row>
    <row r="103" spans="1:10" ht="15.75">
      <c r="A103" s="15">
        <v>22</v>
      </c>
      <c r="B103" s="1">
        <v>10774</v>
      </c>
      <c r="C103" s="15">
        <v>90</v>
      </c>
      <c r="D103" s="3">
        <v>3.65</v>
      </c>
      <c r="E103" s="3">
        <v>328.5</v>
      </c>
      <c r="F103" s="16">
        <v>328.5</v>
      </c>
      <c r="G103" s="6">
        <v>3371</v>
      </c>
      <c r="H103" s="4">
        <v>43935</v>
      </c>
      <c r="I103" s="3">
        <v>0</v>
      </c>
      <c r="J103" s="5">
        <v>1</v>
      </c>
    </row>
    <row r="104" spans="1:10" ht="15.75">
      <c r="A104" s="15">
        <v>22</v>
      </c>
      <c r="B104" s="1">
        <v>12468</v>
      </c>
      <c r="C104" s="15">
        <v>106</v>
      </c>
      <c r="D104" s="3">
        <v>3.65</v>
      </c>
      <c r="E104" s="3">
        <v>386.9</v>
      </c>
      <c r="F104" s="16"/>
      <c r="G104" s="6"/>
      <c r="H104" s="4"/>
      <c r="I104" s="3">
        <v>386.9</v>
      </c>
      <c r="J104" s="5">
        <v>0</v>
      </c>
    </row>
    <row r="105" spans="1:10" ht="15.75">
      <c r="A105" s="15"/>
      <c r="B105" s="1"/>
      <c r="C105" s="15"/>
      <c r="D105" s="3"/>
      <c r="E105" s="3"/>
      <c r="F105" s="16"/>
      <c r="G105" s="6"/>
      <c r="H105" s="4"/>
      <c r="I105" s="3"/>
      <c r="J105" s="5"/>
    </row>
    <row r="106" spans="1:10" ht="15.75">
      <c r="A106" s="15">
        <v>23</v>
      </c>
      <c r="B106" s="1">
        <v>4125</v>
      </c>
      <c r="C106" s="15">
        <v>280</v>
      </c>
      <c r="D106" s="3">
        <v>3.65</v>
      </c>
      <c r="E106" s="3">
        <v>1022</v>
      </c>
      <c r="F106" s="16">
        <v>644.74</v>
      </c>
      <c r="G106" s="6">
        <v>2593</v>
      </c>
      <c r="H106" s="4">
        <v>43959</v>
      </c>
      <c r="I106" s="3">
        <v>377.26</v>
      </c>
      <c r="J106" s="5">
        <v>0.63086105675146775</v>
      </c>
    </row>
    <row r="107" spans="1:10" ht="15.75">
      <c r="A107" s="15">
        <v>23</v>
      </c>
      <c r="B107" s="1">
        <v>4592</v>
      </c>
      <c r="C107" s="15">
        <v>121</v>
      </c>
      <c r="D107" s="3">
        <v>3.65</v>
      </c>
      <c r="E107" s="3">
        <v>441.65</v>
      </c>
      <c r="F107" s="16">
        <v>350.70000000000005</v>
      </c>
      <c r="G107" s="6" t="s">
        <v>386</v>
      </c>
      <c r="H107" s="4" t="s">
        <v>387</v>
      </c>
      <c r="I107" s="3">
        <v>90.949999999999932</v>
      </c>
      <c r="J107" s="5">
        <v>0.79406770066794985</v>
      </c>
    </row>
    <row r="108" spans="1:10" ht="15.75">
      <c r="A108" s="15">
        <v>23</v>
      </c>
      <c r="B108" s="1">
        <v>4697</v>
      </c>
      <c r="C108" s="15">
        <v>71</v>
      </c>
      <c r="D108" s="3">
        <v>3.65</v>
      </c>
      <c r="E108" s="3">
        <v>259.14999999999998</v>
      </c>
      <c r="F108" s="16"/>
      <c r="G108" s="6"/>
      <c r="H108" s="4"/>
      <c r="I108" s="3">
        <v>259.14999999999998</v>
      </c>
      <c r="J108" s="5">
        <v>0</v>
      </c>
    </row>
    <row r="109" spans="1:10" ht="15.75">
      <c r="A109" s="15">
        <v>23</v>
      </c>
      <c r="B109" s="1">
        <v>6718</v>
      </c>
      <c r="C109" s="15">
        <v>78</v>
      </c>
      <c r="D109" s="3">
        <v>3.65</v>
      </c>
      <c r="E109" s="3">
        <v>284.7</v>
      </c>
      <c r="F109" s="16"/>
      <c r="G109" s="6"/>
      <c r="H109" s="4"/>
      <c r="I109" s="3">
        <v>284.7</v>
      </c>
      <c r="J109" s="5">
        <v>0</v>
      </c>
    </row>
    <row r="110" spans="1:10" ht="15.75">
      <c r="A110" s="15">
        <v>23</v>
      </c>
      <c r="B110" s="1">
        <v>10158</v>
      </c>
      <c r="C110" s="15">
        <v>37</v>
      </c>
      <c r="D110" s="3">
        <v>3.65</v>
      </c>
      <c r="E110" s="3">
        <v>135.04999999999998</v>
      </c>
      <c r="F110" s="16"/>
      <c r="G110" s="6"/>
      <c r="H110" s="4"/>
      <c r="I110" s="3">
        <v>135.04999999999998</v>
      </c>
      <c r="J110" s="5">
        <v>0</v>
      </c>
    </row>
    <row r="111" spans="1:10" ht="15.75">
      <c r="A111" s="15">
        <v>23</v>
      </c>
      <c r="B111" s="1">
        <v>12673</v>
      </c>
      <c r="C111" s="15">
        <v>43</v>
      </c>
      <c r="D111" s="3">
        <v>3.65</v>
      </c>
      <c r="E111" s="3">
        <v>156.94999999999999</v>
      </c>
      <c r="F111" s="16"/>
      <c r="G111" s="6"/>
      <c r="H111" s="4"/>
      <c r="I111" s="3">
        <v>156.94999999999999</v>
      </c>
      <c r="J111" s="5">
        <v>0</v>
      </c>
    </row>
    <row r="112" spans="1:10" ht="15.75">
      <c r="A112" s="15"/>
      <c r="B112" s="1"/>
      <c r="C112" s="15"/>
      <c r="D112" s="3"/>
      <c r="E112" s="3"/>
      <c r="F112" s="16"/>
      <c r="G112" s="6"/>
      <c r="H112" s="4"/>
      <c r="I112" s="3"/>
      <c r="J112" s="5"/>
    </row>
    <row r="113" spans="1:10" ht="15.75">
      <c r="A113" s="15">
        <v>24</v>
      </c>
      <c r="B113" s="1">
        <v>974</v>
      </c>
      <c r="C113" s="15">
        <v>440</v>
      </c>
      <c r="D113" s="3">
        <v>3.65</v>
      </c>
      <c r="E113" s="3">
        <v>1606</v>
      </c>
      <c r="F113" s="16">
        <v>841.85</v>
      </c>
      <c r="G113" s="6">
        <v>3156</v>
      </c>
      <c r="H113" s="4">
        <v>43998</v>
      </c>
      <c r="I113" s="3">
        <v>764.15</v>
      </c>
      <c r="J113" s="5">
        <v>0.52419053549190542</v>
      </c>
    </row>
    <row r="114" spans="1:10" ht="15.75">
      <c r="A114" s="15">
        <v>24</v>
      </c>
      <c r="B114" s="1">
        <v>3249</v>
      </c>
      <c r="C114" s="15">
        <v>138</v>
      </c>
      <c r="D114" s="3">
        <v>3.65</v>
      </c>
      <c r="E114" s="3">
        <v>503.7</v>
      </c>
      <c r="F114" s="16">
        <v>503.7</v>
      </c>
      <c r="G114" s="6">
        <v>1393</v>
      </c>
      <c r="H114" s="4">
        <v>43916</v>
      </c>
      <c r="I114" s="3">
        <v>0</v>
      </c>
      <c r="J114" s="5">
        <v>1</v>
      </c>
    </row>
    <row r="115" spans="1:10" ht="15.75">
      <c r="A115" s="15">
        <v>24</v>
      </c>
      <c r="B115" s="1">
        <v>4634</v>
      </c>
      <c r="C115" s="15">
        <v>80</v>
      </c>
      <c r="D115" s="3">
        <v>3.65</v>
      </c>
      <c r="E115" s="3">
        <v>292</v>
      </c>
      <c r="F115" s="16"/>
      <c r="G115" s="6"/>
      <c r="H115" s="4"/>
      <c r="I115" s="3">
        <v>292</v>
      </c>
      <c r="J115" s="5">
        <v>0</v>
      </c>
    </row>
    <row r="116" spans="1:10" ht="15.75">
      <c r="A116" s="15">
        <v>24</v>
      </c>
      <c r="B116" s="1">
        <v>4948</v>
      </c>
      <c r="C116" s="15">
        <v>70</v>
      </c>
      <c r="D116" s="3">
        <v>3.65</v>
      </c>
      <c r="E116" s="3">
        <v>255.5</v>
      </c>
      <c r="F116" s="16"/>
      <c r="G116" s="6"/>
      <c r="H116" s="4"/>
      <c r="I116" s="3">
        <v>255.5</v>
      </c>
      <c r="J116" s="5">
        <v>0</v>
      </c>
    </row>
    <row r="117" spans="1:10" ht="15.75">
      <c r="A117" s="15">
        <v>24</v>
      </c>
      <c r="B117" s="1">
        <v>6585</v>
      </c>
      <c r="C117" s="15">
        <v>147</v>
      </c>
      <c r="D117" s="3">
        <v>3.65</v>
      </c>
      <c r="E117" s="3">
        <v>536.54999999999995</v>
      </c>
      <c r="F117" s="16"/>
      <c r="G117" s="6"/>
      <c r="H117" s="4"/>
      <c r="I117" s="3">
        <v>536.54999999999995</v>
      </c>
      <c r="J117" s="5">
        <v>0</v>
      </c>
    </row>
    <row r="118" spans="1:10" ht="15.75">
      <c r="A118" s="15"/>
      <c r="B118" s="1"/>
      <c r="C118" s="15"/>
      <c r="D118" s="3"/>
      <c r="E118" s="3"/>
      <c r="F118" s="16"/>
      <c r="G118" s="6"/>
      <c r="H118" s="4"/>
      <c r="I118" s="3"/>
      <c r="J118" s="5"/>
    </row>
    <row r="119" spans="1:10" ht="15.75">
      <c r="A119" s="15">
        <v>25</v>
      </c>
      <c r="B119" s="1">
        <v>839</v>
      </c>
      <c r="C119" s="15">
        <v>230</v>
      </c>
      <c r="D119" s="3">
        <v>3.65</v>
      </c>
      <c r="E119" s="3">
        <v>839.5</v>
      </c>
      <c r="F119" s="16"/>
      <c r="G119" s="6"/>
      <c r="H119" s="4"/>
      <c r="I119" s="3">
        <v>839.5</v>
      </c>
      <c r="J119" s="5">
        <v>0</v>
      </c>
    </row>
    <row r="120" spans="1:10" ht="15.75">
      <c r="A120" s="15">
        <v>25</v>
      </c>
      <c r="B120" s="1">
        <v>6487</v>
      </c>
      <c r="C120" s="15">
        <v>72</v>
      </c>
      <c r="D120" s="3">
        <v>3.65</v>
      </c>
      <c r="E120" s="3">
        <v>262.8</v>
      </c>
      <c r="F120" s="16">
        <v>266.45</v>
      </c>
      <c r="G120" s="6">
        <v>2473</v>
      </c>
      <c r="H120" s="4">
        <v>43988</v>
      </c>
      <c r="I120" s="3">
        <v>-3.6499999999999773</v>
      </c>
      <c r="J120" s="5">
        <v>1.0138888888888888</v>
      </c>
    </row>
    <row r="121" spans="1:10" ht="15.75">
      <c r="A121" s="15">
        <v>25</v>
      </c>
      <c r="B121" s="1">
        <v>9385</v>
      </c>
      <c r="C121" s="15">
        <v>129</v>
      </c>
      <c r="D121" s="3">
        <v>3.65</v>
      </c>
      <c r="E121" s="3">
        <v>470.84999999999997</v>
      </c>
      <c r="F121" s="16"/>
      <c r="G121" s="6"/>
      <c r="H121" s="4"/>
      <c r="I121" s="3">
        <v>470.84999999999997</v>
      </c>
      <c r="J121" s="5">
        <v>0</v>
      </c>
    </row>
    <row r="122" spans="1:10" ht="15.75">
      <c r="A122" s="15">
        <v>25</v>
      </c>
      <c r="B122" s="1">
        <v>9438</v>
      </c>
      <c r="C122" s="15">
        <v>61</v>
      </c>
      <c r="D122" s="3">
        <v>3.65</v>
      </c>
      <c r="E122" s="3">
        <v>222.65</v>
      </c>
      <c r="F122" s="16"/>
      <c r="G122" s="6"/>
      <c r="H122" s="4"/>
      <c r="I122" s="3">
        <v>222.65</v>
      </c>
      <c r="J122" s="5">
        <v>0</v>
      </c>
    </row>
    <row r="123" spans="1:10" ht="15.75">
      <c r="A123" s="15">
        <v>25</v>
      </c>
      <c r="B123" s="1">
        <v>10914</v>
      </c>
      <c r="C123" s="15">
        <v>142</v>
      </c>
      <c r="D123" s="3">
        <v>3.65</v>
      </c>
      <c r="E123" s="3">
        <v>518.29999999999995</v>
      </c>
      <c r="F123" s="16">
        <v>205.95</v>
      </c>
      <c r="G123" s="6">
        <v>1476</v>
      </c>
      <c r="H123" s="4">
        <v>43643</v>
      </c>
      <c r="I123" s="3">
        <v>312.34999999999997</v>
      </c>
      <c r="J123" s="5">
        <v>0.39735674319891956</v>
      </c>
    </row>
    <row r="124" spans="1:10" ht="15.75">
      <c r="A124" s="15">
        <v>25</v>
      </c>
      <c r="B124" s="1">
        <v>16444</v>
      </c>
      <c r="C124" s="15">
        <v>49</v>
      </c>
      <c r="D124" s="3">
        <v>3.65</v>
      </c>
      <c r="E124" s="3">
        <v>178.85</v>
      </c>
      <c r="F124" s="16"/>
      <c r="G124" s="6"/>
      <c r="H124" s="4"/>
      <c r="I124" s="3">
        <v>178.85</v>
      </c>
      <c r="J124" s="5">
        <v>0</v>
      </c>
    </row>
    <row r="125" spans="1:10" ht="15.75">
      <c r="A125" s="15"/>
      <c r="B125" s="1"/>
      <c r="C125" s="15"/>
      <c r="D125" s="3"/>
      <c r="E125" s="3"/>
      <c r="F125" s="16"/>
      <c r="G125" s="6"/>
      <c r="H125" s="4"/>
      <c r="I125" s="3"/>
      <c r="J125" s="5"/>
    </row>
    <row r="126" spans="1:10" ht="15.75">
      <c r="A126" s="15">
        <v>26</v>
      </c>
      <c r="B126" s="1">
        <v>1840</v>
      </c>
      <c r="C126" s="15">
        <v>105</v>
      </c>
      <c r="D126" s="3">
        <v>3.65</v>
      </c>
      <c r="E126" s="3">
        <v>383.25</v>
      </c>
      <c r="F126" s="16"/>
      <c r="G126" s="6"/>
      <c r="H126" s="4"/>
      <c r="I126" s="3">
        <v>383.25</v>
      </c>
      <c r="J126" s="5">
        <v>0</v>
      </c>
    </row>
    <row r="127" spans="1:10" ht="15.75">
      <c r="A127" s="15">
        <v>26</v>
      </c>
      <c r="B127" s="1">
        <v>3492</v>
      </c>
      <c r="C127" s="15">
        <v>185</v>
      </c>
      <c r="D127" s="3">
        <v>3.65</v>
      </c>
      <c r="E127" s="3">
        <v>675.25</v>
      </c>
      <c r="F127" s="16"/>
      <c r="G127" s="6"/>
      <c r="H127" s="4"/>
      <c r="I127" s="3">
        <v>675.25</v>
      </c>
      <c r="J127" s="5">
        <v>0</v>
      </c>
    </row>
    <row r="128" spans="1:10" ht="15.75">
      <c r="A128" s="15">
        <v>26</v>
      </c>
      <c r="B128" s="1">
        <v>8946</v>
      </c>
      <c r="C128" s="15">
        <v>65</v>
      </c>
      <c r="D128" s="3">
        <v>3.65</v>
      </c>
      <c r="E128" s="3">
        <v>237.25</v>
      </c>
      <c r="F128" s="16"/>
      <c r="G128" s="6"/>
      <c r="H128" s="4"/>
      <c r="I128" s="3">
        <v>237.25</v>
      </c>
      <c r="J128" s="5">
        <v>0</v>
      </c>
    </row>
    <row r="129" spans="1:10" ht="15.75">
      <c r="A129" s="15">
        <v>26</v>
      </c>
      <c r="B129" s="1">
        <v>12183</v>
      </c>
      <c r="C129" s="15">
        <v>51</v>
      </c>
      <c r="D129" s="3">
        <v>3.65</v>
      </c>
      <c r="E129" s="3">
        <v>186.15</v>
      </c>
      <c r="F129" s="16"/>
      <c r="G129" s="6"/>
      <c r="H129" s="4"/>
      <c r="I129" s="3">
        <v>186.15</v>
      </c>
      <c r="J129" s="5">
        <v>0</v>
      </c>
    </row>
    <row r="130" spans="1:10" ht="15.75">
      <c r="A130" s="15">
        <v>26</v>
      </c>
      <c r="B130" s="1">
        <v>12606</v>
      </c>
      <c r="C130" s="15">
        <v>33</v>
      </c>
      <c r="D130" s="3">
        <v>3.65</v>
      </c>
      <c r="E130" s="3">
        <v>120.45</v>
      </c>
      <c r="F130" s="16"/>
      <c r="G130" s="6"/>
      <c r="H130" s="4"/>
      <c r="I130" s="3">
        <v>120.45</v>
      </c>
      <c r="J130" s="5">
        <v>0</v>
      </c>
    </row>
    <row r="131" spans="1:10" ht="15.75">
      <c r="A131" s="15"/>
      <c r="B131" s="1"/>
      <c r="C131" s="15"/>
      <c r="D131" s="3"/>
      <c r="E131" s="3"/>
      <c r="F131" s="16"/>
      <c r="G131" s="6"/>
      <c r="H131" s="4"/>
      <c r="I131" s="3"/>
      <c r="J131" s="5"/>
    </row>
    <row r="132" spans="1:10" ht="15.75">
      <c r="A132" s="15">
        <v>27</v>
      </c>
      <c r="B132" s="1">
        <v>1170</v>
      </c>
      <c r="C132" s="15">
        <v>481</v>
      </c>
      <c r="D132" s="3">
        <v>3.65</v>
      </c>
      <c r="E132" s="3">
        <v>1755.6499999999999</v>
      </c>
      <c r="F132" s="16">
        <v>124</v>
      </c>
      <c r="G132" s="6">
        <v>6238</v>
      </c>
      <c r="H132" s="4">
        <v>44000</v>
      </c>
      <c r="I132" s="3">
        <v>1631.6499999999999</v>
      </c>
      <c r="J132" s="5">
        <v>7.0629111725002136E-2</v>
      </c>
    </row>
    <row r="133" spans="1:10" ht="15.75">
      <c r="A133" s="15">
        <v>27</v>
      </c>
      <c r="B133" s="1">
        <v>1558</v>
      </c>
      <c r="C133" s="15">
        <v>228</v>
      </c>
      <c r="D133" s="3">
        <v>3.65</v>
      </c>
      <c r="E133" s="3">
        <v>832.19999999999993</v>
      </c>
      <c r="F133" s="16">
        <v>925</v>
      </c>
      <c r="G133" s="6">
        <v>3166</v>
      </c>
      <c r="H133" s="4">
        <v>44000</v>
      </c>
      <c r="I133" s="3">
        <v>-92.800000000000068</v>
      </c>
      <c r="J133" s="5">
        <v>1.1115116558519587</v>
      </c>
    </row>
    <row r="134" spans="1:10" ht="15.75">
      <c r="A134" s="15">
        <v>27</v>
      </c>
      <c r="B134" s="1">
        <v>4646</v>
      </c>
      <c r="C134" s="15">
        <v>72</v>
      </c>
      <c r="D134" s="3">
        <v>3.65</v>
      </c>
      <c r="E134" s="3">
        <v>262.8</v>
      </c>
      <c r="F134" s="16">
        <v>248.2</v>
      </c>
      <c r="G134" s="6">
        <v>3474</v>
      </c>
      <c r="H134" s="4">
        <v>43996</v>
      </c>
      <c r="I134" s="3">
        <v>14.600000000000023</v>
      </c>
      <c r="J134" s="5">
        <v>0.94444444444444431</v>
      </c>
    </row>
    <row r="135" spans="1:10" ht="15.75">
      <c r="A135" s="15">
        <v>27</v>
      </c>
      <c r="B135" s="1">
        <v>12467</v>
      </c>
      <c r="C135" s="15">
        <v>79</v>
      </c>
      <c r="D135" s="3">
        <v>3.65</v>
      </c>
      <c r="E135" s="3">
        <v>288.34999999999997</v>
      </c>
      <c r="F135" s="16"/>
      <c r="G135" s="6"/>
      <c r="H135" s="4"/>
      <c r="I135" s="3">
        <v>288.34999999999997</v>
      </c>
      <c r="J135" s="5">
        <v>0</v>
      </c>
    </row>
    <row r="136" spans="1:10" ht="15.75">
      <c r="A136" s="15">
        <v>27</v>
      </c>
      <c r="B136" s="1">
        <v>12662</v>
      </c>
      <c r="C136" s="15">
        <v>86</v>
      </c>
      <c r="D136" s="3">
        <v>3.65</v>
      </c>
      <c r="E136" s="3">
        <v>313.89999999999998</v>
      </c>
      <c r="F136" s="16"/>
      <c r="G136" s="6"/>
      <c r="H136" s="4"/>
      <c r="I136" s="3">
        <v>313.89999999999998</v>
      </c>
      <c r="J136" s="5">
        <v>0</v>
      </c>
    </row>
    <row r="137" spans="1:10" ht="15.75">
      <c r="A137" s="15">
        <v>27</v>
      </c>
      <c r="B137" s="1">
        <v>13880</v>
      </c>
      <c r="C137" s="15">
        <v>178</v>
      </c>
      <c r="D137" s="3">
        <v>3.65</v>
      </c>
      <c r="E137" s="3">
        <v>649.69999999999993</v>
      </c>
      <c r="F137" s="16"/>
      <c r="G137" s="6"/>
      <c r="H137" s="4"/>
      <c r="I137" s="3">
        <v>649.69999999999993</v>
      </c>
      <c r="J137" s="5">
        <v>0</v>
      </c>
    </row>
    <row r="138" spans="1:10" ht="15.75">
      <c r="A138" s="15"/>
      <c r="B138" s="1"/>
      <c r="C138" s="15"/>
      <c r="D138" s="3"/>
      <c r="E138" s="3"/>
      <c r="F138" s="16"/>
      <c r="G138" s="6"/>
      <c r="H138" s="4"/>
      <c r="I138" s="3"/>
      <c r="J138" s="5"/>
    </row>
    <row r="139" spans="1:10" ht="15.75">
      <c r="A139" s="15">
        <v>28</v>
      </c>
      <c r="B139" s="1">
        <v>1069</v>
      </c>
      <c r="C139" s="15">
        <v>187</v>
      </c>
      <c r="D139" s="3">
        <v>3.65</v>
      </c>
      <c r="E139" s="3">
        <v>682.55</v>
      </c>
      <c r="F139" s="16">
        <v>492.78</v>
      </c>
      <c r="G139" s="2">
        <v>3109</v>
      </c>
      <c r="H139" s="4">
        <v>43993</v>
      </c>
      <c r="I139" s="3">
        <v>189.76999999999998</v>
      </c>
      <c r="J139" s="5">
        <v>0.72196908651380853</v>
      </c>
    </row>
    <row r="140" spans="1:10" ht="15.75">
      <c r="A140" s="15">
        <v>28</v>
      </c>
      <c r="B140" s="1">
        <v>4628</v>
      </c>
      <c r="C140" s="15">
        <v>162</v>
      </c>
      <c r="D140" s="3">
        <v>3.65</v>
      </c>
      <c r="E140" s="3">
        <v>591.29999999999995</v>
      </c>
      <c r="F140" s="16"/>
      <c r="G140" s="6"/>
      <c r="H140" s="4"/>
      <c r="I140" s="3">
        <v>591.29999999999995</v>
      </c>
      <c r="J140" s="5">
        <v>0</v>
      </c>
    </row>
    <row r="141" spans="1:10" ht="15.75">
      <c r="A141" s="15">
        <v>28</v>
      </c>
      <c r="B141" s="1">
        <v>5488</v>
      </c>
      <c r="C141" s="15">
        <v>269</v>
      </c>
      <c r="D141" s="3">
        <v>3.65</v>
      </c>
      <c r="E141" s="3">
        <v>981.85</v>
      </c>
      <c r="F141" s="16"/>
      <c r="G141" s="6"/>
      <c r="H141" s="4"/>
      <c r="I141" s="3">
        <v>981.85</v>
      </c>
      <c r="J141" s="5">
        <v>0</v>
      </c>
    </row>
    <row r="142" spans="1:10" ht="15.75">
      <c r="A142" s="15"/>
      <c r="B142" s="1"/>
      <c r="C142" s="15"/>
      <c r="D142" s="3"/>
      <c r="E142" s="3"/>
      <c r="F142" s="16"/>
      <c r="G142" s="6"/>
      <c r="H142" s="4"/>
      <c r="I142" s="3"/>
      <c r="J142" s="5"/>
    </row>
    <row r="143" spans="1:10" ht="15.75">
      <c r="A143" s="15">
        <v>29</v>
      </c>
      <c r="B143" s="1">
        <v>5127</v>
      </c>
      <c r="C143" s="15">
        <v>82</v>
      </c>
      <c r="D143" s="3">
        <v>3.65</v>
      </c>
      <c r="E143" s="3">
        <v>299.3</v>
      </c>
      <c r="F143" s="16"/>
      <c r="G143" s="6"/>
      <c r="H143" s="4"/>
      <c r="I143" s="3">
        <v>299.3</v>
      </c>
      <c r="J143" s="5">
        <v>0</v>
      </c>
    </row>
    <row r="144" spans="1:10" ht="15.75">
      <c r="A144" s="15">
        <v>29</v>
      </c>
      <c r="B144" s="1">
        <v>7894</v>
      </c>
      <c r="C144" s="15">
        <v>35</v>
      </c>
      <c r="D144" s="3">
        <v>3.65</v>
      </c>
      <c r="E144" s="3">
        <v>127.75</v>
      </c>
      <c r="F144" s="16"/>
      <c r="G144" s="6"/>
      <c r="H144" s="4"/>
      <c r="I144" s="3">
        <v>127.75</v>
      </c>
      <c r="J144" s="5">
        <v>0</v>
      </c>
    </row>
    <row r="145" spans="1:10" ht="15.75">
      <c r="A145" s="15">
        <v>29</v>
      </c>
      <c r="B145" s="1">
        <v>16280</v>
      </c>
      <c r="C145" s="15">
        <v>71</v>
      </c>
      <c r="D145" s="3">
        <v>3.65</v>
      </c>
      <c r="E145" s="3">
        <v>259.14999999999998</v>
      </c>
      <c r="F145" s="16"/>
      <c r="G145" s="6"/>
      <c r="H145" s="4"/>
      <c r="I145" s="3">
        <v>259.14999999999998</v>
      </c>
      <c r="J145" s="5">
        <v>0</v>
      </c>
    </row>
    <row r="146" spans="1:10" ht="15.75">
      <c r="A146" s="15">
        <v>29</v>
      </c>
      <c r="B146" s="1">
        <v>16937</v>
      </c>
      <c r="C146" s="15">
        <v>47</v>
      </c>
      <c r="D146" s="3">
        <v>3.65</v>
      </c>
      <c r="E146" s="3">
        <v>171.54999999999998</v>
      </c>
      <c r="F146" s="16"/>
      <c r="G146" s="6"/>
      <c r="H146" s="4"/>
      <c r="I146" s="3">
        <v>171.54999999999998</v>
      </c>
      <c r="J146" s="5">
        <v>0</v>
      </c>
    </row>
    <row r="147" spans="1:10" ht="15.75">
      <c r="A147" s="15">
        <v>29</v>
      </c>
      <c r="B147" s="1">
        <v>17035</v>
      </c>
      <c r="C147" s="15">
        <v>38</v>
      </c>
      <c r="D147" s="3">
        <v>3.65</v>
      </c>
      <c r="E147" s="3">
        <v>138.69999999999999</v>
      </c>
      <c r="F147" s="16"/>
      <c r="G147" s="6"/>
      <c r="H147" s="4"/>
      <c r="I147" s="3">
        <v>138.69999999999999</v>
      </c>
      <c r="J147" s="5">
        <v>0</v>
      </c>
    </row>
    <row r="148" spans="1:10" ht="15.75">
      <c r="A148" s="15"/>
      <c r="B148" s="1"/>
      <c r="C148" s="15"/>
      <c r="D148" s="3"/>
      <c r="E148" s="3"/>
      <c r="F148" s="16"/>
      <c r="G148" s="6"/>
      <c r="H148" s="4"/>
      <c r="I148" s="3"/>
      <c r="J148" s="5"/>
    </row>
    <row r="149" spans="1:10" ht="15.75">
      <c r="A149" s="15">
        <v>30</v>
      </c>
      <c r="B149" s="1">
        <v>1799</v>
      </c>
      <c r="C149" s="15">
        <v>700</v>
      </c>
      <c r="D149" s="3">
        <v>3.65</v>
      </c>
      <c r="E149" s="3">
        <v>2555</v>
      </c>
      <c r="F149" s="16">
        <v>1770.78</v>
      </c>
      <c r="G149" s="6" t="s">
        <v>388</v>
      </c>
      <c r="H149" s="4" t="s">
        <v>389</v>
      </c>
      <c r="I149" s="3">
        <v>784.22</v>
      </c>
      <c r="J149" s="5">
        <v>0.69306457925636011</v>
      </c>
    </row>
    <row r="150" spans="1:10" ht="15.75">
      <c r="A150" s="15">
        <v>30</v>
      </c>
      <c r="B150" s="1">
        <v>4963</v>
      </c>
      <c r="C150" s="15">
        <v>112</v>
      </c>
      <c r="D150" s="3">
        <v>3.65</v>
      </c>
      <c r="E150" s="3">
        <v>408.8</v>
      </c>
      <c r="F150" s="16">
        <v>427.05</v>
      </c>
      <c r="G150" s="6">
        <v>1029</v>
      </c>
      <c r="H150" s="4">
        <v>43998</v>
      </c>
      <c r="I150" s="3">
        <v>-18.25</v>
      </c>
      <c r="J150" s="5">
        <v>1.0446428571428572</v>
      </c>
    </row>
    <row r="151" spans="1:10" ht="15.75">
      <c r="A151" s="15">
        <v>30</v>
      </c>
      <c r="B151" s="1">
        <v>10522</v>
      </c>
      <c r="C151" s="15">
        <v>67</v>
      </c>
      <c r="D151" s="3">
        <v>3.65</v>
      </c>
      <c r="E151" s="3">
        <v>244.54999999999998</v>
      </c>
      <c r="F151" s="16">
        <v>280</v>
      </c>
      <c r="G151" s="6">
        <v>1690</v>
      </c>
      <c r="H151" s="4">
        <v>43819</v>
      </c>
      <c r="I151" s="3">
        <v>-35.450000000000017</v>
      </c>
      <c r="J151" s="5">
        <v>1.1449601308525865</v>
      </c>
    </row>
    <row r="152" spans="1:10" ht="15.75">
      <c r="A152" s="15"/>
      <c r="B152" s="1"/>
      <c r="C152" s="15"/>
      <c r="D152" s="3"/>
      <c r="E152" s="3"/>
      <c r="F152" s="16"/>
      <c r="G152" s="6"/>
      <c r="H152" s="4"/>
      <c r="I152" s="3"/>
      <c r="J152" s="5"/>
    </row>
    <row r="153" spans="1:10" ht="15.75">
      <c r="A153" s="15">
        <v>31</v>
      </c>
      <c r="B153" s="1">
        <v>1654</v>
      </c>
      <c r="C153" s="15">
        <v>154</v>
      </c>
      <c r="D153" s="3">
        <v>3.65</v>
      </c>
      <c r="E153" s="3">
        <v>562.1</v>
      </c>
      <c r="F153" s="16"/>
      <c r="G153" s="6"/>
      <c r="H153" s="4"/>
      <c r="I153" s="3">
        <v>562.1</v>
      </c>
      <c r="J153" s="5">
        <v>0</v>
      </c>
    </row>
    <row r="154" spans="1:10" ht="15.75">
      <c r="A154" s="15">
        <v>31</v>
      </c>
      <c r="B154" s="1">
        <v>2787</v>
      </c>
      <c r="C154" s="15">
        <v>123</v>
      </c>
      <c r="D154" s="3">
        <v>3.65</v>
      </c>
      <c r="E154" s="3">
        <v>448.95</v>
      </c>
      <c r="F154" s="16"/>
      <c r="G154" s="6"/>
      <c r="H154" s="4"/>
      <c r="I154" s="3">
        <v>448.95</v>
      </c>
      <c r="J154" s="5">
        <v>0</v>
      </c>
    </row>
    <row r="155" spans="1:10" ht="15.75">
      <c r="A155" s="15">
        <v>31</v>
      </c>
      <c r="B155" s="1">
        <v>3825</v>
      </c>
      <c r="C155" s="15">
        <v>68</v>
      </c>
      <c r="D155" s="3">
        <v>3.65</v>
      </c>
      <c r="E155" s="3">
        <v>248.2</v>
      </c>
      <c r="F155" s="16"/>
      <c r="G155" s="6"/>
      <c r="H155" s="371"/>
      <c r="I155" s="3">
        <v>248.2</v>
      </c>
      <c r="J155" s="5">
        <v>0</v>
      </c>
    </row>
    <row r="156" spans="1:10" ht="15.75">
      <c r="A156" s="15">
        <v>31</v>
      </c>
      <c r="B156" s="1">
        <v>6789</v>
      </c>
      <c r="C156" s="15">
        <v>81</v>
      </c>
      <c r="D156" s="3">
        <v>3.65</v>
      </c>
      <c r="E156" s="3">
        <v>295.64999999999998</v>
      </c>
      <c r="F156" s="16">
        <v>295.64999999999998</v>
      </c>
      <c r="G156" s="6">
        <v>3228</v>
      </c>
      <c r="H156" s="371">
        <v>43997</v>
      </c>
      <c r="I156" s="3">
        <v>0</v>
      </c>
      <c r="J156" s="5">
        <v>1</v>
      </c>
    </row>
    <row r="157" spans="1:10" ht="15.75">
      <c r="A157" s="15">
        <v>31</v>
      </c>
      <c r="B157" s="1">
        <v>11832</v>
      </c>
      <c r="C157" s="15">
        <v>40</v>
      </c>
      <c r="D157" s="3">
        <v>3.65</v>
      </c>
      <c r="E157" s="3">
        <v>146</v>
      </c>
      <c r="F157" s="16"/>
      <c r="G157" s="6"/>
      <c r="H157" s="4"/>
      <c r="I157" s="3">
        <v>146</v>
      </c>
      <c r="J157" s="5">
        <v>0</v>
      </c>
    </row>
    <row r="158" spans="1:10" ht="15.75">
      <c r="A158" s="15"/>
      <c r="B158" s="1"/>
      <c r="C158" s="15"/>
      <c r="D158" s="3"/>
      <c r="E158" s="3"/>
      <c r="F158" s="16"/>
      <c r="G158" s="6"/>
      <c r="H158" s="4"/>
      <c r="I158" s="3"/>
      <c r="J158" s="5"/>
    </row>
    <row r="159" spans="1:10" ht="15.75">
      <c r="A159" s="15">
        <v>32</v>
      </c>
      <c r="B159" s="1">
        <v>5456</v>
      </c>
      <c r="C159" s="15">
        <v>85</v>
      </c>
      <c r="D159" s="3">
        <v>3.65</v>
      </c>
      <c r="E159" s="3">
        <v>310.25</v>
      </c>
      <c r="F159" s="16"/>
      <c r="G159" s="6"/>
      <c r="H159" s="4"/>
      <c r="I159" s="3">
        <v>310.25</v>
      </c>
      <c r="J159" s="5">
        <v>0</v>
      </c>
    </row>
    <row r="160" spans="1:10" ht="15.75">
      <c r="A160" s="15">
        <v>32</v>
      </c>
      <c r="B160" s="1">
        <v>7342</v>
      </c>
      <c r="C160" s="15">
        <v>82</v>
      </c>
      <c r="D160" s="3">
        <v>3.65</v>
      </c>
      <c r="E160" s="3">
        <v>299.3</v>
      </c>
      <c r="F160" s="16"/>
      <c r="G160" s="6"/>
      <c r="H160" s="4"/>
      <c r="I160" s="3">
        <v>299.3</v>
      </c>
      <c r="J160" s="5">
        <v>0</v>
      </c>
    </row>
    <row r="161" spans="1:10" ht="15.75">
      <c r="A161" s="15">
        <v>32</v>
      </c>
      <c r="B161" s="1">
        <v>15739</v>
      </c>
      <c r="C161" s="15">
        <v>43</v>
      </c>
      <c r="D161" s="3">
        <v>3.65</v>
      </c>
      <c r="E161" s="3">
        <v>156.94999999999999</v>
      </c>
      <c r="F161" s="16">
        <v>201.1</v>
      </c>
      <c r="G161" s="6">
        <v>1194</v>
      </c>
      <c r="H161" s="4">
        <v>43982</v>
      </c>
      <c r="I161" s="3">
        <v>-44.150000000000006</v>
      </c>
      <c r="J161" s="5">
        <v>1.2812997769990444</v>
      </c>
    </row>
    <row r="162" spans="1:10" ht="15.75">
      <c r="A162" s="15">
        <v>32</v>
      </c>
      <c r="B162" s="1">
        <v>17135</v>
      </c>
      <c r="C162" s="15">
        <v>40</v>
      </c>
      <c r="D162" s="3">
        <v>3.65</v>
      </c>
      <c r="E162" s="3">
        <v>146</v>
      </c>
      <c r="F162" s="16"/>
      <c r="G162" s="6"/>
      <c r="H162" s="4"/>
      <c r="I162" s="3">
        <v>146</v>
      </c>
      <c r="J162" s="5">
        <v>0</v>
      </c>
    </row>
    <row r="163" spans="1:10" ht="15.75">
      <c r="A163" s="15"/>
      <c r="B163" s="1"/>
      <c r="C163" s="15" t="s">
        <v>314</v>
      </c>
      <c r="D163" s="3"/>
      <c r="E163" s="3"/>
      <c r="F163" s="16">
        <v>10245.499999999998</v>
      </c>
      <c r="G163" s="6"/>
      <c r="H163" s="4"/>
      <c r="I163" s="3"/>
      <c r="J163" s="5"/>
    </row>
    <row r="164" spans="1:10" ht="15.75">
      <c r="A164" s="15"/>
      <c r="B164" s="1"/>
      <c r="C164" s="15"/>
      <c r="D164" s="3"/>
      <c r="E164" s="3"/>
      <c r="F164" s="16"/>
      <c r="G164" s="6"/>
      <c r="H164" s="4"/>
      <c r="I164" s="3"/>
      <c r="J164" s="5"/>
    </row>
    <row r="165" spans="1:10" ht="15.75">
      <c r="A165" s="15"/>
      <c r="B165" s="1"/>
      <c r="C165" s="15"/>
      <c r="D165" s="3"/>
      <c r="E165" s="3"/>
      <c r="F165" s="16"/>
      <c r="G165" s="6"/>
      <c r="H165" s="4"/>
      <c r="I165" s="3"/>
      <c r="J165" s="5"/>
    </row>
    <row r="166" spans="1:10" ht="15.75">
      <c r="A166" s="15">
        <v>40</v>
      </c>
      <c r="B166" s="1">
        <v>1386</v>
      </c>
      <c r="C166" s="15">
        <v>166</v>
      </c>
      <c r="D166" s="3">
        <v>3.65</v>
      </c>
      <c r="E166" s="3">
        <v>605.9</v>
      </c>
      <c r="F166" s="16"/>
      <c r="G166" s="6"/>
      <c r="H166" s="4"/>
      <c r="I166" s="3">
        <v>605.9</v>
      </c>
      <c r="J166" s="5">
        <v>0</v>
      </c>
    </row>
    <row r="167" spans="1:10" ht="15.75">
      <c r="A167" s="15">
        <v>40</v>
      </c>
      <c r="B167" s="1">
        <v>2820</v>
      </c>
      <c r="C167" s="15">
        <v>160</v>
      </c>
      <c r="D167" s="3">
        <v>3.65</v>
      </c>
      <c r="E167" s="3">
        <v>584</v>
      </c>
      <c r="F167" s="16"/>
      <c r="G167" s="6"/>
      <c r="H167" s="4"/>
      <c r="I167" s="3">
        <v>584</v>
      </c>
      <c r="J167" s="5">
        <v>0</v>
      </c>
    </row>
    <row r="168" spans="1:10" ht="15.75">
      <c r="A168" s="15">
        <v>40</v>
      </c>
      <c r="B168" s="1">
        <v>4416</v>
      </c>
      <c r="C168" s="15">
        <v>147</v>
      </c>
      <c r="D168" s="3">
        <v>3.65</v>
      </c>
      <c r="E168" s="3">
        <v>536.54999999999995</v>
      </c>
      <c r="F168" s="16"/>
      <c r="G168" s="6"/>
      <c r="H168" s="4"/>
      <c r="I168" s="3">
        <v>536.54999999999995</v>
      </c>
      <c r="J168" s="5">
        <v>0</v>
      </c>
    </row>
    <row r="169" spans="1:10" ht="15.75">
      <c r="A169" s="15">
        <v>40</v>
      </c>
      <c r="B169" s="1">
        <v>6151</v>
      </c>
      <c r="C169" s="15">
        <v>74</v>
      </c>
      <c r="D169" s="3">
        <v>3.65</v>
      </c>
      <c r="E169" s="3">
        <v>270.09999999999997</v>
      </c>
      <c r="F169" s="16"/>
      <c r="G169" s="6"/>
      <c r="H169" s="4"/>
      <c r="I169" s="3">
        <v>270.09999999999997</v>
      </c>
      <c r="J169" s="5">
        <v>0</v>
      </c>
    </row>
    <row r="170" spans="1:10" ht="15.75">
      <c r="A170" s="15">
        <v>40</v>
      </c>
      <c r="B170" s="1">
        <v>6480</v>
      </c>
      <c r="C170" s="15">
        <v>11</v>
      </c>
      <c r="D170" s="3">
        <v>3.65</v>
      </c>
      <c r="E170" s="3">
        <v>40.15</v>
      </c>
      <c r="F170" s="16"/>
      <c r="G170" s="6"/>
      <c r="H170" s="4"/>
      <c r="I170" s="3">
        <v>40.15</v>
      </c>
      <c r="J170" s="5">
        <v>0</v>
      </c>
    </row>
    <row r="171" spans="1:10" ht="15.75">
      <c r="A171" s="15">
        <v>40</v>
      </c>
      <c r="B171" s="1">
        <v>12644</v>
      </c>
      <c r="C171" s="15">
        <v>58</v>
      </c>
      <c r="D171" s="3">
        <v>3.65</v>
      </c>
      <c r="E171" s="3">
        <v>211.7</v>
      </c>
      <c r="F171" s="16"/>
      <c r="G171" s="6"/>
      <c r="H171" s="4"/>
      <c r="I171" s="3">
        <v>211.7</v>
      </c>
      <c r="J171" s="5">
        <v>0</v>
      </c>
    </row>
    <row r="172" spans="1:10" ht="15.75">
      <c r="A172" s="15"/>
      <c r="B172" s="1"/>
      <c r="C172" s="15"/>
      <c r="D172" s="3"/>
      <c r="E172" s="3"/>
      <c r="F172" s="16"/>
      <c r="G172" s="6"/>
      <c r="H172" s="4"/>
      <c r="I172" s="3"/>
      <c r="J172" s="5"/>
    </row>
    <row r="173" spans="1:10" ht="15.75">
      <c r="A173" s="15">
        <v>41</v>
      </c>
      <c r="B173" s="1">
        <v>765</v>
      </c>
      <c r="C173" s="15">
        <v>136</v>
      </c>
      <c r="D173" s="3">
        <v>3.65</v>
      </c>
      <c r="E173" s="3">
        <v>496.4</v>
      </c>
      <c r="F173" s="16"/>
      <c r="G173" s="6"/>
      <c r="H173" s="4"/>
      <c r="I173" s="3">
        <v>496.4</v>
      </c>
      <c r="J173" s="5">
        <v>0</v>
      </c>
    </row>
    <row r="174" spans="1:10" ht="15.75">
      <c r="A174" s="15">
        <v>41</v>
      </c>
      <c r="B174" s="1">
        <v>1080</v>
      </c>
      <c r="C174" s="15">
        <v>134</v>
      </c>
      <c r="D174" s="3">
        <v>3.65</v>
      </c>
      <c r="E174" s="3">
        <v>489.09999999999997</v>
      </c>
      <c r="F174" s="16"/>
      <c r="G174" s="6"/>
      <c r="H174" s="4"/>
      <c r="I174" s="3">
        <v>489.09999999999997</v>
      </c>
      <c r="J174" s="5">
        <v>0</v>
      </c>
    </row>
    <row r="175" spans="1:10" ht="15.75">
      <c r="A175" s="15">
        <v>41</v>
      </c>
      <c r="B175" s="1">
        <v>1501</v>
      </c>
      <c r="C175" s="15">
        <v>19</v>
      </c>
      <c r="D175" s="3">
        <v>3.65</v>
      </c>
      <c r="E175" s="3">
        <v>69.349999999999994</v>
      </c>
      <c r="F175" s="16"/>
      <c r="G175" s="6"/>
      <c r="H175" s="4"/>
      <c r="I175" s="3">
        <v>69.349999999999994</v>
      </c>
      <c r="J175" s="5">
        <v>0</v>
      </c>
    </row>
    <row r="176" spans="1:10" ht="15.75">
      <c r="A176" s="15">
        <v>41</v>
      </c>
      <c r="B176" s="1">
        <v>7370</v>
      </c>
      <c r="C176" s="15">
        <v>157</v>
      </c>
      <c r="D176" s="3">
        <v>3.65</v>
      </c>
      <c r="E176" s="3">
        <v>573.04999999999995</v>
      </c>
      <c r="F176" s="16"/>
      <c r="G176" s="6"/>
      <c r="H176" s="4"/>
      <c r="I176" s="3">
        <v>573.04999999999995</v>
      </c>
      <c r="J176" s="5">
        <v>0</v>
      </c>
    </row>
    <row r="177" spans="1:10" ht="15.75">
      <c r="A177" s="15">
        <v>41</v>
      </c>
      <c r="B177" s="1">
        <v>11884</v>
      </c>
      <c r="C177" s="15">
        <v>27</v>
      </c>
      <c r="D177" s="3">
        <v>3.65</v>
      </c>
      <c r="E177" s="3">
        <v>98.55</v>
      </c>
      <c r="F177" s="16"/>
      <c r="G177" s="6"/>
      <c r="H177" s="4"/>
      <c r="I177" s="3">
        <v>98.55</v>
      </c>
      <c r="J177" s="5">
        <v>0</v>
      </c>
    </row>
    <row r="178" spans="1:10">
      <c r="A178" s="15"/>
      <c r="B178" s="14"/>
      <c r="C178" s="15"/>
      <c r="D178" s="16"/>
      <c r="E178" s="16"/>
      <c r="F178" s="16"/>
      <c r="G178" s="19"/>
      <c r="H178" s="17"/>
      <c r="I178" s="16"/>
      <c r="J178" s="18"/>
    </row>
    <row r="179" spans="1:10" ht="15.75">
      <c r="A179" s="15">
        <v>42</v>
      </c>
      <c r="B179" s="1">
        <v>1471</v>
      </c>
      <c r="C179" s="15">
        <v>154</v>
      </c>
      <c r="D179" s="3">
        <v>3.65</v>
      </c>
      <c r="E179" s="3">
        <v>562.1</v>
      </c>
      <c r="F179" s="16"/>
      <c r="G179" s="6"/>
      <c r="H179" s="4"/>
      <c r="I179" s="3">
        <v>562.1</v>
      </c>
      <c r="J179" s="5">
        <v>0</v>
      </c>
    </row>
    <row r="180" spans="1:10" ht="15.75">
      <c r="A180" s="15">
        <v>42</v>
      </c>
      <c r="B180" s="1">
        <v>6630</v>
      </c>
      <c r="C180" s="15">
        <v>36</v>
      </c>
      <c r="D180" s="3">
        <v>3.65</v>
      </c>
      <c r="E180" s="3">
        <v>131.4</v>
      </c>
      <c r="F180" s="16"/>
      <c r="G180" s="6"/>
      <c r="H180" s="4"/>
      <c r="I180" s="3">
        <v>131.4</v>
      </c>
      <c r="J180" s="5">
        <v>0</v>
      </c>
    </row>
    <row r="181" spans="1:10" ht="15.75">
      <c r="A181" s="15">
        <v>42</v>
      </c>
      <c r="B181" s="1">
        <v>10920</v>
      </c>
      <c r="C181" s="15">
        <v>61</v>
      </c>
      <c r="D181" s="3">
        <v>3.65</v>
      </c>
      <c r="E181" s="3">
        <v>222.65</v>
      </c>
      <c r="F181" s="16"/>
      <c r="G181" s="6"/>
      <c r="H181" s="4"/>
      <c r="I181" s="3">
        <v>222.65</v>
      </c>
      <c r="J181" s="5">
        <v>0</v>
      </c>
    </row>
    <row r="182" spans="1:10" ht="15.75">
      <c r="A182" s="15">
        <v>42</v>
      </c>
      <c r="B182" s="1">
        <v>12491</v>
      </c>
      <c r="C182" s="15">
        <v>75</v>
      </c>
      <c r="D182" s="3">
        <v>3.65</v>
      </c>
      <c r="E182" s="3">
        <v>273.75</v>
      </c>
      <c r="F182" s="16">
        <v>273.75</v>
      </c>
      <c r="G182" s="6">
        <v>2368</v>
      </c>
      <c r="H182" s="4">
        <v>43983</v>
      </c>
      <c r="I182" s="3">
        <v>0</v>
      </c>
      <c r="J182" s="5">
        <v>1</v>
      </c>
    </row>
    <row r="183" spans="1:10" ht="15.75">
      <c r="A183" s="15">
        <v>42</v>
      </c>
      <c r="B183" s="1">
        <v>13480</v>
      </c>
      <c r="C183" s="15">
        <v>74</v>
      </c>
      <c r="D183" s="3">
        <v>3.65</v>
      </c>
      <c r="E183" s="3">
        <v>270.09999999999997</v>
      </c>
      <c r="F183" s="16">
        <v>270.10000000000002</v>
      </c>
      <c r="G183" s="6">
        <v>1777</v>
      </c>
      <c r="H183" s="4">
        <v>44009</v>
      </c>
      <c r="I183" s="3">
        <v>0</v>
      </c>
      <c r="J183" s="5">
        <v>1.0000000000000002</v>
      </c>
    </row>
    <row r="184" spans="1:10" ht="15.75">
      <c r="A184" s="15"/>
      <c r="B184" s="1"/>
      <c r="C184" s="15"/>
      <c r="D184" s="3"/>
      <c r="E184" s="3"/>
      <c r="F184" s="16"/>
      <c r="G184" s="6"/>
      <c r="H184" s="4"/>
      <c r="I184" s="3"/>
      <c r="J184" s="5"/>
    </row>
    <row r="185" spans="1:10" ht="15.75">
      <c r="A185" s="15">
        <v>43</v>
      </c>
      <c r="B185" s="1">
        <v>3099</v>
      </c>
      <c r="C185" s="15">
        <v>187</v>
      </c>
      <c r="D185" s="3">
        <v>3.65</v>
      </c>
      <c r="E185" s="3">
        <v>682.55</v>
      </c>
      <c r="F185" s="16">
        <v>560.86</v>
      </c>
      <c r="G185" s="6">
        <v>3131</v>
      </c>
      <c r="H185" s="4">
        <v>43991</v>
      </c>
      <c r="I185" s="3">
        <v>121.68999999999994</v>
      </c>
      <c r="J185" s="5">
        <v>0.82171269504065647</v>
      </c>
    </row>
    <row r="186" spans="1:10" ht="15.75">
      <c r="A186" s="15">
        <v>43</v>
      </c>
      <c r="B186" s="1">
        <v>6371</v>
      </c>
      <c r="C186" s="15">
        <v>344</v>
      </c>
      <c r="D186" s="3">
        <v>3.65</v>
      </c>
      <c r="E186" s="3">
        <v>1255.5999999999999</v>
      </c>
      <c r="F186" s="16">
        <v>1255.5999999999999</v>
      </c>
      <c r="G186" s="6">
        <v>5957</v>
      </c>
      <c r="H186" s="4">
        <v>43984</v>
      </c>
      <c r="I186" s="3">
        <v>0</v>
      </c>
      <c r="J186" s="5">
        <v>1</v>
      </c>
    </row>
    <row r="187" spans="1:10" ht="15.75">
      <c r="A187" s="15">
        <v>43</v>
      </c>
      <c r="B187" s="1">
        <v>6463</v>
      </c>
      <c r="C187" s="15">
        <v>117</v>
      </c>
      <c r="D187" s="3">
        <v>3.65</v>
      </c>
      <c r="E187" s="3">
        <v>427.05</v>
      </c>
      <c r="F187" s="16"/>
      <c r="G187" s="6"/>
      <c r="H187" s="4"/>
      <c r="I187" s="3">
        <v>427.05</v>
      </c>
      <c r="J187" s="5">
        <v>0</v>
      </c>
    </row>
    <row r="188" spans="1:10" ht="15.75">
      <c r="A188" s="15">
        <v>43</v>
      </c>
      <c r="B188" s="1">
        <v>7811</v>
      </c>
      <c r="C188" s="15">
        <v>72</v>
      </c>
      <c r="D188" s="3">
        <v>3.65</v>
      </c>
      <c r="E188" s="3">
        <v>262.8</v>
      </c>
      <c r="F188" s="16"/>
      <c r="G188" s="6"/>
      <c r="H188" s="4"/>
      <c r="I188" s="3">
        <v>262.8</v>
      </c>
      <c r="J188" s="5">
        <v>0</v>
      </c>
    </row>
    <row r="189" spans="1:10" ht="15.75">
      <c r="A189" s="15">
        <v>43</v>
      </c>
      <c r="B189" s="1">
        <v>16994</v>
      </c>
      <c r="C189" s="15">
        <v>45</v>
      </c>
      <c r="D189" s="3">
        <v>3.65</v>
      </c>
      <c r="E189" s="3">
        <v>164.25</v>
      </c>
      <c r="F189" s="16"/>
      <c r="G189" s="6"/>
      <c r="H189" s="4"/>
      <c r="I189" s="3">
        <v>164.25</v>
      </c>
      <c r="J189" s="5">
        <v>0</v>
      </c>
    </row>
    <row r="190" spans="1:10" ht="15.75">
      <c r="A190" s="15"/>
      <c r="B190" s="1"/>
      <c r="C190" s="15"/>
      <c r="D190" s="3"/>
      <c r="E190" s="3"/>
      <c r="F190" s="16"/>
      <c r="G190" s="6"/>
      <c r="H190" s="4"/>
      <c r="I190" s="3"/>
      <c r="J190" s="5"/>
    </row>
    <row r="191" spans="1:10" ht="15.75">
      <c r="A191" s="15">
        <v>44</v>
      </c>
      <c r="B191" s="1">
        <v>1547</v>
      </c>
      <c r="C191" s="15">
        <v>154</v>
      </c>
      <c r="D191" s="3">
        <v>3.65</v>
      </c>
      <c r="E191" s="3">
        <v>562.1</v>
      </c>
      <c r="F191" s="16"/>
      <c r="G191" s="6"/>
      <c r="H191" s="4"/>
      <c r="I191" s="3">
        <v>562.1</v>
      </c>
      <c r="J191" s="5">
        <v>0</v>
      </c>
    </row>
    <row r="192" spans="1:10" ht="15.75">
      <c r="A192" s="15">
        <v>44</v>
      </c>
      <c r="B192" s="1">
        <v>1637</v>
      </c>
      <c r="C192" s="15">
        <v>149</v>
      </c>
      <c r="D192" s="3">
        <v>3.65</v>
      </c>
      <c r="E192" s="3">
        <v>543.85</v>
      </c>
      <c r="F192" s="16">
        <v>445.3</v>
      </c>
      <c r="G192" s="6">
        <v>5872</v>
      </c>
      <c r="H192" s="4">
        <v>43993</v>
      </c>
      <c r="I192" s="3">
        <v>98.550000000000011</v>
      </c>
      <c r="J192" s="5">
        <v>0.81879194630872487</v>
      </c>
    </row>
    <row r="193" spans="1:10" ht="15.75">
      <c r="A193" s="15">
        <v>44</v>
      </c>
      <c r="B193" s="1">
        <v>4774</v>
      </c>
      <c r="C193" s="15">
        <v>77</v>
      </c>
      <c r="D193" s="3">
        <v>3.65</v>
      </c>
      <c r="E193" s="3">
        <v>281.05</v>
      </c>
      <c r="F193" s="16">
        <v>164.25</v>
      </c>
      <c r="G193" s="6">
        <v>917</v>
      </c>
      <c r="H193" s="4">
        <v>43988</v>
      </c>
      <c r="I193" s="3">
        <v>116.80000000000001</v>
      </c>
      <c r="J193" s="5">
        <v>0.58441558441558439</v>
      </c>
    </row>
    <row r="194" spans="1:10" ht="15.75">
      <c r="A194" s="15"/>
      <c r="B194" s="1"/>
      <c r="C194" s="15"/>
      <c r="D194" s="3"/>
      <c r="E194" s="3"/>
      <c r="F194" s="16"/>
      <c r="G194" s="6"/>
      <c r="H194" s="4"/>
      <c r="I194" s="3"/>
      <c r="J194" s="5"/>
    </row>
    <row r="195" spans="1:10" ht="15.75">
      <c r="A195" s="15">
        <v>45</v>
      </c>
      <c r="B195" s="1">
        <v>3924</v>
      </c>
      <c r="C195" s="15">
        <v>231</v>
      </c>
      <c r="D195" s="3">
        <v>3.65</v>
      </c>
      <c r="E195" s="3">
        <v>843.15</v>
      </c>
      <c r="F195" s="16"/>
      <c r="G195" s="6"/>
      <c r="H195" s="4"/>
      <c r="I195" s="3">
        <v>843.15</v>
      </c>
      <c r="J195" s="5">
        <v>0</v>
      </c>
    </row>
    <row r="196" spans="1:10" ht="15.75">
      <c r="A196" s="15">
        <v>45</v>
      </c>
      <c r="B196" s="1">
        <v>4549</v>
      </c>
      <c r="C196" s="15">
        <v>122</v>
      </c>
      <c r="D196" s="3">
        <v>3.65</v>
      </c>
      <c r="E196" s="3">
        <v>445.3</v>
      </c>
      <c r="F196" s="16">
        <v>331.2</v>
      </c>
      <c r="G196" s="2">
        <v>5302</v>
      </c>
      <c r="H196" s="17">
        <v>43993</v>
      </c>
      <c r="I196" s="3">
        <v>114.10000000000002</v>
      </c>
      <c r="J196" s="5">
        <v>0.74376824612620696</v>
      </c>
    </row>
    <row r="197" spans="1:10" ht="15.75">
      <c r="A197" s="15">
        <v>45</v>
      </c>
      <c r="B197" s="1">
        <v>10559</v>
      </c>
      <c r="C197" s="15">
        <v>96</v>
      </c>
      <c r="D197" s="3">
        <v>3.65</v>
      </c>
      <c r="E197" s="3">
        <v>350.4</v>
      </c>
      <c r="F197" s="16"/>
      <c r="G197" s="6"/>
      <c r="H197" s="4"/>
      <c r="I197" s="3">
        <v>350.4</v>
      </c>
      <c r="J197" s="5">
        <v>0</v>
      </c>
    </row>
    <row r="198" spans="1:10" ht="15.75">
      <c r="A198" s="15">
        <v>45</v>
      </c>
      <c r="B198" s="1">
        <v>11155</v>
      </c>
      <c r="C198" s="15">
        <v>105</v>
      </c>
      <c r="D198" s="3">
        <v>3.65</v>
      </c>
      <c r="E198" s="3">
        <v>383.25</v>
      </c>
      <c r="F198" s="16">
        <v>321.35000000000002</v>
      </c>
      <c r="G198" s="6">
        <v>2368</v>
      </c>
      <c r="H198" s="4">
        <v>43911</v>
      </c>
      <c r="I198" s="3">
        <v>61.899999999999977</v>
      </c>
      <c r="J198" s="5">
        <v>0.83848662752772352</v>
      </c>
    </row>
    <row r="199" spans="1:10" ht="15.75">
      <c r="A199" s="15">
        <v>45</v>
      </c>
      <c r="B199" s="1">
        <v>16079</v>
      </c>
      <c r="C199" s="15">
        <v>46</v>
      </c>
      <c r="D199" s="3">
        <v>3.65</v>
      </c>
      <c r="E199" s="3">
        <v>167.9</v>
      </c>
      <c r="F199" s="16"/>
      <c r="G199" s="6"/>
      <c r="H199" s="4"/>
      <c r="I199" s="3">
        <v>167.9</v>
      </c>
      <c r="J199" s="5">
        <v>0</v>
      </c>
    </row>
    <row r="200" spans="1:10" ht="15.75">
      <c r="A200" s="15"/>
      <c r="B200" s="1"/>
      <c r="C200" s="15"/>
      <c r="D200" s="3"/>
      <c r="E200" s="3"/>
      <c r="F200" s="16"/>
      <c r="G200" s="6"/>
      <c r="H200" s="4"/>
      <c r="I200" s="3"/>
      <c r="J200" s="5"/>
    </row>
    <row r="201" spans="1:10" ht="15.75">
      <c r="A201" s="15">
        <v>46</v>
      </c>
      <c r="B201" s="1">
        <v>746</v>
      </c>
      <c r="C201" s="15">
        <v>145</v>
      </c>
      <c r="D201" s="3">
        <v>3.65</v>
      </c>
      <c r="E201" s="3">
        <v>529.25</v>
      </c>
      <c r="F201" s="16">
        <v>255.7</v>
      </c>
      <c r="G201" s="6">
        <v>8128</v>
      </c>
      <c r="H201" s="4">
        <v>43963</v>
      </c>
      <c r="I201" s="3">
        <v>273.55</v>
      </c>
      <c r="J201" s="5">
        <v>0.48313651393481338</v>
      </c>
    </row>
    <row r="202" spans="1:10" ht="15.75">
      <c r="A202" s="15">
        <v>46</v>
      </c>
      <c r="B202" s="1">
        <v>3450</v>
      </c>
      <c r="C202" s="15">
        <v>166</v>
      </c>
      <c r="D202" s="3">
        <v>3.65</v>
      </c>
      <c r="E202" s="3">
        <v>605.9</v>
      </c>
      <c r="F202" s="16"/>
      <c r="G202" s="6"/>
      <c r="H202" s="4"/>
      <c r="I202" s="3">
        <v>605.9</v>
      </c>
      <c r="J202" s="5">
        <v>0</v>
      </c>
    </row>
    <row r="203" spans="1:10" ht="15.75">
      <c r="A203" s="15">
        <v>46</v>
      </c>
      <c r="B203" s="1">
        <v>3805</v>
      </c>
      <c r="C203" s="15">
        <v>204</v>
      </c>
      <c r="D203" s="3">
        <v>3.65</v>
      </c>
      <c r="E203" s="3">
        <v>744.6</v>
      </c>
      <c r="F203" s="16"/>
      <c r="G203" s="6"/>
      <c r="H203" s="4"/>
      <c r="I203" s="3">
        <v>744.6</v>
      </c>
      <c r="J203" s="5">
        <v>0</v>
      </c>
    </row>
    <row r="204" spans="1:10" ht="15.75">
      <c r="A204" s="15">
        <v>46</v>
      </c>
      <c r="B204" s="1">
        <v>4392</v>
      </c>
      <c r="C204" s="15">
        <v>68</v>
      </c>
      <c r="D204" s="3">
        <v>3.65</v>
      </c>
      <c r="E204" s="3">
        <v>248.2</v>
      </c>
      <c r="F204" s="16">
        <v>273.75</v>
      </c>
      <c r="G204" s="6">
        <v>2865</v>
      </c>
      <c r="H204" s="4">
        <v>43944</v>
      </c>
      <c r="I204" s="3">
        <v>-25.550000000000011</v>
      </c>
      <c r="J204" s="5">
        <v>1.1029411764705883</v>
      </c>
    </row>
    <row r="205" spans="1:10" ht="15.75">
      <c r="A205" s="15"/>
      <c r="B205" s="1"/>
      <c r="C205" s="15"/>
      <c r="D205" s="3"/>
      <c r="E205" s="3"/>
      <c r="F205" s="16"/>
      <c r="G205" s="6"/>
      <c r="H205" s="4"/>
      <c r="I205" s="3"/>
      <c r="J205" s="5"/>
    </row>
    <row r="206" spans="1:10" ht="15.75">
      <c r="A206" s="15">
        <v>47</v>
      </c>
      <c r="B206" s="1">
        <v>531</v>
      </c>
      <c r="C206" s="15">
        <v>109</v>
      </c>
      <c r="D206" s="3">
        <v>3.65</v>
      </c>
      <c r="E206" s="3">
        <v>397.84999999999997</v>
      </c>
      <c r="F206" s="16">
        <v>430</v>
      </c>
      <c r="G206" s="6">
        <v>9493</v>
      </c>
      <c r="H206" s="4">
        <v>43977</v>
      </c>
      <c r="I206" s="3">
        <v>-32.150000000000034</v>
      </c>
      <c r="J206" s="5">
        <v>1.0808093502576348</v>
      </c>
    </row>
    <row r="207" spans="1:10" ht="15.75">
      <c r="A207" s="15">
        <v>47</v>
      </c>
      <c r="B207" s="1">
        <v>4527</v>
      </c>
      <c r="C207" s="15">
        <v>209</v>
      </c>
      <c r="D207" s="3">
        <v>3.65</v>
      </c>
      <c r="E207" s="3">
        <v>762.85</v>
      </c>
      <c r="F207" s="16">
        <v>402.5</v>
      </c>
      <c r="G207" s="6">
        <v>4527</v>
      </c>
      <c r="H207" s="4">
        <v>43999</v>
      </c>
      <c r="I207" s="3">
        <v>360.35</v>
      </c>
      <c r="J207" s="5">
        <v>0.52762666317100348</v>
      </c>
    </row>
    <row r="208" spans="1:10" ht="15.75">
      <c r="A208" s="15">
        <v>47</v>
      </c>
      <c r="B208" s="1">
        <v>4586</v>
      </c>
      <c r="C208" s="15">
        <v>164</v>
      </c>
      <c r="D208" s="3">
        <v>3.65</v>
      </c>
      <c r="E208" s="3">
        <v>598.6</v>
      </c>
      <c r="F208" s="16">
        <v>650.4</v>
      </c>
      <c r="G208" s="6" t="s">
        <v>390</v>
      </c>
      <c r="H208" s="4" t="s">
        <v>391</v>
      </c>
      <c r="I208" s="3">
        <v>-51.799999999999955</v>
      </c>
      <c r="J208" s="5">
        <v>1.0865352489141329</v>
      </c>
    </row>
    <row r="209" spans="1:10" ht="15.75">
      <c r="A209" s="15">
        <v>47</v>
      </c>
      <c r="B209" s="1">
        <v>6568</v>
      </c>
      <c r="C209" s="15">
        <v>135</v>
      </c>
      <c r="D209" s="3">
        <v>3.65</v>
      </c>
      <c r="E209" s="3">
        <v>492.75</v>
      </c>
      <c r="F209" s="16"/>
      <c r="G209" s="6"/>
      <c r="H209" s="4"/>
      <c r="I209" s="3">
        <v>492.75</v>
      </c>
      <c r="J209" s="5">
        <v>0</v>
      </c>
    </row>
    <row r="210" spans="1:10" ht="15.75">
      <c r="A210" s="15">
        <v>47</v>
      </c>
      <c r="B210" s="1">
        <v>9082</v>
      </c>
      <c r="C210" s="15">
        <v>54</v>
      </c>
      <c r="D210" s="3">
        <v>3.65</v>
      </c>
      <c r="E210" s="3">
        <v>197.1</v>
      </c>
      <c r="F210" s="16"/>
      <c r="G210" s="6"/>
      <c r="H210" s="4"/>
      <c r="I210" s="3">
        <v>197.1</v>
      </c>
      <c r="J210" s="5">
        <v>0</v>
      </c>
    </row>
    <row r="211" spans="1:10" ht="15.75">
      <c r="A211" s="15">
        <v>47</v>
      </c>
      <c r="B211" s="1">
        <v>16863</v>
      </c>
      <c r="C211" s="15">
        <v>50</v>
      </c>
      <c r="D211" s="3">
        <v>3.65</v>
      </c>
      <c r="E211" s="3">
        <v>182.5</v>
      </c>
      <c r="F211" s="16"/>
      <c r="G211" s="6"/>
      <c r="H211" s="4"/>
      <c r="I211" s="3">
        <v>182.5</v>
      </c>
      <c r="J211" s="5">
        <v>0</v>
      </c>
    </row>
    <row r="212" spans="1:10" ht="15.75">
      <c r="A212" s="15"/>
      <c r="B212" s="1"/>
      <c r="C212" s="15"/>
      <c r="D212" s="3"/>
      <c r="E212" s="3"/>
      <c r="F212" s="16"/>
      <c r="G212" s="6"/>
      <c r="H212" s="4"/>
      <c r="I212" s="3"/>
      <c r="J212" s="5"/>
    </row>
    <row r="213" spans="1:10" ht="15.75" customHeight="1">
      <c r="A213" s="15">
        <v>48</v>
      </c>
      <c r="B213" s="1">
        <v>1478</v>
      </c>
      <c r="C213" s="15">
        <v>125</v>
      </c>
      <c r="D213" s="3">
        <v>3.65</v>
      </c>
      <c r="E213" s="3">
        <v>456.25</v>
      </c>
      <c r="F213" s="16">
        <v>460.96</v>
      </c>
      <c r="G213" s="6">
        <v>6527</v>
      </c>
      <c r="H213" s="4">
        <v>43993</v>
      </c>
      <c r="I213" s="36">
        <v>-4.7099999999999795</v>
      </c>
      <c r="J213" s="5">
        <v>1.0103232876712329</v>
      </c>
    </row>
    <row r="214" spans="1:10" ht="15.75">
      <c r="A214" s="15">
        <v>48</v>
      </c>
      <c r="B214" s="1">
        <v>1669</v>
      </c>
      <c r="C214" s="15">
        <v>74</v>
      </c>
      <c r="D214" s="3">
        <v>3.65</v>
      </c>
      <c r="E214" s="3">
        <v>270.09999999999997</v>
      </c>
      <c r="F214" s="16">
        <v>300</v>
      </c>
      <c r="G214" s="6">
        <v>205150</v>
      </c>
      <c r="H214" s="4">
        <v>44012</v>
      </c>
      <c r="I214" s="3">
        <v>308</v>
      </c>
      <c r="J214" s="5">
        <v>1.1106997408367272</v>
      </c>
    </row>
    <row r="215" spans="1:10" ht="15.75" customHeight="1">
      <c r="A215" s="15">
        <v>48</v>
      </c>
      <c r="B215" s="1">
        <v>6690</v>
      </c>
      <c r="C215" s="15">
        <v>102</v>
      </c>
      <c r="D215" s="3">
        <v>3.65</v>
      </c>
      <c r="E215" s="3">
        <v>372.3</v>
      </c>
      <c r="F215" s="16"/>
      <c r="G215" s="6"/>
      <c r="H215" s="4"/>
      <c r="I215" s="3">
        <v>372.3</v>
      </c>
      <c r="J215" s="5">
        <v>0</v>
      </c>
    </row>
    <row r="216" spans="1:10" ht="15.75">
      <c r="A216" s="15">
        <v>48</v>
      </c>
      <c r="B216" s="1">
        <v>7775</v>
      </c>
      <c r="C216" s="15">
        <v>110</v>
      </c>
      <c r="D216" s="3">
        <v>3.65</v>
      </c>
      <c r="E216" s="3">
        <v>401.5</v>
      </c>
      <c r="F216" s="16">
        <v>135.75</v>
      </c>
      <c r="G216" s="6">
        <v>1011</v>
      </c>
      <c r="H216" s="4">
        <v>44008</v>
      </c>
      <c r="I216" s="3">
        <v>265.75</v>
      </c>
      <c r="J216" s="5">
        <v>0.338107098381071</v>
      </c>
    </row>
    <row r="217" spans="1:10" ht="15.75">
      <c r="A217" s="15">
        <v>48</v>
      </c>
      <c r="B217" s="1">
        <v>15229</v>
      </c>
      <c r="C217" s="15">
        <v>68</v>
      </c>
      <c r="D217" s="3">
        <v>3.65</v>
      </c>
      <c r="E217" s="3">
        <v>248.2</v>
      </c>
      <c r="F217" s="16"/>
      <c r="G217" s="6"/>
      <c r="H217" s="4"/>
      <c r="I217" s="3">
        <v>248.2</v>
      </c>
      <c r="J217" s="5">
        <v>0</v>
      </c>
    </row>
    <row r="218" spans="1:10" ht="15.75">
      <c r="A218" s="15"/>
      <c r="B218" s="1"/>
      <c r="C218" s="15"/>
      <c r="D218" s="3"/>
      <c r="E218" s="3"/>
      <c r="F218" s="16"/>
      <c r="G218" s="6"/>
      <c r="H218" s="4"/>
      <c r="I218" s="3"/>
      <c r="J218" s="5"/>
    </row>
    <row r="219" spans="1:10" ht="15.75">
      <c r="A219" s="15">
        <v>49</v>
      </c>
      <c r="B219" s="1">
        <v>596</v>
      </c>
      <c r="C219" s="15">
        <v>64</v>
      </c>
      <c r="D219" s="3">
        <v>3.65</v>
      </c>
      <c r="E219" s="3">
        <v>233.6</v>
      </c>
      <c r="F219" s="16"/>
      <c r="G219" s="6"/>
      <c r="H219" s="4"/>
      <c r="I219" s="3">
        <v>233.6</v>
      </c>
      <c r="J219" s="5">
        <v>0</v>
      </c>
    </row>
    <row r="220" spans="1:10" ht="15.75">
      <c r="A220" s="15">
        <v>49</v>
      </c>
      <c r="B220" s="1">
        <v>605</v>
      </c>
      <c r="C220" s="15">
        <v>146</v>
      </c>
      <c r="D220" s="3">
        <v>3.65</v>
      </c>
      <c r="E220" s="3">
        <v>532.9</v>
      </c>
      <c r="F220" s="16"/>
      <c r="G220" s="6"/>
      <c r="H220" s="4"/>
      <c r="I220" s="3">
        <v>532.9</v>
      </c>
      <c r="J220" s="5">
        <v>0</v>
      </c>
    </row>
    <row r="221" spans="1:10" ht="15.75">
      <c r="A221" s="15">
        <v>49</v>
      </c>
      <c r="B221" s="1">
        <v>9230</v>
      </c>
      <c r="C221" s="15">
        <v>92</v>
      </c>
      <c r="D221" s="3">
        <v>3.65</v>
      </c>
      <c r="E221" s="3">
        <v>335.8</v>
      </c>
      <c r="F221" s="16">
        <v>335.8</v>
      </c>
      <c r="G221" s="6">
        <v>2950</v>
      </c>
      <c r="H221" s="4">
        <v>43943</v>
      </c>
      <c r="I221" s="3">
        <v>0</v>
      </c>
      <c r="J221" s="5">
        <v>1</v>
      </c>
    </row>
    <row r="222" spans="1:10" ht="15.75">
      <c r="A222" s="15">
        <v>49</v>
      </c>
      <c r="B222" s="1">
        <v>9360</v>
      </c>
      <c r="C222" s="15">
        <v>119</v>
      </c>
      <c r="D222" s="3">
        <v>3.65</v>
      </c>
      <c r="E222" s="3">
        <v>434.34999999999997</v>
      </c>
      <c r="F222" s="16"/>
      <c r="G222" s="6"/>
      <c r="H222" s="4"/>
      <c r="I222" s="3">
        <v>434.34999999999997</v>
      </c>
      <c r="J222" s="5">
        <v>0</v>
      </c>
    </row>
    <row r="223" spans="1:10" ht="15.75">
      <c r="A223" s="15">
        <v>49</v>
      </c>
      <c r="B223" s="1">
        <v>10363</v>
      </c>
      <c r="C223" s="15">
        <v>59</v>
      </c>
      <c r="D223" s="3">
        <v>3.65</v>
      </c>
      <c r="E223" s="3">
        <v>215.35</v>
      </c>
      <c r="F223" s="16"/>
      <c r="G223" s="2"/>
      <c r="H223" s="4"/>
      <c r="I223" s="3">
        <v>215.35</v>
      </c>
      <c r="J223" s="5">
        <v>0</v>
      </c>
    </row>
    <row r="224" spans="1:10" ht="15.75">
      <c r="A224" s="15"/>
      <c r="B224" s="1"/>
      <c r="C224" s="15"/>
      <c r="D224" s="3"/>
      <c r="E224" s="3"/>
      <c r="F224" s="16"/>
      <c r="G224" s="2"/>
      <c r="H224" s="4"/>
      <c r="I224" s="3"/>
      <c r="J224" s="5"/>
    </row>
    <row r="225" spans="1:10" ht="15.75">
      <c r="A225" s="15">
        <v>50</v>
      </c>
      <c r="B225" s="1">
        <v>1864</v>
      </c>
      <c r="C225" s="15">
        <v>122</v>
      </c>
      <c r="D225" s="3">
        <v>3.65</v>
      </c>
      <c r="E225" s="3">
        <v>445.3</v>
      </c>
      <c r="F225" s="16">
        <v>200</v>
      </c>
      <c r="G225" s="6">
        <v>1589</v>
      </c>
      <c r="H225" s="4">
        <v>43973</v>
      </c>
      <c r="I225" s="3">
        <v>245.3</v>
      </c>
      <c r="J225" s="5">
        <v>0.44913541432741971</v>
      </c>
    </row>
    <row r="226" spans="1:10" ht="15.75">
      <c r="A226" s="15">
        <v>50</v>
      </c>
      <c r="B226" s="1">
        <v>3396</v>
      </c>
      <c r="C226" s="15">
        <v>161</v>
      </c>
      <c r="D226" s="3">
        <v>3.65</v>
      </c>
      <c r="E226" s="3">
        <v>587.65</v>
      </c>
      <c r="F226" s="16">
        <v>439</v>
      </c>
      <c r="G226" s="6">
        <v>4319</v>
      </c>
      <c r="H226" s="4">
        <v>43691</v>
      </c>
      <c r="I226" s="3">
        <v>148.64999999999998</v>
      </c>
      <c r="J226" s="5">
        <v>0.74704330809155117</v>
      </c>
    </row>
    <row r="227" spans="1:10" ht="15.75">
      <c r="A227" s="15">
        <v>50</v>
      </c>
      <c r="B227" s="1">
        <v>6508</v>
      </c>
      <c r="C227" s="15">
        <v>69</v>
      </c>
      <c r="D227" s="3">
        <v>3.65</v>
      </c>
      <c r="E227" s="3">
        <v>251.85</v>
      </c>
      <c r="F227" s="16"/>
      <c r="G227" s="6"/>
      <c r="H227" s="4"/>
      <c r="I227" s="3">
        <v>251.85</v>
      </c>
      <c r="J227" s="5">
        <v>0</v>
      </c>
    </row>
    <row r="228" spans="1:10" ht="15.75">
      <c r="A228" s="15">
        <v>50</v>
      </c>
      <c r="B228" s="1">
        <v>6547</v>
      </c>
      <c r="C228" s="15">
        <v>148</v>
      </c>
      <c r="D228" s="3">
        <v>3.65</v>
      </c>
      <c r="E228" s="3">
        <v>540.19999999999993</v>
      </c>
      <c r="F228" s="16"/>
      <c r="G228" s="6"/>
      <c r="H228" s="4"/>
      <c r="I228" s="3">
        <v>540.19999999999993</v>
      </c>
      <c r="J228" s="5">
        <v>0</v>
      </c>
    </row>
    <row r="229" spans="1:10" ht="15.75">
      <c r="A229" s="15">
        <v>50</v>
      </c>
      <c r="B229" s="1">
        <v>12709</v>
      </c>
      <c r="C229" s="15">
        <v>32</v>
      </c>
      <c r="D229" s="3">
        <v>3.65</v>
      </c>
      <c r="E229" s="3">
        <v>116.8</v>
      </c>
      <c r="F229" s="16"/>
      <c r="G229" s="6"/>
      <c r="H229" s="4"/>
      <c r="I229" s="3">
        <v>116.8</v>
      </c>
      <c r="J229" s="5">
        <v>0</v>
      </c>
    </row>
    <row r="230" spans="1:10" ht="15.75">
      <c r="A230" s="15"/>
      <c r="B230" s="1"/>
      <c r="C230" s="15"/>
      <c r="D230" s="3"/>
      <c r="E230" s="3"/>
      <c r="F230" s="16"/>
      <c r="G230" s="6"/>
      <c r="H230" s="4"/>
      <c r="I230" s="3"/>
      <c r="J230" s="5"/>
    </row>
    <row r="231" spans="1:10" ht="15.75">
      <c r="A231" s="15">
        <v>51</v>
      </c>
      <c r="B231" s="1">
        <v>1609</v>
      </c>
      <c r="C231" s="15">
        <v>123</v>
      </c>
      <c r="D231" s="3">
        <v>3.65</v>
      </c>
      <c r="E231" s="3">
        <v>448.95</v>
      </c>
      <c r="F231" s="16">
        <v>202.8</v>
      </c>
      <c r="G231" s="6">
        <v>6587</v>
      </c>
      <c r="H231" s="4">
        <v>43991</v>
      </c>
      <c r="I231" s="3">
        <v>246.14999999999998</v>
      </c>
      <c r="J231" s="5">
        <v>0.45172068159037759</v>
      </c>
    </row>
    <row r="232" spans="1:10" ht="15.75">
      <c r="A232" s="15">
        <v>51</v>
      </c>
      <c r="B232" s="1">
        <v>4879</v>
      </c>
      <c r="C232" s="15">
        <v>204</v>
      </c>
      <c r="D232" s="3">
        <v>3.65</v>
      </c>
      <c r="E232" s="3">
        <v>744.6</v>
      </c>
      <c r="F232" s="16">
        <v>744.6</v>
      </c>
      <c r="G232" s="6">
        <v>1767</v>
      </c>
      <c r="H232" s="4">
        <v>43916</v>
      </c>
      <c r="I232" s="3">
        <v>0</v>
      </c>
      <c r="J232" s="5">
        <v>1</v>
      </c>
    </row>
    <row r="233" spans="1:10" ht="15.75">
      <c r="A233" s="15">
        <v>51</v>
      </c>
      <c r="B233" s="1">
        <v>6460</v>
      </c>
      <c r="C233" s="15">
        <v>147</v>
      </c>
      <c r="D233" s="3">
        <v>3.65</v>
      </c>
      <c r="E233" s="3">
        <v>536.54999999999995</v>
      </c>
      <c r="F233" s="16"/>
      <c r="G233" s="6"/>
      <c r="H233" s="4"/>
      <c r="I233" s="3">
        <v>536.54999999999995</v>
      </c>
      <c r="J233" s="5">
        <v>0</v>
      </c>
    </row>
    <row r="234" spans="1:10" ht="15.75">
      <c r="A234" s="15">
        <v>51</v>
      </c>
      <c r="B234" s="1">
        <v>6997</v>
      </c>
      <c r="C234" s="15">
        <v>41</v>
      </c>
      <c r="D234" s="3">
        <v>3.65</v>
      </c>
      <c r="E234" s="3">
        <v>149.65</v>
      </c>
      <c r="F234" s="16">
        <v>153.30000000000001</v>
      </c>
      <c r="G234" s="6">
        <v>1034</v>
      </c>
      <c r="H234" s="4">
        <v>43973</v>
      </c>
      <c r="I234" s="3">
        <v>-3.6500000000000057</v>
      </c>
      <c r="J234" s="5">
        <v>1.024390243902439</v>
      </c>
    </row>
    <row r="235" spans="1:10" ht="15.75">
      <c r="A235" s="15">
        <v>51</v>
      </c>
      <c r="B235" s="1">
        <v>10893</v>
      </c>
      <c r="C235" s="15">
        <v>79</v>
      </c>
      <c r="D235" s="3">
        <v>3.65</v>
      </c>
      <c r="E235" s="3">
        <v>288.34999999999997</v>
      </c>
      <c r="F235" s="16">
        <v>288.35000000000002</v>
      </c>
      <c r="G235" s="6">
        <v>3230</v>
      </c>
      <c r="H235" s="4">
        <v>43970</v>
      </c>
      <c r="I235" s="3">
        <v>0</v>
      </c>
      <c r="J235" s="5">
        <v>1.0000000000000002</v>
      </c>
    </row>
    <row r="236" spans="1:10" ht="15.75">
      <c r="A236" s="15"/>
      <c r="B236" s="1"/>
      <c r="C236" s="15"/>
      <c r="D236" s="3"/>
      <c r="E236" s="3"/>
      <c r="F236" s="16"/>
      <c r="G236" s="6"/>
      <c r="H236" s="4"/>
      <c r="I236" s="3"/>
      <c r="J236" s="5"/>
    </row>
    <row r="237" spans="1:10" ht="15.75">
      <c r="A237" s="15">
        <v>52</v>
      </c>
      <c r="B237" s="1">
        <v>1909</v>
      </c>
      <c r="C237" s="15">
        <v>108</v>
      </c>
      <c r="D237" s="3">
        <v>3.65</v>
      </c>
      <c r="E237" s="3">
        <v>394.2</v>
      </c>
      <c r="F237" s="16"/>
      <c r="G237" s="6"/>
      <c r="H237" s="4"/>
      <c r="I237" s="3">
        <v>394.2</v>
      </c>
      <c r="J237" s="5">
        <v>0</v>
      </c>
    </row>
    <row r="238" spans="1:10" ht="15.75">
      <c r="A238" s="15">
        <v>52</v>
      </c>
      <c r="B238" s="1">
        <v>2854</v>
      </c>
      <c r="C238" s="15">
        <v>79</v>
      </c>
      <c r="D238" s="3">
        <v>3.65</v>
      </c>
      <c r="E238" s="3">
        <v>288.34999999999997</v>
      </c>
      <c r="F238" s="16"/>
      <c r="G238" s="6"/>
      <c r="H238" s="4"/>
      <c r="I238" s="3">
        <v>288.34999999999997</v>
      </c>
      <c r="J238" s="5">
        <v>0</v>
      </c>
    </row>
    <row r="239" spans="1:10" ht="15.75">
      <c r="A239" s="15">
        <v>52</v>
      </c>
      <c r="B239" s="1">
        <v>4871</v>
      </c>
      <c r="C239" s="15">
        <v>98</v>
      </c>
      <c r="D239" s="3">
        <v>3.65</v>
      </c>
      <c r="E239" s="3">
        <v>357.7</v>
      </c>
      <c r="F239" s="16"/>
      <c r="G239" s="6"/>
      <c r="H239" s="4"/>
      <c r="I239" s="3">
        <v>357.7</v>
      </c>
      <c r="J239" s="5">
        <v>0</v>
      </c>
    </row>
    <row r="240" spans="1:10" ht="15.75">
      <c r="A240" s="15">
        <v>52</v>
      </c>
      <c r="B240" s="1">
        <v>7489</v>
      </c>
      <c r="C240" s="15">
        <v>68</v>
      </c>
      <c r="D240" s="3">
        <v>3.65</v>
      </c>
      <c r="E240" s="3">
        <v>248.2</v>
      </c>
      <c r="F240" s="16"/>
      <c r="G240" s="6"/>
      <c r="H240" s="4"/>
      <c r="I240" s="3">
        <v>248.2</v>
      </c>
      <c r="J240" s="5">
        <v>0</v>
      </c>
    </row>
    <row r="241" spans="1:10" ht="15.75">
      <c r="A241" s="15">
        <v>52</v>
      </c>
      <c r="B241" s="1">
        <v>10905</v>
      </c>
      <c r="C241" s="15">
        <v>62</v>
      </c>
      <c r="D241" s="3">
        <v>3.65</v>
      </c>
      <c r="E241" s="3">
        <v>226.29999999999998</v>
      </c>
      <c r="F241" s="16"/>
      <c r="G241" s="6"/>
      <c r="H241" s="4"/>
      <c r="I241" s="3">
        <v>226.29999999999998</v>
      </c>
      <c r="J241" s="5">
        <v>0</v>
      </c>
    </row>
    <row r="242" spans="1:10" ht="15.75">
      <c r="A242" s="15"/>
      <c r="B242" s="1"/>
      <c r="C242" s="15" t="s">
        <v>315</v>
      </c>
      <c r="D242" s="3"/>
      <c r="E242" s="3"/>
      <c r="F242" s="16">
        <v>8895.32</v>
      </c>
      <c r="G242" s="6"/>
      <c r="H242" s="4"/>
      <c r="I242" s="3"/>
      <c r="J242" s="5"/>
    </row>
    <row r="243" spans="1:10" ht="15.75">
      <c r="A243" s="15"/>
      <c r="B243" s="1"/>
      <c r="C243" s="15"/>
      <c r="D243" s="3"/>
      <c r="E243" s="3"/>
      <c r="F243" s="16"/>
      <c r="G243" s="6"/>
      <c r="H243" s="4"/>
      <c r="I243" s="3"/>
      <c r="J243" s="5"/>
    </row>
    <row r="244" spans="1:10" ht="15.75">
      <c r="A244" s="15"/>
      <c r="B244" s="1"/>
      <c r="C244" s="15"/>
      <c r="D244" s="3"/>
      <c r="E244" s="3"/>
      <c r="F244" s="16"/>
      <c r="G244" s="6"/>
      <c r="H244" s="4"/>
      <c r="I244" s="3"/>
      <c r="J244" s="5"/>
    </row>
    <row r="245" spans="1:10" ht="15.75">
      <c r="A245" s="15">
        <v>60</v>
      </c>
      <c r="B245" s="1">
        <v>2689</v>
      </c>
      <c r="C245" s="15">
        <v>75</v>
      </c>
      <c r="D245" s="3">
        <v>3.65</v>
      </c>
      <c r="E245" s="3">
        <v>273.75</v>
      </c>
      <c r="F245" s="16"/>
      <c r="G245" s="6"/>
      <c r="H245" s="4"/>
      <c r="I245" s="3">
        <v>273.75</v>
      </c>
      <c r="J245" s="5">
        <v>0</v>
      </c>
    </row>
    <row r="246" spans="1:10" ht="15.75">
      <c r="A246" s="15">
        <v>60</v>
      </c>
      <c r="B246" s="1">
        <v>7798</v>
      </c>
      <c r="C246" s="15">
        <v>108</v>
      </c>
      <c r="D246" s="3">
        <v>3.65</v>
      </c>
      <c r="E246" s="3">
        <v>394.2</v>
      </c>
      <c r="F246" s="16"/>
      <c r="G246" s="6"/>
      <c r="H246" s="4"/>
      <c r="I246" s="3">
        <v>394.2</v>
      </c>
      <c r="J246" s="5">
        <v>0</v>
      </c>
    </row>
    <row r="247" spans="1:10" ht="15.75">
      <c r="A247" s="15">
        <v>60</v>
      </c>
      <c r="B247" s="1">
        <v>8817</v>
      </c>
      <c r="C247" s="15">
        <v>67</v>
      </c>
      <c r="D247" s="3">
        <v>3.65</v>
      </c>
      <c r="E247" s="3">
        <v>244.54999999999998</v>
      </c>
      <c r="F247" s="16">
        <v>251.85</v>
      </c>
      <c r="G247" s="6">
        <v>2202</v>
      </c>
      <c r="H247" s="4">
        <v>44005</v>
      </c>
      <c r="I247" s="3">
        <v>-7.3000000000000114</v>
      </c>
      <c r="J247" s="5">
        <v>1.0298507462686568</v>
      </c>
    </row>
    <row r="248" spans="1:10" ht="15.75">
      <c r="A248" s="15">
        <v>60</v>
      </c>
      <c r="B248" s="1">
        <v>12588</v>
      </c>
      <c r="C248" s="15">
        <v>86</v>
      </c>
      <c r="D248" s="3">
        <v>3.65</v>
      </c>
      <c r="E248" s="3">
        <v>313.89999999999998</v>
      </c>
      <c r="F248" s="16">
        <v>313.89999999999998</v>
      </c>
      <c r="G248" s="6">
        <v>1115</v>
      </c>
      <c r="H248" s="26">
        <v>43998</v>
      </c>
      <c r="I248" s="3">
        <v>0</v>
      </c>
      <c r="J248" s="5">
        <v>1</v>
      </c>
    </row>
    <row r="249" spans="1:10" ht="15.75">
      <c r="A249" s="15">
        <v>60</v>
      </c>
      <c r="B249" s="1">
        <v>12743</v>
      </c>
      <c r="C249" s="15">
        <v>42</v>
      </c>
      <c r="D249" s="3">
        <v>3.65</v>
      </c>
      <c r="E249" s="3">
        <v>153.29999999999998</v>
      </c>
      <c r="F249" s="16">
        <v>200</v>
      </c>
      <c r="G249" s="6">
        <v>865</v>
      </c>
      <c r="H249" s="4">
        <v>43972</v>
      </c>
      <c r="I249" s="3">
        <v>-46.700000000000017</v>
      </c>
      <c r="J249" s="5">
        <v>1.3046314416177431</v>
      </c>
    </row>
    <row r="250" spans="1:10" ht="15.75">
      <c r="A250" s="15"/>
      <c r="B250" s="1"/>
      <c r="C250" s="15"/>
      <c r="D250" s="3"/>
      <c r="E250" s="3"/>
      <c r="F250" s="16"/>
      <c r="G250" s="6"/>
      <c r="H250" s="4"/>
      <c r="I250" s="3"/>
      <c r="J250" s="5"/>
    </row>
    <row r="251" spans="1:10" ht="15.75">
      <c r="A251" s="15">
        <v>61</v>
      </c>
      <c r="B251" s="1">
        <v>664</v>
      </c>
      <c r="C251" s="15">
        <v>714</v>
      </c>
      <c r="D251" s="3">
        <v>3.65</v>
      </c>
      <c r="E251" s="3">
        <v>2606.1</v>
      </c>
      <c r="F251" s="16">
        <v>3000</v>
      </c>
      <c r="G251" s="6">
        <v>1823</v>
      </c>
      <c r="H251" s="4">
        <v>43720</v>
      </c>
      <c r="I251" s="3">
        <v>-393.90000000000009</v>
      </c>
      <c r="J251" s="5">
        <v>1.1511453896627144</v>
      </c>
    </row>
    <row r="252" spans="1:10" ht="15.75">
      <c r="A252" s="15">
        <v>61</v>
      </c>
      <c r="B252" s="1">
        <v>722</v>
      </c>
      <c r="C252" s="15">
        <v>190</v>
      </c>
      <c r="D252" s="3">
        <v>3.65</v>
      </c>
      <c r="E252" s="3">
        <v>693.5</v>
      </c>
      <c r="F252" s="16">
        <v>100</v>
      </c>
      <c r="G252" s="2">
        <v>9177</v>
      </c>
      <c r="H252" s="4">
        <v>43983</v>
      </c>
      <c r="I252" s="3">
        <v>593.5</v>
      </c>
      <c r="J252" s="5">
        <v>0.14419610670511895</v>
      </c>
    </row>
    <row r="253" spans="1:10" ht="15.75">
      <c r="A253" s="15">
        <v>61</v>
      </c>
      <c r="B253" s="1">
        <v>1789</v>
      </c>
      <c r="C253" s="15">
        <v>92</v>
      </c>
      <c r="D253" s="3">
        <v>3.65</v>
      </c>
      <c r="E253" s="3">
        <v>335.8</v>
      </c>
      <c r="F253" s="16">
        <v>520.75</v>
      </c>
      <c r="G253" s="6">
        <v>6040</v>
      </c>
      <c r="H253" s="4">
        <v>43866</v>
      </c>
      <c r="I253" s="3">
        <v>-184.95</v>
      </c>
      <c r="J253" s="5">
        <v>1.550774270399047</v>
      </c>
    </row>
    <row r="254" spans="1:10" ht="15.75">
      <c r="A254" s="15">
        <v>61</v>
      </c>
      <c r="B254" s="1">
        <v>9685</v>
      </c>
      <c r="C254" s="15">
        <v>43</v>
      </c>
      <c r="D254" s="3">
        <v>3.65</v>
      </c>
      <c r="E254" s="3">
        <v>156.94999999999999</v>
      </c>
      <c r="F254" s="16">
        <v>171.55</v>
      </c>
      <c r="G254" s="6">
        <v>2417</v>
      </c>
      <c r="H254" s="4">
        <v>43745</v>
      </c>
      <c r="I254" s="3">
        <v>-14.600000000000023</v>
      </c>
      <c r="J254" s="5">
        <v>1.0930232558139537</v>
      </c>
    </row>
    <row r="255" spans="1:10" ht="18.75" customHeight="1">
      <c r="A255" s="15">
        <v>61</v>
      </c>
      <c r="B255" s="1">
        <v>11129</v>
      </c>
      <c r="C255" s="15">
        <v>42</v>
      </c>
      <c r="D255" s="3">
        <v>3.65</v>
      </c>
      <c r="E255" s="3">
        <v>153.29999999999998</v>
      </c>
      <c r="F255" s="16"/>
      <c r="G255" s="6"/>
      <c r="H255" s="4"/>
      <c r="I255" s="3">
        <v>153.29999999999998</v>
      </c>
      <c r="J255" s="5">
        <v>0</v>
      </c>
    </row>
    <row r="256" spans="1:10" ht="18.75" customHeight="1">
      <c r="A256" s="15"/>
      <c r="B256" s="1"/>
      <c r="C256" s="15"/>
      <c r="D256" s="3"/>
      <c r="E256" s="3"/>
      <c r="F256" s="16"/>
      <c r="G256" s="6"/>
      <c r="H256" s="4"/>
      <c r="I256" s="3"/>
      <c r="J256" s="5"/>
    </row>
    <row r="257" spans="1:10" ht="15.75">
      <c r="A257" s="15">
        <v>62</v>
      </c>
      <c r="B257" s="1">
        <v>1825</v>
      </c>
      <c r="C257" s="15">
        <v>81</v>
      </c>
      <c r="D257" s="3">
        <v>3.65</v>
      </c>
      <c r="E257" s="3">
        <v>295.64999999999998</v>
      </c>
      <c r="F257" s="16"/>
      <c r="G257" s="6"/>
      <c r="H257" s="4"/>
      <c r="I257" s="3">
        <v>295.64999999999998</v>
      </c>
      <c r="J257" s="5">
        <v>0</v>
      </c>
    </row>
    <row r="258" spans="1:10" ht="15.75">
      <c r="A258" s="15">
        <v>62</v>
      </c>
      <c r="B258" s="1">
        <v>3095</v>
      </c>
      <c r="C258" s="15">
        <v>194</v>
      </c>
      <c r="D258" s="3">
        <v>3.65</v>
      </c>
      <c r="E258" s="3">
        <v>708.1</v>
      </c>
      <c r="F258" s="16"/>
      <c r="G258" s="6"/>
      <c r="H258" s="4"/>
      <c r="I258" s="3">
        <v>708.1</v>
      </c>
      <c r="J258" s="5">
        <v>0</v>
      </c>
    </row>
    <row r="259" spans="1:10" ht="15.75">
      <c r="A259" s="15">
        <v>62</v>
      </c>
      <c r="B259" s="1">
        <v>3702</v>
      </c>
      <c r="C259" s="15">
        <v>259</v>
      </c>
      <c r="D259" s="3">
        <v>3.65</v>
      </c>
      <c r="E259" s="3">
        <v>945.35</v>
      </c>
      <c r="F259" s="16"/>
      <c r="G259" s="6"/>
      <c r="H259" s="4"/>
      <c r="I259" s="3">
        <v>945.35</v>
      </c>
      <c r="J259" s="5">
        <v>0</v>
      </c>
    </row>
    <row r="260" spans="1:10" ht="15.75">
      <c r="A260" s="15">
        <v>62</v>
      </c>
      <c r="B260" s="1">
        <v>6436</v>
      </c>
      <c r="C260" s="15">
        <v>48</v>
      </c>
      <c r="D260" s="3">
        <v>3.65</v>
      </c>
      <c r="E260" s="3">
        <v>175.2</v>
      </c>
      <c r="F260" s="16"/>
      <c r="G260" s="6"/>
      <c r="H260" s="4"/>
      <c r="I260" s="3">
        <v>175.2</v>
      </c>
      <c r="J260" s="5">
        <v>0</v>
      </c>
    </row>
    <row r="261" spans="1:10" ht="15.75">
      <c r="A261" s="15">
        <v>62</v>
      </c>
      <c r="B261" s="1">
        <v>15276</v>
      </c>
      <c r="C261" s="15">
        <v>47</v>
      </c>
      <c r="D261" s="3">
        <v>3.65</v>
      </c>
      <c r="E261" s="3">
        <v>171.54999999999998</v>
      </c>
      <c r="F261" s="16"/>
      <c r="G261" s="6"/>
      <c r="H261" s="4"/>
      <c r="I261" s="3">
        <v>171.54999999999998</v>
      </c>
      <c r="J261" s="5">
        <v>0</v>
      </c>
    </row>
    <row r="262" spans="1:10" ht="15.75">
      <c r="A262" s="15"/>
      <c r="B262" s="1"/>
      <c r="C262" s="15"/>
      <c r="D262" s="3"/>
      <c r="E262" s="3"/>
      <c r="F262" s="16"/>
      <c r="G262" s="6"/>
      <c r="H262" s="4"/>
      <c r="I262" s="3"/>
      <c r="J262" s="5"/>
    </row>
    <row r="263" spans="1:10" ht="15.75">
      <c r="A263" s="15">
        <v>63</v>
      </c>
      <c r="B263" s="1">
        <v>2487</v>
      </c>
      <c r="C263" s="15">
        <v>159</v>
      </c>
      <c r="D263" s="3">
        <v>3.65</v>
      </c>
      <c r="E263" s="3">
        <v>580.35</v>
      </c>
      <c r="F263" s="16">
        <v>341.56</v>
      </c>
      <c r="G263" s="6">
        <v>2510</v>
      </c>
      <c r="H263" s="4">
        <v>43957</v>
      </c>
      <c r="I263" s="3">
        <v>238.79000000000002</v>
      </c>
      <c r="J263" s="5">
        <v>0.58854139743258371</v>
      </c>
    </row>
    <row r="264" spans="1:10" ht="15.75">
      <c r="A264" s="15">
        <v>63</v>
      </c>
      <c r="B264" s="1">
        <v>3562</v>
      </c>
      <c r="C264" s="15">
        <v>180</v>
      </c>
      <c r="D264" s="3">
        <v>3.65</v>
      </c>
      <c r="E264" s="3">
        <v>657</v>
      </c>
      <c r="F264" s="16">
        <v>800</v>
      </c>
      <c r="G264" s="6">
        <v>369</v>
      </c>
      <c r="H264" s="4">
        <v>43934</v>
      </c>
      <c r="I264" s="3">
        <v>-143</v>
      </c>
      <c r="J264" s="5">
        <v>1.2176560121765601</v>
      </c>
    </row>
    <row r="265" spans="1:10" ht="15.75">
      <c r="A265" s="15">
        <v>63</v>
      </c>
      <c r="B265" s="1">
        <v>4240</v>
      </c>
      <c r="C265" s="15">
        <v>190</v>
      </c>
      <c r="D265" s="3">
        <v>3.65</v>
      </c>
      <c r="E265" s="3">
        <v>693.5</v>
      </c>
      <c r="F265" s="16">
        <v>481.8</v>
      </c>
      <c r="G265" s="6">
        <v>118</v>
      </c>
      <c r="H265" s="4">
        <v>43923</v>
      </c>
      <c r="I265" s="3">
        <v>211.7</v>
      </c>
      <c r="J265" s="5">
        <v>0.69473684210526321</v>
      </c>
    </row>
    <row r="266" spans="1:10" ht="15.75">
      <c r="A266" s="15">
        <v>63</v>
      </c>
      <c r="B266" s="1">
        <v>10715</v>
      </c>
      <c r="C266" s="15">
        <v>70</v>
      </c>
      <c r="D266" s="3">
        <v>3.65</v>
      </c>
      <c r="E266" s="3">
        <v>255.5</v>
      </c>
      <c r="F266" s="16"/>
      <c r="G266" s="6"/>
      <c r="H266" s="4"/>
      <c r="I266" s="3">
        <v>255.5</v>
      </c>
      <c r="J266" s="5">
        <v>0</v>
      </c>
    </row>
    <row r="267" spans="1:10" ht="15.75">
      <c r="A267" s="15">
        <v>63</v>
      </c>
      <c r="B267" s="1">
        <v>10976</v>
      </c>
      <c r="C267" s="15">
        <v>60</v>
      </c>
      <c r="D267" s="3">
        <v>3.65</v>
      </c>
      <c r="E267" s="3">
        <v>219</v>
      </c>
      <c r="F267" s="16">
        <v>219</v>
      </c>
      <c r="G267" s="6">
        <v>3036</v>
      </c>
      <c r="H267" s="4">
        <v>43997</v>
      </c>
      <c r="I267" s="3">
        <v>0</v>
      </c>
      <c r="J267" s="5">
        <v>1</v>
      </c>
    </row>
    <row r="268" spans="1:10" ht="15.75">
      <c r="A268" s="15"/>
      <c r="B268" s="1"/>
      <c r="C268" s="15"/>
      <c r="D268" s="3"/>
      <c r="E268" s="3"/>
      <c r="F268" s="16"/>
      <c r="G268" s="6"/>
      <c r="H268" s="4"/>
      <c r="I268" s="3"/>
      <c r="J268" s="5"/>
    </row>
    <row r="269" spans="1:10" ht="15.75">
      <c r="A269" s="15">
        <v>64</v>
      </c>
      <c r="B269" s="1">
        <v>524</v>
      </c>
      <c r="C269" s="15">
        <v>174</v>
      </c>
      <c r="D269" s="3">
        <v>3.65</v>
      </c>
      <c r="E269" s="3">
        <v>635.1</v>
      </c>
      <c r="F269" s="16">
        <v>640</v>
      </c>
      <c r="G269" s="6">
        <v>24202</v>
      </c>
      <c r="H269" s="4">
        <v>43984</v>
      </c>
      <c r="I269" s="3">
        <v>-4.8999999999999773</v>
      </c>
      <c r="J269" s="5">
        <v>1.0077153204219809</v>
      </c>
    </row>
    <row r="270" spans="1:10" ht="15.75">
      <c r="A270" s="15">
        <v>64</v>
      </c>
      <c r="B270" s="1">
        <v>4648</v>
      </c>
      <c r="C270" s="15">
        <v>59</v>
      </c>
      <c r="D270" s="3">
        <v>3.65</v>
      </c>
      <c r="E270" s="3">
        <v>215.35</v>
      </c>
      <c r="F270" s="16"/>
      <c r="G270" s="6"/>
      <c r="H270" s="4"/>
      <c r="I270" s="3">
        <v>215.35</v>
      </c>
      <c r="J270" s="5">
        <v>0</v>
      </c>
    </row>
    <row r="271" spans="1:10" ht="15.75">
      <c r="A271" s="15">
        <v>64</v>
      </c>
      <c r="B271" s="1">
        <v>13583</v>
      </c>
      <c r="C271" s="15">
        <v>69</v>
      </c>
      <c r="D271" s="3">
        <v>3.65</v>
      </c>
      <c r="E271" s="3">
        <v>251.85</v>
      </c>
      <c r="F271" s="16">
        <v>83.95</v>
      </c>
      <c r="G271" s="6">
        <v>1170</v>
      </c>
      <c r="H271" s="4">
        <v>44005</v>
      </c>
      <c r="I271" s="3">
        <v>167.89999999999998</v>
      </c>
      <c r="J271" s="5">
        <v>0.33333333333333337</v>
      </c>
    </row>
    <row r="272" spans="1:10" ht="15.75">
      <c r="A272" s="15">
        <v>64</v>
      </c>
      <c r="B272" s="1">
        <v>15090</v>
      </c>
      <c r="C272" s="15">
        <v>47</v>
      </c>
      <c r="D272" s="3">
        <v>3.65</v>
      </c>
      <c r="E272" s="3">
        <v>171.54999999999998</v>
      </c>
      <c r="F272" s="16"/>
      <c r="G272" s="6"/>
      <c r="H272" s="4"/>
      <c r="I272" s="3">
        <v>171.54999999999998</v>
      </c>
      <c r="J272" s="5">
        <v>0</v>
      </c>
    </row>
    <row r="273" spans="1:10" ht="15.75">
      <c r="A273" s="15">
        <v>64</v>
      </c>
      <c r="B273" s="1">
        <v>16171</v>
      </c>
      <c r="C273" s="15">
        <v>30</v>
      </c>
      <c r="D273" s="3">
        <v>3.65</v>
      </c>
      <c r="E273" s="3">
        <v>109.5</v>
      </c>
      <c r="F273" s="16">
        <v>71.099999999999994</v>
      </c>
      <c r="G273" s="6">
        <v>1025</v>
      </c>
      <c r="H273" s="4">
        <v>44007</v>
      </c>
      <c r="I273" s="3">
        <v>38.400000000000006</v>
      </c>
      <c r="J273" s="5">
        <v>0.64931506849315068</v>
      </c>
    </row>
    <row r="274" spans="1:10" ht="15.75">
      <c r="A274" s="15"/>
      <c r="B274" s="1"/>
      <c r="C274" s="15"/>
      <c r="D274" s="3"/>
      <c r="E274" s="3"/>
      <c r="F274" s="16"/>
      <c r="G274" s="6"/>
      <c r="H274" s="4"/>
      <c r="I274" s="3"/>
      <c r="J274" s="5"/>
    </row>
    <row r="275" spans="1:10" ht="15.75">
      <c r="A275" s="15">
        <v>65</v>
      </c>
      <c r="B275" s="1">
        <v>1709</v>
      </c>
      <c r="C275" s="15">
        <v>179</v>
      </c>
      <c r="D275" s="3">
        <v>3.65</v>
      </c>
      <c r="E275" s="3">
        <v>653.35</v>
      </c>
      <c r="F275" s="16">
        <v>653.35</v>
      </c>
      <c r="G275" s="49">
        <v>8499</v>
      </c>
      <c r="H275" s="4">
        <v>43941</v>
      </c>
      <c r="I275" s="3">
        <v>0</v>
      </c>
      <c r="J275" s="5">
        <v>1</v>
      </c>
    </row>
    <row r="276" spans="1:10" ht="15.75">
      <c r="A276" s="15">
        <v>65</v>
      </c>
      <c r="B276" s="1">
        <v>4614</v>
      </c>
      <c r="C276" s="15">
        <v>55</v>
      </c>
      <c r="D276" s="3">
        <v>3.65</v>
      </c>
      <c r="E276" s="3">
        <v>200.75</v>
      </c>
      <c r="F276" s="16"/>
      <c r="G276" s="6"/>
      <c r="H276" s="4"/>
      <c r="I276" s="3">
        <v>200.75</v>
      </c>
      <c r="J276" s="5">
        <v>0</v>
      </c>
    </row>
    <row r="277" spans="1:10" ht="15.75">
      <c r="A277" s="15">
        <v>65</v>
      </c>
      <c r="B277" s="1">
        <v>6719</v>
      </c>
      <c r="C277" s="15">
        <v>41</v>
      </c>
      <c r="D277" s="3">
        <v>3.65</v>
      </c>
      <c r="E277" s="3">
        <v>149.65</v>
      </c>
      <c r="F277" s="16">
        <v>161.4</v>
      </c>
      <c r="G277" s="6">
        <v>458</v>
      </c>
      <c r="H277" s="4">
        <v>43718</v>
      </c>
      <c r="I277" s="3">
        <v>-11.75</v>
      </c>
      <c r="J277" s="5">
        <v>1.0785165385900435</v>
      </c>
    </row>
    <row r="278" spans="1:10" ht="15.75">
      <c r="A278" s="15">
        <v>65</v>
      </c>
      <c r="B278" s="1">
        <v>16821</v>
      </c>
      <c r="C278" s="15">
        <v>37</v>
      </c>
      <c r="D278" s="3">
        <v>3.65</v>
      </c>
      <c r="E278" s="3">
        <v>135.04999999999998</v>
      </c>
      <c r="F278" s="16"/>
      <c r="G278" s="6"/>
      <c r="H278" s="4"/>
      <c r="I278" s="3">
        <v>135.04999999999998</v>
      </c>
      <c r="J278" s="5">
        <v>0</v>
      </c>
    </row>
    <row r="279" spans="1:10" ht="15.75">
      <c r="A279" s="15"/>
      <c r="B279" s="1"/>
      <c r="C279" s="15"/>
      <c r="D279" s="3"/>
      <c r="E279" s="3"/>
      <c r="F279" s="16"/>
      <c r="G279" s="6"/>
      <c r="H279" s="4"/>
      <c r="I279" s="3"/>
      <c r="J279" s="5"/>
    </row>
    <row r="280" spans="1:10" ht="15.75">
      <c r="A280" s="15">
        <v>66</v>
      </c>
      <c r="B280" s="1">
        <v>1964</v>
      </c>
      <c r="C280" s="15">
        <v>408</v>
      </c>
      <c r="D280" s="3">
        <v>3.65</v>
      </c>
      <c r="E280" s="3">
        <v>1489.2</v>
      </c>
      <c r="F280" s="16"/>
      <c r="G280" s="6"/>
      <c r="H280" s="4"/>
      <c r="I280" s="3">
        <v>1489.2</v>
      </c>
      <c r="J280" s="5">
        <v>0</v>
      </c>
    </row>
    <row r="281" spans="1:10" ht="15.75">
      <c r="A281" s="15">
        <v>66</v>
      </c>
      <c r="B281" s="1">
        <v>2035</v>
      </c>
      <c r="C281" s="15">
        <v>68</v>
      </c>
      <c r="D281" s="3">
        <v>3.65</v>
      </c>
      <c r="E281" s="3">
        <v>248.2</v>
      </c>
      <c r="F281" s="16">
        <v>208.2</v>
      </c>
      <c r="G281" s="6">
        <v>1343</v>
      </c>
      <c r="H281" s="4">
        <v>43944</v>
      </c>
      <c r="I281" s="3">
        <v>40</v>
      </c>
      <c r="J281" s="5">
        <v>0.83883964544722001</v>
      </c>
    </row>
    <row r="282" spans="1:10" ht="15.75">
      <c r="A282" s="15">
        <v>66</v>
      </c>
      <c r="B282" s="1">
        <v>11301</v>
      </c>
      <c r="C282" s="15">
        <v>59</v>
      </c>
      <c r="D282" s="3">
        <v>3.65</v>
      </c>
      <c r="E282" s="3">
        <v>215.35</v>
      </c>
      <c r="F282" s="16"/>
      <c r="G282" s="6"/>
      <c r="H282" s="4"/>
      <c r="I282" s="3">
        <v>215.35</v>
      </c>
      <c r="J282" s="5">
        <v>0</v>
      </c>
    </row>
    <row r="283" spans="1:10" ht="15.75">
      <c r="A283" s="15">
        <v>66</v>
      </c>
      <c r="B283" s="1">
        <v>11657</v>
      </c>
      <c r="C283" s="15">
        <v>21</v>
      </c>
      <c r="D283" s="3">
        <v>3.65</v>
      </c>
      <c r="E283" s="3">
        <v>76.649999999999991</v>
      </c>
      <c r="F283" s="16"/>
      <c r="G283" s="6"/>
      <c r="H283" s="4"/>
      <c r="I283" s="3">
        <v>76.649999999999991</v>
      </c>
      <c r="J283" s="5">
        <v>0</v>
      </c>
    </row>
    <row r="284" spans="1:10" ht="15.75">
      <c r="A284" s="15">
        <v>66</v>
      </c>
      <c r="B284" s="1">
        <v>12621</v>
      </c>
      <c r="C284" s="15">
        <v>54</v>
      </c>
      <c r="D284" s="3">
        <v>3.65</v>
      </c>
      <c r="E284" s="3">
        <v>197.1</v>
      </c>
      <c r="F284" s="16"/>
      <c r="G284" s="6"/>
      <c r="H284" s="4"/>
      <c r="I284" s="3">
        <v>197.1</v>
      </c>
      <c r="J284" s="5">
        <v>0</v>
      </c>
    </row>
    <row r="285" spans="1:10" ht="15.75">
      <c r="A285" s="15"/>
      <c r="B285" s="1"/>
      <c r="C285" s="15"/>
      <c r="D285" s="3"/>
      <c r="E285" s="3"/>
      <c r="F285" s="16"/>
      <c r="G285" s="6"/>
      <c r="H285" s="4"/>
      <c r="I285" s="3"/>
      <c r="J285" s="5"/>
    </row>
    <row r="286" spans="1:10" ht="15.75">
      <c r="A286" s="15">
        <v>67</v>
      </c>
      <c r="B286" s="1">
        <v>973</v>
      </c>
      <c r="C286" s="15">
        <v>173</v>
      </c>
      <c r="D286" s="3">
        <v>3.65</v>
      </c>
      <c r="E286" s="3">
        <v>631.44999999999993</v>
      </c>
      <c r="F286" s="16"/>
      <c r="G286" s="6"/>
      <c r="H286" s="4"/>
      <c r="I286" s="3">
        <v>631.44999999999993</v>
      </c>
      <c r="J286" s="5">
        <v>0</v>
      </c>
    </row>
    <row r="287" spans="1:10" ht="15.75">
      <c r="A287" s="15">
        <v>67</v>
      </c>
      <c r="B287" s="1">
        <v>8108</v>
      </c>
      <c r="C287" s="15">
        <v>42</v>
      </c>
      <c r="D287" s="3">
        <v>3.65</v>
      </c>
      <c r="E287" s="3">
        <v>153.29999999999998</v>
      </c>
      <c r="F287" s="16"/>
      <c r="G287" s="6"/>
      <c r="H287" s="4"/>
      <c r="I287" s="3">
        <v>153.29999999999998</v>
      </c>
      <c r="J287" s="5">
        <v>0</v>
      </c>
    </row>
    <row r="288" spans="1:10" ht="15.75">
      <c r="A288" s="15">
        <v>67</v>
      </c>
      <c r="B288" s="7">
        <v>14362</v>
      </c>
      <c r="C288" s="15">
        <v>63</v>
      </c>
      <c r="D288" s="3">
        <v>3.65</v>
      </c>
      <c r="E288" s="3">
        <v>229.95</v>
      </c>
      <c r="F288" s="16">
        <v>145.87</v>
      </c>
      <c r="G288" s="6">
        <v>1083</v>
      </c>
      <c r="H288" s="4">
        <v>43969</v>
      </c>
      <c r="I288" s="3">
        <v>84.079999999999984</v>
      </c>
      <c r="J288" s="5">
        <v>0.63435529462926732</v>
      </c>
    </row>
    <row r="289" spans="1:10" ht="15.75">
      <c r="A289" s="15">
        <v>67</v>
      </c>
      <c r="B289" s="1">
        <v>16022</v>
      </c>
      <c r="C289" s="15">
        <v>41</v>
      </c>
      <c r="D289" s="3">
        <v>3.65</v>
      </c>
      <c r="E289" s="3">
        <v>149.65</v>
      </c>
      <c r="F289" s="16">
        <v>175</v>
      </c>
      <c r="G289" s="6">
        <v>1093</v>
      </c>
      <c r="H289" s="4">
        <v>43969</v>
      </c>
      <c r="I289" s="3">
        <v>-25.349999999999994</v>
      </c>
      <c r="J289" s="5">
        <v>1.1693952555963916</v>
      </c>
    </row>
    <row r="290" spans="1:10" ht="15.75">
      <c r="A290" s="15">
        <v>67</v>
      </c>
      <c r="B290" s="1">
        <v>16765</v>
      </c>
      <c r="C290" s="15">
        <v>35</v>
      </c>
      <c r="D290" s="3">
        <v>3.65</v>
      </c>
      <c r="E290" s="3">
        <v>127.75</v>
      </c>
      <c r="F290" s="16">
        <v>142.35</v>
      </c>
      <c r="G290" s="6">
        <v>1058</v>
      </c>
      <c r="H290" s="4">
        <v>44005</v>
      </c>
      <c r="I290" s="3">
        <v>-14.599999999999994</v>
      </c>
      <c r="J290" s="5">
        <v>1.1142857142857143</v>
      </c>
    </row>
    <row r="291" spans="1:10" ht="15.75">
      <c r="A291" s="15"/>
      <c r="B291" s="1"/>
      <c r="C291" s="15"/>
      <c r="D291" s="3"/>
      <c r="E291" s="3"/>
      <c r="F291" s="16"/>
      <c r="G291" s="6"/>
      <c r="H291" s="4"/>
      <c r="I291" s="3"/>
      <c r="J291" s="5"/>
    </row>
    <row r="292" spans="1:10" ht="15.75">
      <c r="A292" s="15">
        <v>68</v>
      </c>
      <c r="B292" s="1">
        <v>4580</v>
      </c>
      <c r="C292" s="15">
        <v>208</v>
      </c>
      <c r="D292" s="3">
        <v>3.65</v>
      </c>
      <c r="E292" s="3">
        <v>759.19999999999993</v>
      </c>
      <c r="F292" s="16"/>
      <c r="G292" s="6"/>
      <c r="H292" s="4"/>
      <c r="I292" s="3">
        <v>759.19999999999993</v>
      </c>
      <c r="J292" s="5">
        <v>0</v>
      </c>
    </row>
    <row r="293" spans="1:10" ht="15.75">
      <c r="A293" s="15">
        <v>68</v>
      </c>
      <c r="B293" s="1">
        <v>6448</v>
      </c>
      <c r="C293" s="15">
        <v>111</v>
      </c>
      <c r="D293" s="3">
        <v>3.65</v>
      </c>
      <c r="E293" s="3">
        <v>405.15</v>
      </c>
      <c r="F293" s="16"/>
      <c r="G293" s="6"/>
      <c r="H293" s="4"/>
      <c r="I293" s="3">
        <v>405.15</v>
      </c>
      <c r="J293" s="5">
        <v>0</v>
      </c>
    </row>
    <row r="294" spans="1:10" ht="15.75">
      <c r="A294" s="15">
        <v>68</v>
      </c>
      <c r="B294" s="1">
        <v>13733</v>
      </c>
      <c r="C294" s="15">
        <v>56</v>
      </c>
      <c r="D294" s="3">
        <v>3.65</v>
      </c>
      <c r="E294" s="3">
        <v>204.4</v>
      </c>
      <c r="F294" s="16">
        <v>215</v>
      </c>
      <c r="G294" s="6">
        <v>1085</v>
      </c>
      <c r="H294" s="4">
        <v>43992</v>
      </c>
      <c r="I294" s="3">
        <v>-10.599999999999994</v>
      </c>
      <c r="J294" s="5">
        <v>1.0518590998043054</v>
      </c>
    </row>
    <row r="295" spans="1:10" ht="15.75">
      <c r="A295" s="15">
        <v>68</v>
      </c>
      <c r="B295" s="1">
        <v>16710</v>
      </c>
      <c r="C295" s="15">
        <v>23</v>
      </c>
      <c r="D295" s="3">
        <v>3.65</v>
      </c>
      <c r="E295" s="3">
        <v>83.95</v>
      </c>
      <c r="F295" s="16"/>
      <c r="G295" s="6"/>
      <c r="H295" s="4"/>
      <c r="I295" s="3">
        <v>83.95</v>
      </c>
      <c r="J295" s="5">
        <v>0</v>
      </c>
    </row>
    <row r="296" spans="1:10" ht="15.75">
      <c r="A296" s="15"/>
      <c r="B296" s="1"/>
      <c r="C296" s="15"/>
      <c r="D296" s="3"/>
      <c r="E296" s="3"/>
      <c r="F296" s="16"/>
      <c r="G296" s="6"/>
      <c r="H296" s="4"/>
      <c r="I296" s="3"/>
      <c r="J296" s="5"/>
    </row>
    <row r="297" spans="1:10" ht="15.75">
      <c r="A297" s="15">
        <v>69</v>
      </c>
      <c r="B297" s="1">
        <v>4520</v>
      </c>
      <c r="C297" s="15">
        <v>106</v>
      </c>
      <c r="D297" s="3">
        <v>3.65</v>
      </c>
      <c r="E297" s="3">
        <v>386.9</v>
      </c>
      <c r="F297" s="16">
        <v>302.60000000000002</v>
      </c>
      <c r="G297" s="6" t="s">
        <v>392</v>
      </c>
      <c r="H297" s="4" t="s">
        <v>393</v>
      </c>
      <c r="I297" s="3">
        <v>84.299999999999955</v>
      </c>
      <c r="J297" s="5">
        <v>0.78211424140604813</v>
      </c>
    </row>
    <row r="298" spans="1:10" ht="15.75">
      <c r="A298" s="15">
        <v>69</v>
      </c>
      <c r="B298" s="1">
        <v>4706</v>
      </c>
      <c r="C298" s="15">
        <v>87</v>
      </c>
      <c r="D298" s="3">
        <v>3.65</v>
      </c>
      <c r="E298" s="3">
        <v>317.55</v>
      </c>
      <c r="F298" s="16">
        <v>200.75</v>
      </c>
      <c r="G298" s="6">
        <v>3655</v>
      </c>
      <c r="H298" s="4">
        <v>43992</v>
      </c>
      <c r="I298" s="3">
        <v>116.80000000000001</v>
      </c>
      <c r="J298" s="5">
        <v>0.63218390804597702</v>
      </c>
    </row>
    <row r="299" spans="1:10" ht="15.75">
      <c r="A299" s="15">
        <v>69</v>
      </c>
      <c r="B299" s="1">
        <v>5438</v>
      </c>
      <c r="C299" s="15">
        <v>86</v>
      </c>
      <c r="D299" s="3">
        <v>3.65</v>
      </c>
      <c r="E299" s="3">
        <v>313.89999999999998</v>
      </c>
      <c r="F299" s="16">
        <v>314.8</v>
      </c>
      <c r="G299" s="6">
        <v>1268</v>
      </c>
      <c r="H299" s="4">
        <v>43907</v>
      </c>
      <c r="I299" s="3">
        <v>-0.90000000000003411</v>
      </c>
      <c r="J299" s="5">
        <v>1.0028671551449508</v>
      </c>
    </row>
    <row r="300" spans="1:10" ht="15.75">
      <c r="A300" s="15">
        <v>69</v>
      </c>
      <c r="B300" s="1">
        <v>6646</v>
      </c>
      <c r="C300" s="15">
        <v>97</v>
      </c>
      <c r="D300" s="3">
        <v>3.65</v>
      </c>
      <c r="E300" s="3">
        <v>354.05</v>
      </c>
      <c r="F300" s="16">
        <v>226.25</v>
      </c>
      <c r="G300" s="6">
        <v>3614</v>
      </c>
      <c r="H300" s="4">
        <v>43992</v>
      </c>
      <c r="I300" s="3">
        <v>127.80000000000001</v>
      </c>
      <c r="J300" s="5">
        <v>0.63903403474085574</v>
      </c>
    </row>
    <row r="301" spans="1:10" ht="15.75">
      <c r="A301" s="15">
        <v>69</v>
      </c>
      <c r="B301" s="1">
        <v>6883</v>
      </c>
      <c r="C301" s="15">
        <v>56</v>
      </c>
      <c r="D301" s="3">
        <v>3.65</v>
      </c>
      <c r="E301" s="3">
        <v>204.4</v>
      </c>
      <c r="F301" s="16"/>
      <c r="G301" s="6"/>
      <c r="H301" s="4"/>
      <c r="I301" s="3">
        <v>204.4</v>
      </c>
      <c r="J301" s="5">
        <v>0</v>
      </c>
    </row>
    <row r="302" spans="1:10" ht="15.75">
      <c r="A302" s="15"/>
      <c r="B302" s="1"/>
      <c r="C302" s="15"/>
      <c r="D302" s="3"/>
      <c r="E302" s="3"/>
      <c r="F302" s="16"/>
      <c r="G302" s="6"/>
      <c r="H302" s="4"/>
      <c r="I302" s="3"/>
      <c r="J302" s="5"/>
    </row>
    <row r="303" spans="1:10" ht="15.75">
      <c r="A303" s="15">
        <v>70</v>
      </c>
      <c r="B303" s="1">
        <v>1612</v>
      </c>
      <c r="C303" s="15">
        <v>40</v>
      </c>
      <c r="D303" s="3">
        <v>3.65</v>
      </c>
      <c r="E303" s="3">
        <v>146</v>
      </c>
      <c r="F303" s="16"/>
      <c r="G303" s="6"/>
      <c r="H303" s="4"/>
      <c r="I303" s="3">
        <v>146</v>
      </c>
      <c r="J303" s="5">
        <v>0</v>
      </c>
    </row>
    <row r="304" spans="1:10" ht="15.75">
      <c r="A304" s="15">
        <v>70</v>
      </c>
      <c r="B304" s="1">
        <v>1690</v>
      </c>
      <c r="C304" s="15">
        <v>43</v>
      </c>
      <c r="D304" s="3">
        <v>3.65</v>
      </c>
      <c r="E304" s="3">
        <v>156.94999999999999</v>
      </c>
      <c r="F304" s="16"/>
      <c r="G304" s="6"/>
      <c r="H304" s="4"/>
      <c r="I304" s="3">
        <v>156.94999999999999</v>
      </c>
      <c r="J304" s="5">
        <v>0</v>
      </c>
    </row>
    <row r="305" spans="1:10" ht="15.75">
      <c r="A305" s="15">
        <v>70</v>
      </c>
      <c r="B305" s="1">
        <v>3464</v>
      </c>
      <c r="C305" s="15">
        <v>160</v>
      </c>
      <c r="D305" s="3">
        <v>3.65</v>
      </c>
      <c r="E305" s="3">
        <v>584</v>
      </c>
      <c r="F305" s="16"/>
      <c r="G305" s="27"/>
      <c r="H305" s="26"/>
      <c r="I305" s="3">
        <v>584</v>
      </c>
      <c r="J305" s="5">
        <v>0</v>
      </c>
    </row>
    <row r="306" spans="1:10" ht="15.75">
      <c r="A306" s="15">
        <v>70</v>
      </c>
      <c r="B306" s="1">
        <v>4579</v>
      </c>
      <c r="C306" s="15">
        <v>114</v>
      </c>
      <c r="D306" s="3">
        <v>3.65</v>
      </c>
      <c r="E306" s="3">
        <v>416.09999999999997</v>
      </c>
      <c r="F306" s="16"/>
      <c r="G306" s="6"/>
      <c r="H306" s="4"/>
      <c r="I306" s="3">
        <v>416.09999999999997</v>
      </c>
      <c r="J306" s="5">
        <v>0</v>
      </c>
    </row>
    <row r="307" spans="1:10" ht="15.75">
      <c r="A307" s="15">
        <v>70</v>
      </c>
      <c r="B307" s="1">
        <v>6776</v>
      </c>
      <c r="C307" s="15">
        <v>34</v>
      </c>
      <c r="D307" s="3">
        <v>3.65</v>
      </c>
      <c r="E307" s="3">
        <v>124.1</v>
      </c>
      <c r="F307" s="16"/>
      <c r="G307" s="6"/>
      <c r="H307" s="4"/>
      <c r="I307" s="3">
        <v>124.1</v>
      </c>
      <c r="J307" s="5">
        <v>0</v>
      </c>
    </row>
    <row r="308" spans="1:10" ht="15.75">
      <c r="A308" s="15">
        <v>70</v>
      </c>
      <c r="B308" s="1">
        <v>7048</v>
      </c>
      <c r="C308" s="15">
        <v>162</v>
      </c>
      <c r="D308" s="3">
        <v>3.65</v>
      </c>
      <c r="E308" s="3">
        <v>591.29999999999995</v>
      </c>
      <c r="F308" s="16"/>
      <c r="G308" s="6"/>
      <c r="H308" s="4"/>
      <c r="I308" s="3">
        <v>591.29999999999995</v>
      </c>
      <c r="J308" s="5">
        <v>0</v>
      </c>
    </row>
    <row r="309" spans="1:10" ht="15.75">
      <c r="A309" s="15"/>
      <c r="B309" s="1"/>
      <c r="C309" s="15"/>
      <c r="D309" s="3"/>
      <c r="E309" s="3"/>
      <c r="F309" s="16"/>
      <c r="G309" s="6"/>
      <c r="H309" s="4"/>
      <c r="I309" s="3"/>
      <c r="J309" s="5"/>
    </row>
    <row r="310" spans="1:10" ht="15.75">
      <c r="A310" s="15">
        <v>71</v>
      </c>
      <c r="B310" s="1">
        <v>1837</v>
      </c>
      <c r="C310" s="15">
        <v>167</v>
      </c>
      <c r="D310" s="3">
        <v>3.65</v>
      </c>
      <c r="E310" s="3">
        <v>609.54999999999995</v>
      </c>
      <c r="F310" s="16">
        <v>616.85</v>
      </c>
      <c r="G310" s="6">
        <v>1257</v>
      </c>
      <c r="H310" s="4">
        <v>43987</v>
      </c>
      <c r="I310" s="3">
        <v>-7.3000000000000682</v>
      </c>
      <c r="J310" s="5">
        <v>1.0119760479041917</v>
      </c>
    </row>
    <row r="311" spans="1:10" ht="15.75">
      <c r="A311" s="15">
        <v>71</v>
      </c>
      <c r="B311" s="1">
        <v>4877</v>
      </c>
      <c r="C311" s="15">
        <v>126</v>
      </c>
      <c r="D311" s="3">
        <v>3.65</v>
      </c>
      <c r="E311" s="3">
        <v>459.9</v>
      </c>
      <c r="F311" s="16">
        <v>945.35</v>
      </c>
      <c r="G311" s="6" t="s">
        <v>394</v>
      </c>
      <c r="H311" s="4" t="s">
        <v>395</v>
      </c>
      <c r="I311" s="3">
        <v>-485.45000000000005</v>
      </c>
      <c r="J311" s="5">
        <v>2.0555555555555558</v>
      </c>
    </row>
    <row r="312" spans="1:10" ht="15.75">
      <c r="A312" s="15">
        <v>71</v>
      </c>
      <c r="B312" s="1">
        <v>4897</v>
      </c>
      <c r="C312" s="15">
        <v>88</v>
      </c>
      <c r="D312" s="3">
        <v>3.65</v>
      </c>
      <c r="E312" s="3">
        <v>321.2</v>
      </c>
      <c r="F312" s="16"/>
      <c r="G312" s="6"/>
      <c r="H312" s="4"/>
      <c r="I312" s="3">
        <v>321.2</v>
      </c>
      <c r="J312" s="5">
        <v>0</v>
      </c>
    </row>
    <row r="313" spans="1:10" ht="15.75">
      <c r="A313" s="15">
        <v>71</v>
      </c>
      <c r="B313" s="1">
        <v>12677</v>
      </c>
      <c r="C313" s="15">
        <v>59</v>
      </c>
      <c r="D313" s="3">
        <v>3.65</v>
      </c>
      <c r="E313" s="3">
        <v>215.35</v>
      </c>
      <c r="F313" s="16"/>
      <c r="G313" s="6"/>
      <c r="H313" s="4"/>
      <c r="I313" s="3">
        <v>215.35</v>
      </c>
      <c r="J313" s="5">
        <v>0</v>
      </c>
    </row>
    <row r="314" spans="1:10" ht="15.75">
      <c r="A314" s="15">
        <v>71</v>
      </c>
      <c r="B314" s="1">
        <v>14478</v>
      </c>
      <c r="C314" s="15">
        <v>44</v>
      </c>
      <c r="D314" s="3">
        <v>3.65</v>
      </c>
      <c r="E314" s="3">
        <v>160.6</v>
      </c>
      <c r="F314" s="16">
        <v>310.25</v>
      </c>
      <c r="G314" s="6" t="s">
        <v>396</v>
      </c>
      <c r="H314" s="4" t="s">
        <v>397</v>
      </c>
      <c r="I314" s="3">
        <v>-149.65</v>
      </c>
      <c r="J314" s="5">
        <v>1.9318181818181819</v>
      </c>
    </row>
    <row r="315" spans="1:10" ht="15.75">
      <c r="A315" s="15"/>
      <c r="B315" s="1"/>
      <c r="C315" s="15"/>
      <c r="D315" s="3"/>
      <c r="E315" s="3"/>
      <c r="F315" s="16"/>
      <c r="G315" s="6"/>
      <c r="H315" s="4"/>
      <c r="I315" s="3"/>
      <c r="J315" s="5"/>
    </row>
    <row r="316" spans="1:10" ht="15.75">
      <c r="A316" s="15">
        <v>72</v>
      </c>
      <c r="B316" s="1">
        <v>697</v>
      </c>
      <c r="C316" s="15">
        <v>112</v>
      </c>
      <c r="D316" s="3">
        <v>3.65</v>
      </c>
      <c r="E316" s="3">
        <v>408.8</v>
      </c>
      <c r="F316" s="16">
        <v>440</v>
      </c>
      <c r="G316" s="6">
        <v>1963</v>
      </c>
      <c r="H316" s="4">
        <v>44002</v>
      </c>
      <c r="I316" s="3">
        <v>-31.199999999999989</v>
      </c>
      <c r="J316" s="5">
        <v>1.076320939334638</v>
      </c>
    </row>
    <row r="317" spans="1:10" ht="15.75">
      <c r="A317" s="15">
        <v>72</v>
      </c>
      <c r="B317" s="1">
        <v>4106</v>
      </c>
      <c r="C317" s="15">
        <v>109</v>
      </c>
      <c r="D317" s="3">
        <v>3.65</v>
      </c>
      <c r="E317" s="3">
        <v>397.84999999999997</v>
      </c>
      <c r="F317" s="16">
        <v>229.95</v>
      </c>
      <c r="G317" s="6">
        <v>5003</v>
      </c>
      <c r="H317" s="4">
        <v>43830</v>
      </c>
      <c r="I317" s="3">
        <v>167.89999999999998</v>
      </c>
      <c r="J317" s="5">
        <v>0.57798165137614677</v>
      </c>
    </row>
    <row r="318" spans="1:10" ht="15.75">
      <c r="A318" s="15">
        <v>72</v>
      </c>
      <c r="B318" s="1">
        <v>4831</v>
      </c>
      <c r="C318" s="15">
        <v>63</v>
      </c>
      <c r="D318" s="3">
        <v>3.65</v>
      </c>
      <c r="E318" s="3">
        <v>229.95</v>
      </c>
      <c r="F318" s="16">
        <v>241.56</v>
      </c>
      <c r="G318" s="6">
        <v>2095</v>
      </c>
      <c r="H318" s="4">
        <v>43919</v>
      </c>
      <c r="I318" s="3">
        <v>-11.610000000000014</v>
      </c>
      <c r="J318" s="5">
        <v>1.0504892367906067</v>
      </c>
    </row>
    <row r="319" spans="1:10" ht="15.75">
      <c r="A319" s="15">
        <v>72</v>
      </c>
      <c r="B319" s="7">
        <v>15659</v>
      </c>
      <c r="C319" s="15">
        <v>104</v>
      </c>
      <c r="D319" s="3">
        <v>3.65</v>
      </c>
      <c r="E319" s="3">
        <v>379.59999999999997</v>
      </c>
      <c r="F319" s="16"/>
      <c r="G319" s="6"/>
      <c r="H319" s="4"/>
      <c r="I319" s="3">
        <v>379.59999999999997</v>
      </c>
      <c r="J319" s="5">
        <v>0</v>
      </c>
    </row>
    <row r="320" spans="1:10" ht="15.75">
      <c r="A320" s="15"/>
      <c r="B320" s="7"/>
      <c r="C320" s="15"/>
      <c r="D320" s="3"/>
      <c r="E320" s="3"/>
      <c r="F320" s="16"/>
      <c r="G320" s="6"/>
      <c r="H320" s="4"/>
      <c r="I320" s="3"/>
      <c r="J320" s="5"/>
    </row>
    <row r="321" spans="1:10" ht="15.75">
      <c r="A321" s="15">
        <v>73</v>
      </c>
      <c r="B321" s="1">
        <v>1578</v>
      </c>
      <c r="C321" s="15">
        <v>92</v>
      </c>
      <c r="D321" s="3">
        <v>3.65</v>
      </c>
      <c r="E321" s="3">
        <v>335.8</v>
      </c>
      <c r="F321" s="16"/>
      <c r="G321" s="6"/>
      <c r="H321" s="4"/>
      <c r="I321" s="3">
        <v>335.8</v>
      </c>
      <c r="J321" s="5">
        <v>0</v>
      </c>
    </row>
    <row r="322" spans="1:10" ht="15.75">
      <c r="A322" s="15">
        <v>73</v>
      </c>
      <c r="B322" s="1">
        <v>1647</v>
      </c>
      <c r="C322" s="15">
        <v>115</v>
      </c>
      <c r="D322" s="3">
        <v>3.65</v>
      </c>
      <c r="E322" s="3">
        <v>419.75</v>
      </c>
      <c r="F322" s="16">
        <v>419.75</v>
      </c>
      <c r="G322" s="6">
        <v>1733</v>
      </c>
      <c r="H322" s="4">
        <v>43956</v>
      </c>
      <c r="I322" s="3">
        <v>0</v>
      </c>
      <c r="J322" s="5">
        <v>1</v>
      </c>
    </row>
    <row r="323" spans="1:10" ht="15.75">
      <c r="A323" s="15">
        <v>73</v>
      </c>
      <c r="B323" s="1">
        <v>6554</v>
      </c>
      <c r="C323" s="15">
        <v>61</v>
      </c>
      <c r="D323" s="3">
        <v>3.65</v>
      </c>
      <c r="E323" s="3">
        <v>222.65</v>
      </c>
      <c r="F323" s="16"/>
      <c r="G323" s="27"/>
      <c r="H323" s="26"/>
      <c r="I323" s="3">
        <v>222.65</v>
      </c>
      <c r="J323" s="5">
        <v>0</v>
      </c>
    </row>
    <row r="324" spans="1:10" ht="15.75">
      <c r="A324" s="15">
        <v>73</v>
      </c>
      <c r="B324" s="1">
        <v>8172</v>
      </c>
      <c r="C324" s="15">
        <v>66</v>
      </c>
      <c r="D324" s="3">
        <v>3.65</v>
      </c>
      <c r="E324" s="3">
        <v>240.9</v>
      </c>
      <c r="F324" s="16"/>
      <c r="G324" s="6"/>
      <c r="H324" s="4"/>
      <c r="I324" s="3">
        <v>240.9</v>
      </c>
      <c r="J324" s="5">
        <v>0</v>
      </c>
    </row>
    <row r="325" spans="1:10" ht="15.75">
      <c r="A325" s="15">
        <v>73</v>
      </c>
      <c r="B325" s="1">
        <v>8649</v>
      </c>
      <c r="C325" s="15">
        <v>20</v>
      </c>
      <c r="D325" s="3">
        <v>3.65</v>
      </c>
      <c r="E325" s="3">
        <v>73</v>
      </c>
      <c r="F325" s="16"/>
      <c r="G325" s="6"/>
      <c r="H325" s="4"/>
      <c r="I325" s="3">
        <v>73</v>
      </c>
      <c r="J325" s="5">
        <v>0</v>
      </c>
    </row>
    <row r="326" spans="1:10" ht="15.75">
      <c r="A326" s="15">
        <v>73</v>
      </c>
      <c r="B326" s="7">
        <v>15665</v>
      </c>
      <c r="C326" s="15">
        <v>65</v>
      </c>
      <c r="D326" s="3">
        <v>3.65</v>
      </c>
      <c r="E326" s="3">
        <v>237.25</v>
      </c>
      <c r="F326" s="16">
        <v>208.05</v>
      </c>
      <c r="G326" s="6">
        <v>1630</v>
      </c>
      <c r="H326" s="4">
        <v>43991</v>
      </c>
      <c r="I326" s="3">
        <v>29.199999999999989</v>
      </c>
      <c r="J326" s="5">
        <v>0.87692307692307692</v>
      </c>
    </row>
    <row r="327" spans="1:10" ht="15.75">
      <c r="A327" s="15"/>
      <c r="B327" s="1"/>
      <c r="C327" s="15" t="s">
        <v>316</v>
      </c>
      <c r="D327" s="3"/>
      <c r="E327" s="3"/>
      <c r="F327" s="16">
        <v>13352.790000000003</v>
      </c>
      <c r="G327" s="6"/>
      <c r="H327" s="4"/>
      <c r="I327" s="3"/>
      <c r="J327" s="5"/>
    </row>
    <row r="328" spans="1:10" ht="15.75">
      <c r="A328" s="15"/>
      <c r="B328" s="1"/>
      <c r="C328" s="15"/>
      <c r="D328" s="3"/>
      <c r="E328" s="3"/>
      <c r="F328" s="16"/>
      <c r="G328" s="6"/>
      <c r="H328" s="4"/>
      <c r="I328" s="3"/>
      <c r="J328" s="5"/>
    </row>
    <row r="329" spans="1:10" ht="15.75">
      <c r="A329" s="15"/>
      <c r="B329" s="1"/>
      <c r="C329" s="15"/>
      <c r="D329" s="3"/>
      <c r="E329" s="3"/>
      <c r="F329" s="16"/>
      <c r="G329" s="6"/>
      <c r="H329" s="4"/>
      <c r="I329" s="3"/>
      <c r="J329" s="5"/>
    </row>
    <row r="330" spans="1:10" ht="15.75">
      <c r="A330" s="15">
        <v>80</v>
      </c>
      <c r="B330" s="1">
        <v>669</v>
      </c>
      <c r="C330" s="15">
        <v>53</v>
      </c>
      <c r="D330" s="3">
        <v>3.65</v>
      </c>
      <c r="E330" s="3">
        <v>193.45</v>
      </c>
      <c r="F330" s="16"/>
      <c r="G330" s="6"/>
      <c r="H330" s="4"/>
      <c r="I330" s="3">
        <v>193.45</v>
      </c>
      <c r="J330" s="5">
        <v>0</v>
      </c>
    </row>
    <row r="331" spans="1:10" ht="15.75">
      <c r="A331" s="15">
        <v>80</v>
      </c>
      <c r="B331" s="1">
        <v>832</v>
      </c>
      <c r="C331" s="15">
        <v>125</v>
      </c>
      <c r="D331" s="3">
        <v>3.65</v>
      </c>
      <c r="E331" s="3">
        <v>456.25</v>
      </c>
      <c r="F331" s="16"/>
      <c r="G331" s="6"/>
      <c r="H331" s="4"/>
      <c r="I331" s="3">
        <v>456.25</v>
      </c>
      <c r="J331" s="5">
        <v>0</v>
      </c>
    </row>
    <row r="332" spans="1:10" ht="15.75">
      <c r="A332" s="15">
        <v>80</v>
      </c>
      <c r="B332" s="1">
        <v>2639</v>
      </c>
      <c r="C332" s="15">
        <v>80</v>
      </c>
      <c r="D332" s="3">
        <v>3.65</v>
      </c>
      <c r="E332" s="3">
        <v>292</v>
      </c>
      <c r="F332" s="16"/>
      <c r="G332" s="6"/>
      <c r="H332" s="4"/>
      <c r="I332" s="3">
        <v>292</v>
      </c>
      <c r="J332" s="5">
        <v>0</v>
      </c>
    </row>
    <row r="333" spans="1:10" ht="15.75">
      <c r="A333" s="15">
        <v>80</v>
      </c>
      <c r="B333" s="1">
        <v>6702</v>
      </c>
      <c r="C333" s="15">
        <v>47</v>
      </c>
      <c r="D333" s="3">
        <v>3.65</v>
      </c>
      <c r="E333" s="3">
        <v>171.54999999999998</v>
      </c>
      <c r="F333" s="16"/>
      <c r="G333" s="6"/>
      <c r="H333" s="4"/>
      <c r="I333" s="3">
        <v>171.54999999999998</v>
      </c>
      <c r="J333" s="5">
        <v>0</v>
      </c>
    </row>
    <row r="334" spans="1:10" ht="15.75">
      <c r="A334" s="15">
        <v>80</v>
      </c>
      <c r="B334" s="1">
        <v>6786</v>
      </c>
      <c r="C334" s="15">
        <v>25</v>
      </c>
      <c r="D334" s="3">
        <v>3.65</v>
      </c>
      <c r="E334" s="3">
        <v>91.25</v>
      </c>
      <c r="F334" s="16"/>
      <c r="G334" s="6"/>
      <c r="H334" s="4"/>
      <c r="I334" s="3">
        <v>91.25</v>
      </c>
      <c r="J334" s="5">
        <v>0</v>
      </c>
    </row>
    <row r="335" spans="1:10" ht="15.75">
      <c r="A335" s="15">
        <v>80</v>
      </c>
      <c r="B335" s="1">
        <v>7132</v>
      </c>
      <c r="C335" s="15">
        <v>69</v>
      </c>
      <c r="D335" s="3">
        <v>3.65</v>
      </c>
      <c r="E335" s="3">
        <v>251.85</v>
      </c>
      <c r="F335" s="16"/>
      <c r="G335" s="6"/>
      <c r="H335" s="4"/>
      <c r="I335" s="3">
        <v>251.85</v>
      </c>
      <c r="J335" s="5">
        <v>0</v>
      </c>
    </row>
    <row r="336" spans="1:10" ht="15.75">
      <c r="A336" s="15"/>
      <c r="B336" s="1"/>
      <c r="C336" s="15"/>
      <c r="D336" s="3"/>
      <c r="E336" s="3"/>
      <c r="F336" s="16"/>
      <c r="G336" s="6"/>
      <c r="H336" s="4"/>
      <c r="I336" s="3"/>
      <c r="J336" s="5"/>
    </row>
    <row r="337" spans="1:10" ht="15.75">
      <c r="A337" s="15">
        <v>81</v>
      </c>
      <c r="B337" s="1">
        <v>1762</v>
      </c>
      <c r="C337" s="15">
        <v>313</v>
      </c>
      <c r="D337" s="3">
        <v>3.65</v>
      </c>
      <c r="E337" s="3">
        <v>1142.45</v>
      </c>
      <c r="F337" s="16">
        <v>1204.5</v>
      </c>
      <c r="G337" s="6">
        <v>1382</v>
      </c>
      <c r="H337" s="4">
        <v>43984</v>
      </c>
      <c r="I337" s="3">
        <v>-62.049999999999955</v>
      </c>
      <c r="J337" s="5">
        <v>1.0543130990415335</v>
      </c>
    </row>
    <row r="338" spans="1:10" ht="15.75">
      <c r="A338" s="15">
        <v>81</v>
      </c>
      <c r="B338" s="1">
        <v>4902</v>
      </c>
      <c r="C338" s="15">
        <v>196</v>
      </c>
      <c r="D338" s="3">
        <v>3.65</v>
      </c>
      <c r="E338" s="3">
        <v>715.4</v>
      </c>
      <c r="F338" s="16">
        <v>333.75</v>
      </c>
      <c r="G338" s="6">
        <v>7382</v>
      </c>
      <c r="H338" s="4">
        <v>43965</v>
      </c>
      <c r="I338" s="3">
        <v>381.65</v>
      </c>
      <c r="J338" s="5">
        <v>0.46652222532848758</v>
      </c>
    </row>
    <row r="339" spans="1:10" ht="15.75">
      <c r="A339" s="15">
        <v>81</v>
      </c>
      <c r="B339" s="1">
        <v>6759</v>
      </c>
      <c r="C339" s="15">
        <v>154</v>
      </c>
      <c r="D339" s="3">
        <v>3.65</v>
      </c>
      <c r="E339" s="3">
        <v>562.1</v>
      </c>
      <c r="F339" s="16"/>
      <c r="G339" s="6"/>
      <c r="H339" s="4"/>
      <c r="I339" s="3">
        <v>562.1</v>
      </c>
      <c r="J339" s="5">
        <v>0</v>
      </c>
    </row>
    <row r="340" spans="1:10" ht="15.75">
      <c r="A340" s="15">
        <v>81</v>
      </c>
      <c r="B340" s="1">
        <v>7030</v>
      </c>
      <c r="C340" s="15">
        <v>84</v>
      </c>
      <c r="D340" s="3">
        <v>3.65</v>
      </c>
      <c r="E340" s="3">
        <v>306.59999999999997</v>
      </c>
      <c r="F340" s="16">
        <v>400</v>
      </c>
      <c r="G340" s="6">
        <v>2545</v>
      </c>
      <c r="H340" s="4">
        <v>43996</v>
      </c>
      <c r="I340" s="3">
        <v>-93.400000000000034</v>
      </c>
      <c r="J340" s="5">
        <v>1.3046314416177431</v>
      </c>
    </row>
    <row r="341" spans="1:10" ht="15.75">
      <c r="A341" s="15">
        <v>81</v>
      </c>
      <c r="B341" s="1">
        <v>15711</v>
      </c>
      <c r="C341" s="15">
        <v>16</v>
      </c>
      <c r="D341" s="3">
        <v>3.65</v>
      </c>
      <c r="E341" s="3">
        <v>58.4</v>
      </c>
      <c r="F341" s="16"/>
      <c r="G341" s="6"/>
      <c r="H341" s="4"/>
      <c r="I341" s="3">
        <v>58.4</v>
      </c>
      <c r="J341" s="5">
        <v>0</v>
      </c>
    </row>
    <row r="342" spans="1:10" ht="15.75">
      <c r="A342" s="15"/>
      <c r="B342" s="1"/>
      <c r="C342" s="15"/>
      <c r="D342" s="3"/>
      <c r="E342" s="3"/>
      <c r="F342" s="16"/>
      <c r="G342" s="6"/>
      <c r="H342" s="4"/>
      <c r="I342" s="3"/>
      <c r="J342" s="5"/>
    </row>
    <row r="343" spans="1:10" ht="15.75">
      <c r="A343" s="15">
        <v>82</v>
      </c>
      <c r="B343" s="1">
        <v>2845</v>
      </c>
      <c r="C343" s="15">
        <v>306</v>
      </c>
      <c r="D343" s="3">
        <v>3.65</v>
      </c>
      <c r="E343" s="3">
        <v>1116.8999999999999</v>
      </c>
      <c r="F343" s="16">
        <v>257.27</v>
      </c>
      <c r="G343" s="6">
        <v>7694</v>
      </c>
      <c r="H343" s="4">
        <v>43991</v>
      </c>
      <c r="I343" s="3">
        <v>859.62999999999988</v>
      </c>
      <c r="J343" s="5">
        <v>0.23034291342107621</v>
      </c>
    </row>
    <row r="344" spans="1:10" ht="15.75">
      <c r="A344" s="15">
        <v>82</v>
      </c>
      <c r="B344" s="1">
        <v>4954</v>
      </c>
      <c r="C344" s="15">
        <v>126</v>
      </c>
      <c r="D344" s="3">
        <v>3.65</v>
      </c>
      <c r="E344" s="3">
        <v>459.9</v>
      </c>
      <c r="F344" s="16">
        <v>459</v>
      </c>
      <c r="G344" s="6">
        <v>3464</v>
      </c>
      <c r="H344" s="4">
        <v>43985</v>
      </c>
      <c r="I344" s="3">
        <v>0.89999999999997726</v>
      </c>
      <c r="J344" s="5">
        <v>0.99804305283757344</v>
      </c>
    </row>
    <row r="345" spans="1:10" ht="15.75">
      <c r="A345" s="15">
        <v>82</v>
      </c>
      <c r="B345" s="1">
        <v>6567</v>
      </c>
      <c r="C345" s="15">
        <v>83</v>
      </c>
      <c r="D345" s="3">
        <v>3.65</v>
      </c>
      <c r="E345" s="3">
        <v>302.95</v>
      </c>
      <c r="F345" s="16"/>
      <c r="G345" s="6"/>
      <c r="H345" s="4"/>
      <c r="I345" s="3">
        <v>302.95</v>
      </c>
      <c r="J345" s="5">
        <v>0</v>
      </c>
    </row>
    <row r="346" spans="1:10" ht="15.75">
      <c r="A346" s="15">
        <v>82</v>
      </c>
      <c r="B346" s="1">
        <v>16298</v>
      </c>
      <c r="C346" s="15">
        <v>48</v>
      </c>
      <c r="D346" s="3">
        <v>3.65</v>
      </c>
      <c r="E346" s="3">
        <v>175.2</v>
      </c>
      <c r="F346" s="16"/>
      <c r="G346" s="6"/>
      <c r="H346" s="4"/>
      <c r="I346" s="3">
        <v>175.2</v>
      </c>
      <c r="J346" s="5">
        <v>0</v>
      </c>
    </row>
    <row r="347" spans="1:10" ht="15.75">
      <c r="A347" s="15"/>
      <c r="B347" s="1"/>
      <c r="C347" s="15"/>
      <c r="D347" s="3"/>
      <c r="E347" s="3"/>
      <c r="F347" s="16"/>
      <c r="G347" s="6"/>
      <c r="H347" s="4"/>
      <c r="I347" s="3"/>
      <c r="J347" s="5"/>
    </row>
    <row r="348" spans="1:10" ht="15.75">
      <c r="A348" s="15">
        <v>83</v>
      </c>
      <c r="B348" s="1">
        <v>2137</v>
      </c>
      <c r="C348" s="15">
        <v>181</v>
      </c>
      <c r="D348" s="3">
        <v>3.65</v>
      </c>
      <c r="E348" s="3">
        <v>660.65</v>
      </c>
      <c r="F348" s="16">
        <v>657</v>
      </c>
      <c r="G348" s="6">
        <v>1413</v>
      </c>
      <c r="H348" s="4">
        <v>44008</v>
      </c>
      <c r="I348" s="3">
        <v>3.6499999999999773</v>
      </c>
      <c r="J348" s="5">
        <v>0.99447513812154698</v>
      </c>
    </row>
    <row r="349" spans="1:10" ht="15.75">
      <c r="A349" s="15">
        <v>83</v>
      </c>
      <c r="B349" s="1">
        <v>2481</v>
      </c>
      <c r="C349" s="15">
        <v>196</v>
      </c>
      <c r="D349" s="3">
        <v>3.65</v>
      </c>
      <c r="E349" s="3">
        <v>715.4</v>
      </c>
      <c r="F349" s="16">
        <v>921</v>
      </c>
      <c r="G349" s="6">
        <v>3108</v>
      </c>
      <c r="H349" s="4">
        <v>43985</v>
      </c>
      <c r="I349" s="3">
        <v>-205.60000000000002</v>
      </c>
      <c r="J349" s="5">
        <v>1.2873916689963658</v>
      </c>
    </row>
    <row r="350" spans="1:10" ht="15.75">
      <c r="A350" s="15">
        <v>83</v>
      </c>
      <c r="B350" s="1">
        <v>6754</v>
      </c>
      <c r="C350" s="15">
        <v>46</v>
      </c>
      <c r="D350" s="3">
        <v>3.65</v>
      </c>
      <c r="E350" s="3">
        <v>167.9</v>
      </c>
      <c r="F350" s="16"/>
      <c r="G350" s="6"/>
      <c r="H350" s="4"/>
      <c r="I350" s="3">
        <v>167.9</v>
      </c>
      <c r="J350" s="5">
        <v>0</v>
      </c>
    </row>
    <row r="351" spans="1:10" ht="15.75">
      <c r="A351" s="15">
        <v>83</v>
      </c>
      <c r="B351" s="1">
        <v>7022</v>
      </c>
      <c r="C351" s="15">
        <v>39</v>
      </c>
      <c r="D351" s="3">
        <v>3.65</v>
      </c>
      <c r="E351" s="3">
        <v>142.35</v>
      </c>
      <c r="F351" s="16"/>
      <c r="G351" s="6"/>
      <c r="H351" s="4"/>
      <c r="I351" s="3">
        <v>142.35</v>
      </c>
      <c r="J351" s="5">
        <v>0</v>
      </c>
    </row>
    <row r="352" spans="1:10" ht="15.75">
      <c r="A352" s="15">
        <v>83</v>
      </c>
      <c r="B352" s="1">
        <v>7319</v>
      </c>
      <c r="C352" s="15">
        <v>53</v>
      </c>
      <c r="D352" s="3">
        <v>3.65</v>
      </c>
      <c r="E352" s="3">
        <v>193.45</v>
      </c>
      <c r="F352" s="16"/>
      <c r="G352" s="6"/>
      <c r="H352" s="4"/>
      <c r="I352" s="3">
        <v>193.45</v>
      </c>
      <c r="J352" s="5">
        <v>0</v>
      </c>
    </row>
    <row r="353" spans="1:10" ht="15.75">
      <c r="A353" s="15"/>
      <c r="B353" s="1"/>
      <c r="C353" s="15"/>
      <c r="D353" s="3"/>
      <c r="E353" s="3"/>
      <c r="F353" s="16"/>
      <c r="G353" s="6"/>
      <c r="H353" s="4"/>
      <c r="I353" s="3"/>
      <c r="J353" s="5"/>
    </row>
    <row r="354" spans="1:10" ht="15.75">
      <c r="A354" s="15">
        <v>85</v>
      </c>
      <c r="B354" s="1">
        <v>2032</v>
      </c>
      <c r="C354" s="15">
        <v>167</v>
      </c>
      <c r="D354" s="3">
        <v>3.65</v>
      </c>
      <c r="E354" s="3">
        <v>609.54999999999995</v>
      </c>
      <c r="F354" s="16"/>
      <c r="G354" s="6"/>
      <c r="H354" s="4"/>
      <c r="I354" s="3">
        <v>609.54999999999995</v>
      </c>
      <c r="J354" s="5">
        <v>0</v>
      </c>
    </row>
    <row r="355" spans="1:10" ht="15.75">
      <c r="A355" s="15">
        <v>85</v>
      </c>
      <c r="B355" s="1">
        <v>2066</v>
      </c>
      <c r="C355" s="15">
        <v>65</v>
      </c>
      <c r="D355" s="3">
        <v>3.65</v>
      </c>
      <c r="E355" s="3">
        <v>237.25</v>
      </c>
      <c r="F355" s="16"/>
      <c r="G355" s="6"/>
      <c r="H355" s="4"/>
      <c r="I355" s="3">
        <v>237.25</v>
      </c>
      <c r="J355" s="5">
        <v>0</v>
      </c>
    </row>
    <row r="356" spans="1:10" ht="15.75">
      <c r="A356" s="15">
        <v>85</v>
      </c>
      <c r="B356" s="1">
        <v>3557</v>
      </c>
      <c r="C356" s="15">
        <v>56</v>
      </c>
      <c r="D356" s="3">
        <v>3.65</v>
      </c>
      <c r="E356" s="3">
        <v>204.4</v>
      </c>
      <c r="F356" s="16"/>
      <c r="G356" s="6"/>
      <c r="H356" s="26"/>
      <c r="I356" s="3">
        <v>204.4</v>
      </c>
      <c r="J356" s="5">
        <v>0</v>
      </c>
    </row>
    <row r="357" spans="1:10" ht="15.75">
      <c r="A357" s="15">
        <v>85</v>
      </c>
      <c r="B357" s="1">
        <v>5415</v>
      </c>
      <c r="C357" s="15">
        <v>53</v>
      </c>
      <c r="D357" s="3">
        <v>3.65</v>
      </c>
      <c r="E357" s="3">
        <v>193.45</v>
      </c>
      <c r="F357" s="16"/>
      <c r="G357" s="6"/>
      <c r="H357" s="4"/>
      <c r="I357" s="3">
        <v>193.45</v>
      </c>
      <c r="J357" s="5">
        <v>0</v>
      </c>
    </row>
    <row r="358" spans="1:10" ht="15.75">
      <c r="A358" s="15">
        <v>80</v>
      </c>
      <c r="B358" s="1">
        <v>7228</v>
      </c>
      <c r="C358" s="15">
        <v>69</v>
      </c>
      <c r="D358" s="3">
        <v>3.65</v>
      </c>
      <c r="E358" s="3">
        <v>251.85</v>
      </c>
      <c r="F358" s="16"/>
      <c r="G358" s="6"/>
      <c r="H358" s="4"/>
      <c r="I358" s="3">
        <v>251.85</v>
      </c>
      <c r="J358" s="5">
        <v>0</v>
      </c>
    </row>
    <row r="359" spans="1:10" ht="15.75">
      <c r="A359" s="15">
        <v>85</v>
      </c>
      <c r="B359" s="1">
        <v>7827</v>
      </c>
      <c r="C359" s="15">
        <v>134</v>
      </c>
      <c r="D359" s="3">
        <v>3.65</v>
      </c>
      <c r="E359" s="3">
        <v>489.09999999999997</v>
      </c>
      <c r="F359" s="16">
        <v>248.2</v>
      </c>
      <c r="G359" s="6">
        <v>1330</v>
      </c>
      <c r="H359" s="4">
        <v>43830</v>
      </c>
      <c r="I359" s="3">
        <v>240.89999999999998</v>
      </c>
      <c r="J359" s="5">
        <v>0.5074626865671642</v>
      </c>
    </row>
    <row r="360" spans="1:10" ht="15.75">
      <c r="A360" s="15"/>
      <c r="B360" s="1"/>
      <c r="C360" s="15"/>
      <c r="D360" s="3"/>
      <c r="E360" s="3"/>
      <c r="F360" s="16"/>
      <c r="G360" s="6"/>
      <c r="H360" s="4"/>
      <c r="I360" s="3"/>
      <c r="J360" s="5"/>
    </row>
    <row r="361" spans="1:10" ht="15.75">
      <c r="A361" s="15">
        <v>87</v>
      </c>
      <c r="B361" s="1">
        <v>5397</v>
      </c>
      <c r="C361" s="15">
        <v>150</v>
      </c>
      <c r="D361" s="3">
        <v>3.65</v>
      </c>
      <c r="E361" s="3">
        <v>547.5</v>
      </c>
      <c r="F361" s="16">
        <v>547</v>
      </c>
      <c r="G361" s="6">
        <v>5478</v>
      </c>
      <c r="H361" s="4">
        <v>43990</v>
      </c>
      <c r="I361" s="3">
        <v>0.5</v>
      </c>
      <c r="J361" s="5">
        <v>0.99908675799086755</v>
      </c>
    </row>
    <row r="362" spans="1:10" ht="15.75">
      <c r="A362" s="15">
        <v>87</v>
      </c>
      <c r="B362" s="1">
        <v>6587</v>
      </c>
      <c r="C362" s="15">
        <v>93</v>
      </c>
      <c r="D362" s="3">
        <v>3.65</v>
      </c>
      <c r="E362" s="3">
        <v>339.45</v>
      </c>
      <c r="F362" s="16"/>
      <c r="G362" s="6"/>
      <c r="H362" s="4"/>
      <c r="I362" s="3">
        <v>339.45</v>
      </c>
      <c r="J362" s="5">
        <v>0</v>
      </c>
    </row>
    <row r="363" spans="1:10" ht="15.75">
      <c r="A363" s="15">
        <v>87</v>
      </c>
      <c r="B363" s="1">
        <v>8985</v>
      </c>
      <c r="C363" s="15">
        <v>43</v>
      </c>
      <c r="D363" s="3">
        <v>3.65</v>
      </c>
      <c r="E363" s="3">
        <v>156.94999999999999</v>
      </c>
      <c r="F363" s="16">
        <v>160</v>
      </c>
      <c r="G363" s="6">
        <v>1674</v>
      </c>
      <c r="H363" s="4">
        <v>43941</v>
      </c>
      <c r="I363" s="3">
        <v>-3.0500000000000114</v>
      </c>
      <c r="J363" s="5">
        <v>1.0194329404268876</v>
      </c>
    </row>
    <row r="364" spans="1:10" ht="15.75">
      <c r="A364" s="15">
        <v>87</v>
      </c>
      <c r="B364" s="1">
        <v>9546</v>
      </c>
      <c r="C364" s="15">
        <v>48</v>
      </c>
      <c r="D364" s="3">
        <v>3.65</v>
      </c>
      <c r="E364" s="3">
        <v>175.2</v>
      </c>
      <c r="F364" s="16"/>
      <c r="G364" s="6"/>
      <c r="H364" s="4"/>
      <c r="I364" s="3">
        <v>175.2</v>
      </c>
      <c r="J364" s="5">
        <v>0</v>
      </c>
    </row>
    <row r="365" spans="1:10" ht="15.75">
      <c r="A365" s="15"/>
      <c r="B365" s="1"/>
      <c r="C365" s="15"/>
      <c r="D365" s="3"/>
      <c r="E365" s="3"/>
      <c r="F365" s="16"/>
      <c r="G365" s="6"/>
      <c r="H365" s="4"/>
      <c r="I365" s="3"/>
      <c r="J365" s="5"/>
    </row>
    <row r="366" spans="1:10" ht="15.75">
      <c r="A366" s="15">
        <v>89</v>
      </c>
      <c r="B366" s="1">
        <v>6051</v>
      </c>
      <c r="C366" s="15">
        <v>112</v>
      </c>
      <c r="D366" s="3">
        <v>3.65</v>
      </c>
      <c r="E366" s="3">
        <v>408.8</v>
      </c>
      <c r="F366" s="16">
        <v>394.2</v>
      </c>
      <c r="G366" s="6">
        <v>5319</v>
      </c>
      <c r="H366" s="4">
        <v>44000</v>
      </c>
      <c r="I366" s="3">
        <v>14.600000000000023</v>
      </c>
      <c r="J366" s="5">
        <v>0.96428571428571419</v>
      </c>
    </row>
    <row r="367" spans="1:10" ht="15.75">
      <c r="A367" s="15">
        <v>89</v>
      </c>
      <c r="B367" s="1">
        <v>6370</v>
      </c>
      <c r="C367" s="15">
        <v>81</v>
      </c>
      <c r="D367" s="3">
        <v>3.65</v>
      </c>
      <c r="E367" s="3">
        <v>295.64999999999998</v>
      </c>
      <c r="F367" s="16"/>
      <c r="G367" s="6"/>
      <c r="H367" s="4"/>
      <c r="I367" s="3">
        <v>295.64999999999998</v>
      </c>
      <c r="J367" s="5">
        <v>0</v>
      </c>
    </row>
    <row r="368" spans="1:10" ht="15.75">
      <c r="A368" s="15">
        <v>89</v>
      </c>
      <c r="B368" s="1">
        <v>7848</v>
      </c>
      <c r="C368" s="15">
        <v>43</v>
      </c>
      <c r="D368" s="3">
        <v>3.65</v>
      </c>
      <c r="E368" s="3">
        <v>156.94999999999999</v>
      </c>
      <c r="F368" s="16">
        <v>351.45</v>
      </c>
      <c r="G368" s="6" t="s">
        <v>398</v>
      </c>
      <c r="H368" s="4">
        <v>43955</v>
      </c>
      <c r="I368" s="3">
        <v>-194.5</v>
      </c>
      <c r="J368" s="5">
        <v>2.2392481682064354</v>
      </c>
    </row>
    <row r="369" spans="1:10" ht="15.75">
      <c r="A369" s="15">
        <v>89</v>
      </c>
      <c r="B369" s="1">
        <v>9371</v>
      </c>
      <c r="C369" s="15">
        <v>34</v>
      </c>
      <c r="D369" s="3">
        <v>3.65</v>
      </c>
      <c r="E369" s="3">
        <v>124.1</v>
      </c>
      <c r="F369" s="16"/>
      <c r="G369" s="6"/>
      <c r="H369" s="4"/>
      <c r="I369" s="3">
        <v>124.1</v>
      </c>
      <c r="J369" s="5">
        <v>0</v>
      </c>
    </row>
    <row r="370" spans="1:10" ht="15.75">
      <c r="A370" s="15">
        <v>89</v>
      </c>
      <c r="B370" s="1">
        <v>12609</v>
      </c>
      <c r="C370" s="15">
        <v>57</v>
      </c>
      <c r="D370" s="3">
        <v>3.65</v>
      </c>
      <c r="E370" s="3">
        <v>208.04999999999998</v>
      </c>
      <c r="F370" s="16">
        <v>211.7</v>
      </c>
      <c r="G370" s="6">
        <v>2032</v>
      </c>
      <c r="H370" s="4">
        <v>43994</v>
      </c>
      <c r="I370" s="3">
        <v>-3.6500000000000057</v>
      </c>
      <c r="J370" s="5">
        <v>1.0175438596491229</v>
      </c>
    </row>
    <row r="371" spans="1:10" ht="15.75">
      <c r="A371" s="15"/>
      <c r="B371" s="1"/>
      <c r="C371" s="15"/>
      <c r="D371" s="3"/>
      <c r="E371" s="3"/>
      <c r="F371" s="16"/>
      <c r="G371" s="6"/>
      <c r="H371" s="4"/>
      <c r="I371" s="3"/>
      <c r="J371" s="5"/>
    </row>
    <row r="372" spans="1:10" ht="15.75">
      <c r="A372" s="15">
        <v>90</v>
      </c>
      <c r="B372" s="1">
        <v>1133</v>
      </c>
      <c r="C372" s="15">
        <v>115</v>
      </c>
      <c r="D372" s="3">
        <v>3.65</v>
      </c>
      <c r="E372" s="3">
        <v>419.75</v>
      </c>
      <c r="F372" s="16">
        <v>167.9</v>
      </c>
      <c r="G372" s="6">
        <v>2622</v>
      </c>
      <c r="H372" s="4">
        <v>43830</v>
      </c>
      <c r="I372" s="3">
        <v>251.85</v>
      </c>
      <c r="J372" s="5">
        <v>0.4</v>
      </c>
    </row>
    <row r="373" spans="1:10" ht="15.75">
      <c r="A373" s="15">
        <v>90</v>
      </c>
      <c r="B373" s="1">
        <v>1744</v>
      </c>
      <c r="C373" s="15">
        <v>196</v>
      </c>
      <c r="D373" s="3">
        <v>3.65</v>
      </c>
      <c r="E373" s="3">
        <v>715.4</v>
      </c>
      <c r="F373" s="16">
        <v>120.15</v>
      </c>
      <c r="G373" s="27">
        <v>1917</v>
      </c>
      <c r="H373" s="4">
        <v>43992</v>
      </c>
      <c r="I373" s="3">
        <v>595.25</v>
      </c>
      <c r="J373" s="5">
        <v>0.16794800111825553</v>
      </c>
    </row>
    <row r="374" spans="1:10" ht="15.75">
      <c r="A374" s="15">
        <v>90</v>
      </c>
      <c r="B374" s="1">
        <v>2963</v>
      </c>
      <c r="C374" s="15">
        <v>82</v>
      </c>
      <c r="D374" s="3">
        <v>3.65</v>
      </c>
      <c r="E374" s="3">
        <v>299.3</v>
      </c>
      <c r="F374" s="16">
        <v>242.25</v>
      </c>
      <c r="G374" s="27">
        <v>1008</v>
      </c>
      <c r="H374" s="4">
        <v>43877</v>
      </c>
      <c r="I374" s="3">
        <v>57.050000000000011</v>
      </c>
      <c r="J374" s="5">
        <v>0.80938857333778813</v>
      </c>
    </row>
    <row r="375" spans="1:10" ht="15.75">
      <c r="A375" s="15">
        <v>90</v>
      </c>
      <c r="B375" s="1">
        <v>6560</v>
      </c>
      <c r="C375" s="15">
        <v>68</v>
      </c>
      <c r="D375" s="3">
        <v>3.65</v>
      </c>
      <c r="E375" s="3">
        <v>248.2</v>
      </c>
      <c r="F375" s="16"/>
      <c r="G375" s="27"/>
      <c r="H375" s="4"/>
      <c r="I375" s="3">
        <v>248.2</v>
      </c>
      <c r="J375" s="5">
        <v>0</v>
      </c>
    </row>
    <row r="376" spans="1:10" ht="15.75">
      <c r="A376" s="15">
        <v>90</v>
      </c>
      <c r="B376" s="1">
        <v>9608</v>
      </c>
      <c r="C376" s="15">
        <v>61</v>
      </c>
      <c r="D376" s="3">
        <v>3.65</v>
      </c>
      <c r="E376" s="3">
        <v>222.65</v>
      </c>
      <c r="F376" s="16"/>
      <c r="G376" s="27"/>
      <c r="H376" s="4"/>
      <c r="I376" s="3">
        <v>222.65</v>
      </c>
      <c r="J376" s="5">
        <v>0</v>
      </c>
    </row>
    <row r="377" spans="1:10" ht="15.75">
      <c r="A377" s="15"/>
      <c r="B377" s="1"/>
      <c r="C377" s="15"/>
      <c r="D377" s="3"/>
      <c r="E377" s="3"/>
      <c r="F377" s="16"/>
      <c r="G377" s="27"/>
      <c r="H377" s="4"/>
      <c r="I377" s="3"/>
      <c r="J377" s="5"/>
    </row>
    <row r="378" spans="1:10" ht="15.75">
      <c r="A378" s="15">
        <v>91</v>
      </c>
      <c r="B378" s="1">
        <v>499</v>
      </c>
      <c r="C378" s="15">
        <v>100</v>
      </c>
      <c r="D378" s="3">
        <v>3.65</v>
      </c>
      <c r="E378" s="3">
        <v>365</v>
      </c>
      <c r="F378" s="16">
        <v>591.5</v>
      </c>
      <c r="G378" s="27" t="s">
        <v>399</v>
      </c>
      <c r="H378" s="4" t="s">
        <v>400</v>
      </c>
      <c r="I378" s="3">
        <v>-226.5</v>
      </c>
      <c r="J378" s="5">
        <v>1.6205479452054794</v>
      </c>
    </row>
    <row r="379" spans="1:10" ht="15.75">
      <c r="A379" s="15">
        <v>91</v>
      </c>
      <c r="B379" s="1">
        <v>7106</v>
      </c>
      <c r="C379" s="15">
        <v>57</v>
      </c>
      <c r="D379" s="3">
        <v>3.65</v>
      </c>
      <c r="E379" s="3">
        <v>208.04999999999998</v>
      </c>
      <c r="F379" s="16"/>
      <c r="G379" s="27"/>
      <c r="H379" s="26"/>
      <c r="I379" s="3">
        <v>208.04999999999998</v>
      </c>
      <c r="J379" s="5">
        <v>0</v>
      </c>
    </row>
    <row r="380" spans="1:10" ht="15.75">
      <c r="A380" s="15">
        <v>91</v>
      </c>
      <c r="B380" s="1">
        <v>12738</v>
      </c>
      <c r="C380" s="15">
        <v>35</v>
      </c>
      <c r="D380" s="3">
        <v>3.65</v>
      </c>
      <c r="E380" s="3">
        <v>127.75</v>
      </c>
      <c r="F380" s="16"/>
      <c r="G380" s="27"/>
      <c r="H380" s="4"/>
      <c r="I380" s="3">
        <v>127.75</v>
      </c>
      <c r="J380" s="5">
        <v>0</v>
      </c>
    </row>
    <row r="381" spans="1:10" ht="15.75">
      <c r="A381" s="15">
        <v>91</v>
      </c>
      <c r="B381" s="1">
        <v>16691</v>
      </c>
      <c r="C381" s="15">
        <v>40</v>
      </c>
      <c r="D381" s="3">
        <v>3.65</v>
      </c>
      <c r="E381" s="3">
        <v>146</v>
      </c>
      <c r="F381" s="16"/>
      <c r="G381" s="27"/>
      <c r="H381" s="4"/>
      <c r="I381" s="3">
        <v>146</v>
      </c>
      <c r="J381" s="5">
        <v>0</v>
      </c>
    </row>
    <row r="382" spans="1:10" ht="15.75">
      <c r="A382" s="15"/>
      <c r="B382" s="1"/>
      <c r="C382" s="15" t="s">
        <v>317</v>
      </c>
      <c r="D382" s="3"/>
      <c r="E382" s="3"/>
      <c r="F382" s="16">
        <v>7266.869999999999</v>
      </c>
      <c r="G382" s="27"/>
      <c r="H382" s="4"/>
      <c r="I382" s="3"/>
      <c r="J382" s="5"/>
    </row>
    <row r="383" spans="1:10" ht="15.75">
      <c r="A383" s="15"/>
      <c r="B383" s="1"/>
      <c r="C383" s="15"/>
      <c r="D383" s="3"/>
      <c r="E383" s="3"/>
      <c r="F383" s="16"/>
      <c r="G383" s="27"/>
      <c r="H383" s="4"/>
      <c r="I383" s="3"/>
      <c r="J383" s="5"/>
    </row>
    <row r="384" spans="1:10" ht="15.75" hidden="1">
      <c r="A384" s="15"/>
      <c r="B384" s="1"/>
      <c r="C384" s="15"/>
      <c r="D384" s="3"/>
      <c r="E384" s="3"/>
      <c r="F384" s="16"/>
      <c r="G384" s="27"/>
      <c r="H384" s="4"/>
      <c r="I384" s="3"/>
      <c r="J384" s="5"/>
    </row>
    <row r="385" spans="1:10" ht="15.75" hidden="1">
      <c r="A385" s="15">
        <v>101</v>
      </c>
      <c r="B385" s="1">
        <v>4419</v>
      </c>
      <c r="C385" s="15">
        <v>22</v>
      </c>
      <c r="D385" s="3">
        <v>3.65</v>
      </c>
      <c r="E385" s="3">
        <v>80.3</v>
      </c>
      <c r="F385" s="16"/>
      <c r="G385" s="6"/>
      <c r="H385" s="4"/>
      <c r="I385" s="3">
        <v>80.3</v>
      </c>
      <c r="J385" s="5">
        <v>0</v>
      </c>
    </row>
    <row r="386" spans="1:10" ht="15.75" hidden="1">
      <c r="A386" s="15">
        <v>101</v>
      </c>
      <c r="B386" s="1">
        <v>6586</v>
      </c>
      <c r="C386" s="15">
        <v>14</v>
      </c>
      <c r="D386" s="3">
        <v>3.65</v>
      </c>
      <c r="E386" s="3">
        <v>51.1</v>
      </c>
      <c r="F386" s="16"/>
      <c r="G386" s="30"/>
      <c r="H386" s="4"/>
      <c r="I386" s="3">
        <v>0</v>
      </c>
      <c r="J386" s="5">
        <v>0</v>
      </c>
    </row>
    <row r="387" spans="1:10" hidden="1">
      <c r="A387" s="15">
        <v>101</v>
      </c>
      <c r="B387" s="14">
        <v>8061</v>
      </c>
      <c r="C387" s="15">
        <v>56</v>
      </c>
      <c r="D387" s="16">
        <v>3.65</v>
      </c>
      <c r="E387" s="16">
        <v>204.4</v>
      </c>
      <c r="F387" s="16"/>
      <c r="G387" s="19"/>
      <c r="H387" s="17"/>
      <c r="I387" s="16">
        <v>204.4</v>
      </c>
      <c r="J387" s="18">
        <v>0</v>
      </c>
    </row>
    <row r="388" spans="1:10" ht="15.75" hidden="1">
      <c r="A388" s="15">
        <v>101</v>
      </c>
      <c r="B388" s="1">
        <v>9078</v>
      </c>
      <c r="C388" s="15">
        <v>10</v>
      </c>
      <c r="D388" s="3">
        <v>3.65</v>
      </c>
      <c r="E388" s="3">
        <v>36.5</v>
      </c>
      <c r="F388" s="16"/>
      <c r="G388" s="6"/>
      <c r="H388" s="4"/>
      <c r="I388" s="3">
        <v>36.5</v>
      </c>
      <c r="J388" s="5">
        <v>0</v>
      </c>
    </row>
    <row r="389" spans="1:10" ht="15.75" hidden="1">
      <c r="A389" s="15">
        <v>101</v>
      </c>
      <c r="B389" s="1">
        <v>10675</v>
      </c>
      <c r="C389" s="15">
        <v>26</v>
      </c>
      <c r="D389" s="3">
        <v>3.65</v>
      </c>
      <c r="E389" s="3">
        <v>94.899999999999991</v>
      </c>
      <c r="F389" s="16"/>
      <c r="G389" s="27"/>
      <c r="H389" s="4"/>
      <c r="I389" s="3">
        <v>94.899999999999991</v>
      </c>
      <c r="J389" s="5">
        <v>0</v>
      </c>
    </row>
    <row r="390" spans="1:10" ht="15.75">
      <c r="A390" s="15"/>
      <c r="B390" s="1"/>
      <c r="C390" s="15"/>
      <c r="D390" s="3"/>
      <c r="E390" s="3"/>
      <c r="F390" s="16"/>
      <c r="G390" s="27"/>
      <c r="H390" s="4"/>
      <c r="I390" s="3"/>
      <c r="J390" s="5"/>
    </row>
    <row r="391" spans="1:10" ht="15.75">
      <c r="A391" s="15"/>
      <c r="B391" s="1"/>
      <c r="C391" s="15"/>
      <c r="D391" s="3"/>
      <c r="E391" s="3"/>
      <c r="F391" s="16"/>
      <c r="G391" s="27"/>
      <c r="H391" s="4"/>
      <c r="I391" s="3"/>
      <c r="J391" s="5"/>
    </row>
    <row r="392" spans="1:10" ht="15.75">
      <c r="A392" s="15"/>
      <c r="B392" s="1"/>
      <c r="C392" s="15"/>
      <c r="D392" s="3"/>
      <c r="E392" s="3" t="s">
        <v>304</v>
      </c>
      <c r="F392" s="16">
        <v>50356.520000000004</v>
      </c>
      <c r="G392" s="27"/>
      <c r="H392" s="4"/>
      <c r="I392" s="3"/>
      <c r="J392" s="5"/>
    </row>
    <row r="393" spans="1:10">
      <c r="A393" s="31"/>
      <c r="B393" s="14"/>
      <c r="C393" s="15"/>
      <c r="D393" s="16"/>
      <c r="E393" s="16"/>
      <c r="F393" s="32"/>
      <c r="G393" s="19"/>
      <c r="H393" s="17"/>
      <c r="I393" s="16"/>
      <c r="J393" s="18"/>
    </row>
    <row r="394" spans="1:10">
      <c r="A394" s="14"/>
      <c r="B394" s="14"/>
      <c r="C394" s="15"/>
      <c r="D394" s="16"/>
      <c r="E394" s="16"/>
      <c r="F394" s="32"/>
      <c r="G394" s="19"/>
      <c r="H394" s="17"/>
      <c r="I394" s="16"/>
      <c r="J394" s="18"/>
    </row>
    <row r="395" spans="1:10" ht="15.75">
      <c r="A395" s="14"/>
      <c r="D395" s="38" t="s">
        <v>319</v>
      </c>
      <c r="E395" s="38" t="s">
        <v>320</v>
      </c>
      <c r="F395" s="38" t="s">
        <v>321</v>
      </c>
      <c r="H395" s="39" t="s">
        <v>322</v>
      </c>
      <c r="I395" s="38" t="s">
        <v>323</v>
      </c>
    </row>
    <row r="396" spans="1:10" ht="16.5" thickBot="1">
      <c r="A396" s="14"/>
      <c r="B396" t="s">
        <v>304</v>
      </c>
      <c r="C396" t="s">
        <v>324</v>
      </c>
      <c r="D396" s="40">
        <v>0.21042041824971225</v>
      </c>
      <c r="E396" s="40">
        <v>0.20345925413432059</v>
      </c>
      <c r="F396" s="40">
        <v>0.17664683739066955</v>
      </c>
      <c r="H396" s="40">
        <v>0.26516506700621889</v>
      </c>
      <c r="I396" s="40">
        <v>0.14430842321907866</v>
      </c>
      <c r="J396" s="46">
        <v>0.99999999999999989</v>
      </c>
    </row>
    <row r="397" spans="1:10">
      <c r="A397" s="14"/>
      <c r="B397" s="41" t="s">
        <v>325</v>
      </c>
      <c r="D397" s="45">
        <v>10596.04</v>
      </c>
      <c r="E397" s="45">
        <v>10245.499999999998</v>
      </c>
      <c r="F397" s="45">
        <v>8895.32</v>
      </c>
      <c r="H397" s="45">
        <v>13352.790000000003</v>
      </c>
      <c r="I397" s="45">
        <v>7266.869999999999</v>
      </c>
      <c r="J397" s="28">
        <v>50356.520000000004</v>
      </c>
    </row>
    <row r="398" spans="1:10">
      <c r="A398" s="14"/>
      <c r="C398" t="s">
        <v>325</v>
      </c>
      <c r="D398" s="42"/>
      <c r="E398" s="42"/>
      <c r="F398" s="42"/>
      <c r="G398" s="43"/>
      <c r="H398" s="42"/>
      <c r="I398" s="42"/>
    </row>
    <row r="399" spans="1:10">
      <c r="A399" s="14"/>
      <c r="B399" t="s">
        <v>326</v>
      </c>
      <c r="C399" s="41"/>
      <c r="D399" s="47">
        <v>0</v>
      </c>
      <c r="E399" s="47">
        <v>0</v>
      </c>
      <c r="F399" s="47">
        <v>0</v>
      </c>
      <c r="G399" s="37"/>
      <c r="H399" s="47">
        <v>0</v>
      </c>
      <c r="I399" s="47">
        <v>0</v>
      </c>
      <c r="J399" s="37">
        <v>0</v>
      </c>
    </row>
    <row r="400" spans="1:10">
      <c r="A400" s="14"/>
      <c r="B400" t="s">
        <v>327</v>
      </c>
      <c r="C400" s="43"/>
      <c r="D400" s="44">
        <v>0</v>
      </c>
      <c r="E400" s="44">
        <v>0</v>
      </c>
      <c r="F400" s="44">
        <v>0</v>
      </c>
      <c r="G400" s="37"/>
      <c r="H400" s="44">
        <v>0</v>
      </c>
      <c r="I400" s="44">
        <v>0</v>
      </c>
      <c r="J400" s="37">
        <v>0</v>
      </c>
    </row>
    <row r="401" spans="1:10">
      <c r="A401" s="14"/>
      <c r="B401" t="s">
        <v>328</v>
      </c>
      <c r="D401" s="44">
        <v>0</v>
      </c>
      <c r="E401" s="44">
        <v>0</v>
      </c>
      <c r="F401" s="44">
        <v>0</v>
      </c>
      <c r="G401" s="37"/>
      <c r="H401" s="44">
        <v>0</v>
      </c>
      <c r="I401" s="44">
        <v>0</v>
      </c>
      <c r="J401" s="37">
        <v>0</v>
      </c>
    </row>
    <row r="402" spans="1:10">
      <c r="A402" s="14"/>
      <c r="B402" s="29">
        <v>2.5000000000000001E-2</v>
      </c>
      <c r="C402" s="28">
        <v>1258.92</v>
      </c>
      <c r="D402" s="37">
        <v>-264.90247294292777</v>
      </c>
      <c r="E402" s="37">
        <v>-256.13892421477891</v>
      </c>
      <c r="F402" s="37">
        <v>-222.38423652786173</v>
      </c>
      <c r="G402" s="37"/>
      <c r="H402" s="37">
        <v>-333.82160615546911</v>
      </c>
      <c r="I402" s="37">
        <v>-181.67276015896252</v>
      </c>
      <c r="J402" s="37">
        <v>-1258.92</v>
      </c>
    </row>
    <row r="403" spans="1:10">
      <c r="A403" s="14"/>
      <c r="D403" s="28">
        <v>10331.137527057073</v>
      </c>
      <c r="E403" s="28">
        <v>9989.3610757852184</v>
      </c>
      <c r="F403" s="28">
        <v>8672.9357634721382</v>
      </c>
      <c r="H403" s="28">
        <v>13018.968393844534</v>
      </c>
      <c r="I403" s="28">
        <v>7085.1972398410362</v>
      </c>
      <c r="J403" s="28">
        <v>49097.600000000006</v>
      </c>
    </row>
    <row r="404" spans="1:10">
      <c r="A404" s="14"/>
      <c r="J404" s="28">
        <v>49097.599999999999</v>
      </c>
    </row>
    <row r="405" spans="1:10">
      <c r="A405" s="14"/>
      <c r="B405" s="14"/>
      <c r="C405" s="15"/>
      <c r="D405" s="16"/>
      <c r="E405" s="16"/>
      <c r="F405" s="16"/>
      <c r="G405" s="19"/>
      <c r="H405" s="17"/>
      <c r="I405" s="16"/>
      <c r="J405" s="18"/>
    </row>
    <row r="406" spans="1:10" ht="15.75">
      <c r="A406" s="1"/>
      <c r="B406" s="1"/>
      <c r="C406" s="15"/>
      <c r="D406" s="3"/>
      <c r="E406" s="3"/>
      <c r="F406" s="32"/>
      <c r="G406" s="6"/>
      <c r="H406" s="4"/>
      <c r="I406" s="3"/>
      <c r="J406" s="5"/>
    </row>
    <row r="407" spans="1:10" ht="15.75">
      <c r="A407" s="1"/>
      <c r="B407" s="1"/>
      <c r="C407" s="15"/>
      <c r="D407" s="3"/>
      <c r="E407" s="3"/>
      <c r="F407" s="32"/>
      <c r="G407" s="6"/>
      <c r="H407" s="4"/>
      <c r="I407" s="3"/>
      <c r="J407" s="5"/>
    </row>
    <row r="408" spans="1:10" ht="15.75">
      <c r="A408" s="1"/>
      <c r="B408" s="1"/>
      <c r="C408" s="15"/>
      <c r="D408" s="3"/>
      <c r="E408" s="3"/>
      <c r="F408" s="32"/>
      <c r="G408" s="6"/>
      <c r="H408" s="4"/>
      <c r="I408" s="3"/>
      <c r="J408" s="5"/>
    </row>
    <row r="409" spans="1:10" ht="15.75">
      <c r="A409" s="1"/>
      <c r="B409" s="1"/>
      <c r="C409" s="15"/>
      <c r="D409" s="3"/>
      <c r="E409" s="3"/>
      <c r="F409" s="32"/>
      <c r="G409" s="6"/>
      <c r="H409" s="4"/>
      <c r="I409" s="3"/>
      <c r="J409" s="5"/>
    </row>
    <row r="410" spans="1:10" ht="15.75">
      <c r="A410" s="1"/>
      <c r="B410" s="1"/>
      <c r="C410" s="15"/>
      <c r="D410" s="3"/>
      <c r="E410" s="3"/>
      <c r="F410" s="32"/>
      <c r="G410" s="6"/>
      <c r="H410" s="4"/>
      <c r="I410" s="3"/>
      <c r="J410" s="5"/>
    </row>
    <row r="411" spans="1:10" ht="15.75">
      <c r="A411" s="1"/>
      <c r="B411" s="1"/>
      <c r="C411" s="15"/>
      <c r="D411" s="3"/>
      <c r="E411" s="3"/>
      <c r="F411" s="32"/>
      <c r="G411" s="6"/>
      <c r="H411" s="4"/>
      <c r="I411" s="3"/>
      <c r="J411" s="5"/>
    </row>
    <row r="412" spans="1:10" ht="15.75">
      <c r="A412" s="1"/>
      <c r="B412" s="1"/>
      <c r="C412" s="15"/>
      <c r="D412" s="3"/>
      <c r="E412" s="3"/>
      <c r="F412" s="32"/>
      <c r="G412" s="6"/>
      <c r="H412" s="4"/>
      <c r="I412" s="3"/>
      <c r="J412" s="5"/>
    </row>
    <row r="413" spans="1:10" ht="15.75">
      <c r="A413" s="1"/>
      <c r="B413" s="1"/>
      <c r="C413" s="15"/>
      <c r="D413" s="3"/>
      <c r="E413" s="3"/>
      <c r="F413" s="32"/>
      <c r="G413" s="6"/>
      <c r="H413" s="4"/>
      <c r="I413" s="3"/>
      <c r="J413" s="5"/>
    </row>
    <row r="414" spans="1:10" ht="15.75">
      <c r="A414" s="1"/>
      <c r="B414" s="1"/>
      <c r="C414" s="15"/>
      <c r="D414" s="3"/>
      <c r="E414" s="3"/>
      <c r="F414" s="32"/>
      <c r="G414" s="6"/>
      <c r="H414" s="4"/>
      <c r="I414" s="3"/>
      <c r="J414" s="5"/>
    </row>
    <row r="415" spans="1:10" ht="15.75">
      <c r="A415" s="1"/>
      <c r="B415" s="1"/>
      <c r="C415" s="15"/>
      <c r="D415" s="3"/>
      <c r="E415" s="3"/>
      <c r="F415" s="32"/>
      <c r="G415" s="6"/>
      <c r="H415" s="4"/>
      <c r="I415" s="3"/>
      <c r="J415" s="5"/>
    </row>
    <row r="416" spans="1:10" ht="15.75">
      <c r="A416" s="1"/>
      <c r="B416" s="1"/>
      <c r="C416" s="15"/>
      <c r="D416" s="3"/>
      <c r="E416" s="3"/>
      <c r="F416" s="16"/>
      <c r="G416" s="6"/>
      <c r="H416" s="4"/>
      <c r="I416" s="3"/>
      <c r="J416" s="5"/>
    </row>
    <row r="417" spans="1:10" ht="15.75">
      <c r="A417" s="1"/>
      <c r="B417" s="1"/>
      <c r="C417" s="15"/>
      <c r="D417" s="3"/>
      <c r="E417" s="3"/>
      <c r="F417" s="32"/>
      <c r="G417" s="6"/>
      <c r="H417" s="4"/>
      <c r="I417" s="3"/>
      <c r="J417" s="5"/>
    </row>
    <row r="418" spans="1:10" ht="15.75">
      <c r="A418" s="1"/>
      <c r="B418" s="1"/>
      <c r="C418" s="15"/>
      <c r="D418" s="3"/>
      <c r="E418" s="3"/>
      <c r="F418" s="32"/>
      <c r="G418" s="6"/>
      <c r="H418" s="4"/>
      <c r="I418" s="3"/>
      <c r="J418" s="5"/>
    </row>
    <row r="419" spans="1:10" ht="15.75">
      <c r="A419" s="1"/>
      <c r="B419" s="1"/>
      <c r="C419" s="15"/>
      <c r="D419" s="3"/>
      <c r="E419" s="3"/>
      <c r="F419" s="32"/>
      <c r="G419" s="6"/>
      <c r="H419" s="4"/>
      <c r="I419" s="3"/>
      <c r="J419" s="5"/>
    </row>
    <row r="420" spans="1:10" ht="15.75">
      <c r="A420" s="1"/>
      <c r="B420" s="1"/>
      <c r="C420" s="15"/>
      <c r="D420" s="3"/>
      <c r="E420" s="3"/>
      <c r="F420" s="32"/>
      <c r="G420" s="6"/>
      <c r="H420" s="4"/>
      <c r="I420" s="3"/>
      <c r="J420" s="5"/>
    </row>
    <row r="421" spans="1:10" ht="15.75">
      <c r="A421" s="1"/>
      <c r="B421" s="1"/>
      <c r="C421" s="15"/>
      <c r="D421" s="3"/>
      <c r="E421" s="3"/>
      <c r="F421" s="32"/>
      <c r="G421" s="6"/>
      <c r="H421" s="4"/>
      <c r="I421" s="3"/>
      <c r="J421" s="5"/>
    </row>
    <row r="422" spans="1:10" ht="15.75">
      <c r="A422" s="1"/>
      <c r="B422" s="1"/>
      <c r="C422" s="15"/>
      <c r="D422" s="3"/>
      <c r="E422" s="3"/>
      <c r="F422" s="32"/>
      <c r="G422" s="6"/>
      <c r="H422" s="4"/>
      <c r="I422" s="3"/>
      <c r="J422" s="5"/>
    </row>
    <row r="423" spans="1:10" ht="15.75">
      <c r="A423" s="1"/>
      <c r="B423" s="1"/>
      <c r="C423" s="15"/>
      <c r="D423" s="3"/>
      <c r="E423" s="3"/>
      <c r="F423" s="32"/>
      <c r="G423" s="6"/>
      <c r="H423" s="4"/>
      <c r="I423" s="3"/>
      <c r="J423" s="5"/>
    </row>
    <row r="424" spans="1:10" ht="15.75">
      <c r="A424" s="1"/>
      <c r="B424" s="1"/>
      <c r="C424" s="15"/>
      <c r="D424" s="3"/>
      <c r="E424" s="3"/>
      <c r="F424" s="32"/>
      <c r="G424" s="6"/>
      <c r="H424" s="4"/>
      <c r="I424" s="3"/>
      <c r="J424" s="5"/>
    </row>
    <row r="425" spans="1:10" ht="15.75">
      <c r="A425" s="1"/>
      <c r="B425" s="1"/>
      <c r="C425" s="15"/>
      <c r="D425" s="3"/>
      <c r="E425" s="3"/>
      <c r="F425" s="32"/>
      <c r="G425" s="6"/>
      <c r="H425" s="4"/>
      <c r="I425" s="3"/>
      <c r="J425" s="5"/>
    </row>
    <row r="426" spans="1:10" ht="15.75">
      <c r="A426" s="1"/>
      <c r="B426" s="1"/>
      <c r="C426" s="15"/>
      <c r="D426" s="3"/>
      <c r="E426" s="3"/>
      <c r="F426" s="32"/>
      <c r="G426" s="6"/>
      <c r="H426" s="4"/>
      <c r="I426" s="3"/>
      <c r="J426" s="5"/>
    </row>
    <row r="427" spans="1:10" ht="15.75">
      <c r="A427" s="1"/>
      <c r="B427" s="1"/>
      <c r="C427" s="15"/>
      <c r="D427" s="3"/>
      <c r="E427" s="3"/>
      <c r="F427" s="32"/>
      <c r="G427" s="6"/>
      <c r="H427" s="4"/>
      <c r="I427" s="3"/>
      <c r="J427" s="5"/>
    </row>
    <row r="428" spans="1:10" ht="15.75">
      <c r="A428" s="1"/>
      <c r="B428" s="1"/>
      <c r="C428" s="15"/>
      <c r="D428" s="3"/>
      <c r="E428" s="3"/>
      <c r="F428" s="32"/>
      <c r="G428" s="6"/>
      <c r="H428" s="4"/>
      <c r="I428" s="3"/>
      <c r="J428" s="5"/>
    </row>
    <row r="429" spans="1:10" ht="15.75">
      <c r="A429" s="1"/>
      <c r="B429" s="1"/>
      <c r="C429" s="15"/>
      <c r="D429" s="3"/>
      <c r="E429" s="3"/>
      <c r="F429" s="16"/>
      <c r="G429" s="6"/>
      <c r="H429" s="4"/>
      <c r="I429" s="3"/>
      <c r="J429" s="5"/>
    </row>
    <row r="430" spans="1:10" ht="15.75">
      <c r="A430" s="1"/>
      <c r="B430" s="1"/>
      <c r="C430" s="15"/>
      <c r="D430" s="3"/>
      <c r="E430" s="3"/>
      <c r="F430" s="32"/>
      <c r="G430" s="6"/>
      <c r="H430" s="4"/>
      <c r="I430" s="3"/>
      <c r="J430" s="5"/>
    </row>
    <row r="431" spans="1:10" ht="15.75">
      <c r="A431" s="1"/>
      <c r="B431" s="1"/>
      <c r="C431" s="15"/>
      <c r="D431" s="3"/>
      <c r="E431" s="3"/>
      <c r="F431" s="32"/>
      <c r="G431" s="6"/>
      <c r="H431" s="4"/>
      <c r="I431" s="3"/>
      <c r="J431" s="5"/>
    </row>
    <row r="432" spans="1:10" ht="15.75">
      <c r="A432" s="1"/>
      <c r="B432" s="1"/>
      <c r="C432" s="15"/>
      <c r="D432" s="3"/>
      <c r="E432" s="3"/>
      <c r="F432" s="32"/>
      <c r="G432" s="6"/>
      <c r="H432" s="4"/>
      <c r="I432" s="3"/>
      <c r="J432" s="5"/>
    </row>
    <row r="433" spans="1:10" ht="15.75">
      <c r="A433" s="1"/>
      <c r="B433" s="1"/>
      <c r="C433" s="15"/>
      <c r="D433" s="3"/>
      <c r="E433" s="3"/>
      <c r="F433" s="32"/>
      <c r="G433" s="6"/>
      <c r="H433" s="4"/>
      <c r="I433" s="3"/>
      <c r="J433" s="5"/>
    </row>
    <row r="434" spans="1:10" ht="15.75">
      <c r="A434" s="1"/>
      <c r="B434" s="1"/>
      <c r="C434" s="15"/>
      <c r="D434" s="3"/>
      <c r="E434" s="3"/>
      <c r="F434" s="32"/>
      <c r="G434" s="6"/>
      <c r="H434" s="4"/>
      <c r="I434" s="3"/>
      <c r="J434" s="5"/>
    </row>
    <row r="435" spans="1:10" ht="15.75">
      <c r="A435" s="1"/>
      <c r="B435" s="1"/>
      <c r="C435" s="15"/>
      <c r="D435" s="3"/>
      <c r="E435" s="3"/>
      <c r="F435" s="32"/>
      <c r="G435" s="6"/>
      <c r="H435" s="4"/>
      <c r="I435" s="3"/>
      <c r="J435" s="5"/>
    </row>
    <row r="436" spans="1:10" ht="15.75">
      <c r="A436" s="1"/>
      <c r="B436" s="1"/>
      <c r="C436" s="15"/>
      <c r="D436" s="3"/>
      <c r="E436" s="3"/>
      <c r="F436" s="32"/>
      <c r="G436" s="6"/>
      <c r="H436" s="4"/>
      <c r="I436" s="3"/>
      <c r="J436" s="5"/>
    </row>
    <row r="437" spans="1:10" ht="15.75">
      <c r="A437" s="7"/>
      <c r="B437" s="7"/>
      <c r="C437" s="15"/>
      <c r="D437" s="3"/>
      <c r="E437" s="3"/>
      <c r="F437" s="32"/>
      <c r="G437" s="6"/>
      <c r="H437" s="4"/>
      <c r="I437" s="3"/>
      <c r="J437" s="5"/>
    </row>
    <row r="438" spans="1:10" ht="15.75">
      <c r="A438" s="1"/>
      <c r="B438" s="1"/>
      <c r="C438" s="15"/>
      <c r="D438" s="3"/>
      <c r="E438" s="3"/>
      <c r="F438" s="32"/>
      <c r="G438" s="6"/>
      <c r="H438" s="4"/>
      <c r="I438" s="3"/>
      <c r="J438" s="5"/>
    </row>
    <row r="439" spans="1:10" ht="15.75">
      <c r="A439" s="1"/>
      <c r="B439" s="1"/>
      <c r="C439" s="15"/>
      <c r="D439" s="3"/>
      <c r="E439" s="3"/>
      <c r="F439" s="32"/>
      <c r="G439" s="6"/>
      <c r="H439" s="4"/>
      <c r="I439" s="3"/>
      <c r="J439" s="5"/>
    </row>
    <row r="440" spans="1:10" ht="15.75">
      <c r="A440" s="1"/>
      <c r="B440" s="1"/>
      <c r="C440" s="15"/>
      <c r="D440" s="3"/>
      <c r="E440" s="3"/>
      <c r="F440" s="32"/>
      <c r="G440" s="6"/>
      <c r="H440" s="4"/>
      <c r="I440" s="3"/>
      <c r="J440" s="5"/>
    </row>
    <row r="441" spans="1:10" ht="15.75">
      <c r="A441" s="1"/>
      <c r="B441" s="1"/>
      <c r="C441" s="15"/>
      <c r="D441" s="3"/>
      <c r="E441" s="3"/>
      <c r="F441" s="16"/>
      <c r="G441" s="6"/>
      <c r="H441" s="4"/>
      <c r="I441" s="3"/>
      <c r="J441" s="5"/>
    </row>
    <row r="442" spans="1:10" ht="15.75">
      <c r="A442" s="1"/>
      <c r="B442" s="1"/>
      <c r="C442" s="15"/>
      <c r="D442" s="3"/>
      <c r="E442" s="3"/>
      <c r="F442" s="32"/>
      <c r="G442" s="6"/>
      <c r="H442" s="4"/>
      <c r="I442" s="3"/>
      <c r="J442" s="5"/>
    </row>
    <row r="443" spans="1:10" ht="15.75">
      <c r="A443" s="1"/>
      <c r="B443" s="1"/>
      <c r="C443" s="15"/>
      <c r="D443" s="3"/>
      <c r="E443" s="3"/>
      <c r="F443" s="32"/>
      <c r="G443" s="6"/>
      <c r="H443" s="4"/>
      <c r="I443" s="3"/>
      <c r="J443" s="5"/>
    </row>
    <row r="444" spans="1:10" ht="15.75">
      <c r="A444" s="1"/>
      <c r="B444" s="1"/>
      <c r="C444" s="15"/>
      <c r="D444" s="3"/>
      <c r="E444" s="3"/>
      <c r="F444" s="32"/>
      <c r="G444" s="6"/>
      <c r="H444" s="4"/>
      <c r="I444" s="3"/>
      <c r="J444" s="5"/>
    </row>
    <row r="445" spans="1:10" ht="15.75">
      <c r="A445" s="1"/>
      <c r="B445" s="1"/>
      <c r="C445" s="15"/>
      <c r="D445" s="3"/>
      <c r="E445" s="3"/>
      <c r="F445" s="32"/>
      <c r="G445" s="6"/>
      <c r="H445" s="4"/>
      <c r="I445" s="3"/>
      <c r="J445" s="5"/>
    </row>
    <row r="446" spans="1:10" ht="15.75">
      <c r="A446" s="1"/>
      <c r="B446" s="1"/>
      <c r="C446" s="15"/>
      <c r="D446" s="3"/>
      <c r="E446" s="3"/>
      <c r="F446" s="32"/>
      <c r="G446" s="6"/>
      <c r="H446" s="4"/>
      <c r="I446" s="3"/>
      <c r="J446" s="5"/>
    </row>
    <row r="447" spans="1:10" ht="15.75">
      <c r="A447" s="1"/>
      <c r="B447" s="1"/>
      <c r="C447" s="15"/>
      <c r="D447" s="3"/>
      <c r="E447" s="3"/>
      <c r="F447" s="32"/>
      <c r="G447" s="6"/>
      <c r="H447" s="4"/>
      <c r="I447" s="3"/>
      <c r="J447" s="5"/>
    </row>
    <row r="448" spans="1:10" ht="15.75">
      <c r="A448" s="1"/>
      <c r="B448" s="1"/>
      <c r="C448" s="15"/>
      <c r="D448" s="3"/>
      <c r="E448" s="3"/>
      <c r="F448" s="32"/>
      <c r="G448" s="6"/>
      <c r="H448" s="4"/>
      <c r="I448" s="3"/>
      <c r="J448" s="5"/>
    </row>
    <row r="449" spans="1:10" ht="15.75">
      <c r="A449" s="1"/>
      <c r="B449" s="1"/>
      <c r="C449" s="15"/>
      <c r="D449" s="3"/>
      <c r="E449" s="3"/>
      <c r="F449" s="32"/>
      <c r="G449" s="27"/>
      <c r="H449" s="4"/>
      <c r="I449" s="3"/>
      <c r="J449" s="5"/>
    </row>
    <row r="450" spans="1:10" ht="15.75">
      <c r="A450" s="1"/>
      <c r="B450" s="1"/>
      <c r="C450" s="15"/>
      <c r="D450" s="3"/>
      <c r="E450" s="3"/>
      <c r="F450" s="32"/>
      <c r="G450" s="27"/>
      <c r="H450" s="4"/>
      <c r="I450" s="3"/>
      <c r="J450" s="5"/>
    </row>
    <row r="451" spans="1:10" ht="15.75">
      <c r="A451" s="1"/>
      <c r="B451" s="1"/>
      <c r="C451" s="2"/>
      <c r="D451" s="3"/>
      <c r="E451" s="3"/>
      <c r="F451" s="16"/>
      <c r="G451" s="27"/>
      <c r="H451" s="4"/>
      <c r="I451" s="3"/>
      <c r="J451" s="5"/>
    </row>
    <row r="452" spans="1:10" ht="15.75">
      <c r="A452" s="1"/>
      <c r="B452" s="1"/>
      <c r="C452" s="2"/>
      <c r="D452" s="3"/>
      <c r="E452" s="3"/>
      <c r="F452" s="16"/>
      <c r="G452" s="6"/>
      <c r="H452" s="4"/>
      <c r="I452" s="3"/>
      <c r="J452" s="5"/>
    </row>
    <row r="453" spans="1:10" ht="15.75">
      <c r="A453" s="1"/>
      <c r="B453" s="1"/>
      <c r="C453" s="2"/>
      <c r="D453" s="3"/>
      <c r="E453" s="3"/>
      <c r="F453" s="33"/>
      <c r="G453" s="6"/>
      <c r="H453" s="4"/>
      <c r="I453" s="3"/>
      <c r="J453" s="5"/>
    </row>
    <row r="454" spans="1:10" ht="15.75">
      <c r="A454" s="1"/>
      <c r="B454" s="1"/>
      <c r="C454" s="2"/>
      <c r="D454" s="3"/>
      <c r="E454" s="3"/>
      <c r="F454" s="16"/>
      <c r="G454" s="6"/>
      <c r="H454" s="4"/>
      <c r="I454" s="3"/>
      <c r="J454" s="5"/>
    </row>
    <row r="468" spans="11:11">
      <c r="K468" s="466"/>
    </row>
  </sheetData>
  <autoFilter ref="A4:J455" xr:uid="{00000000-0009-0000-0000-000003000000}"/>
  <mergeCells count="1">
    <mergeCell ref="A1:J1"/>
  </mergeCells>
  <printOptions horizontalCentered="1" gridLines="1"/>
  <pageMargins left="0.2" right="0.2" top="0.5" bottom="0.25" header="0.3" footer="0.3"/>
  <pageSetup scale="98" fitToHeight="22" orientation="portrait" r:id="rId1"/>
  <rowBreaks count="6" manualBreakCount="6">
    <brk id="89" max="9" man="1"/>
    <brk id="164" max="9" man="1"/>
    <brk id="204" max="9" man="1"/>
    <brk id="243" max="9" man="1"/>
    <brk id="285" max="9" man="1"/>
    <brk id="328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65"/>
  <sheetViews>
    <sheetView zoomScaleNormal="100" zoomScaleSheetLayoutView="100" workbookViewId="0">
      <pane ySplit="4" topLeftCell="A266" activePane="bottomLeft" state="frozen"/>
      <selection pane="bottomLeft" activeCell="A273" sqref="A273:XFD273"/>
    </sheetView>
  </sheetViews>
  <sheetFormatPr defaultRowHeight="15"/>
  <cols>
    <col min="1" max="1" width="4" customWidth="1"/>
    <col min="2" max="2" width="7.28515625" customWidth="1"/>
    <col min="3" max="3" width="13.28515625" customWidth="1"/>
    <col min="4" max="4" width="11.28515625" customWidth="1"/>
    <col min="5" max="5" width="11.42578125" customWidth="1"/>
    <col min="6" max="6" width="12.28515625" customWidth="1"/>
    <col min="7" max="7" width="8.5703125" customWidth="1"/>
    <col min="8" max="8" width="11.85546875" style="23" customWidth="1"/>
    <col min="9" max="9" width="11.42578125" customWidth="1"/>
    <col min="10" max="10" width="11.5703125" customWidth="1"/>
    <col min="11" max="11" width="11.85546875" customWidth="1"/>
  </cols>
  <sheetData>
    <row r="1" spans="1:11" ht="18.75">
      <c r="A1" s="479" t="s">
        <v>401</v>
      </c>
      <c r="B1" s="480"/>
      <c r="C1" s="480"/>
      <c r="D1" s="480"/>
      <c r="E1" s="480"/>
      <c r="F1" s="480"/>
      <c r="G1" s="480"/>
      <c r="H1" s="480"/>
      <c r="I1" s="480"/>
      <c r="J1" s="480"/>
      <c r="K1" s="35"/>
    </row>
    <row r="2" spans="1:11" ht="18.75">
      <c r="A2" s="9"/>
      <c r="F2" s="13">
        <v>43654</v>
      </c>
    </row>
    <row r="3" spans="1:11">
      <c r="A3" s="10"/>
      <c r="B3" s="10"/>
      <c r="C3" s="10" t="s">
        <v>305</v>
      </c>
      <c r="D3" s="10" t="s">
        <v>306</v>
      </c>
      <c r="E3" s="10"/>
      <c r="F3" s="25"/>
      <c r="G3" s="10"/>
      <c r="H3" s="24"/>
      <c r="I3" s="10"/>
      <c r="J3" s="10"/>
    </row>
    <row r="4" spans="1:11">
      <c r="A4" s="21" t="s">
        <v>307</v>
      </c>
      <c r="B4" s="21" t="s">
        <v>3</v>
      </c>
      <c r="C4" s="20">
        <v>43282</v>
      </c>
      <c r="D4" s="12"/>
      <c r="E4" s="11">
        <v>1</v>
      </c>
      <c r="F4" s="22" t="s">
        <v>308</v>
      </c>
      <c r="G4" s="22" t="s">
        <v>309</v>
      </c>
      <c r="H4" s="25" t="s">
        <v>310</v>
      </c>
      <c r="I4" s="12" t="s">
        <v>311</v>
      </c>
      <c r="J4" s="12" t="s">
        <v>312</v>
      </c>
    </row>
    <row r="5" spans="1:11">
      <c r="A5" s="15">
        <f>LOOKUP(B5,Membership!$D$2:$D$320,Membership!$C$2:$C$320)</f>
        <v>1</v>
      </c>
      <c r="B5" s="14">
        <v>2847</v>
      </c>
      <c r="C5" s="15">
        <v>76</v>
      </c>
      <c r="D5" s="16">
        <v>3.65</v>
      </c>
      <c r="E5" s="16">
        <f>C5*D5</f>
        <v>277.39999999999998</v>
      </c>
      <c r="F5" s="16"/>
      <c r="G5" s="15"/>
      <c r="H5" s="17"/>
      <c r="I5" s="16">
        <f>E5-F5</f>
        <v>277.39999999999998</v>
      </c>
      <c r="J5" s="18">
        <f>F5/E5</f>
        <v>0</v>
      </c>
    </row>
    <row r="6" spans="1:11">
      <c r="A6" s="15">
        <f>LOOKUP(B6,Membership!$D$2:$D$320,Membership!$C$2:$C$320)</f>
        <v>1</v>
      </c>
      <c r="B6" s="14">
        <v>4671</v>
      </c>
      <c r="C6" s="15">
        <v>63</v>
      </c>
      <c r="D6" s="16">
        <v>3.65</v>
      </c>
      <c r="E6" s="16">
        <f>C6*D6</f>
        <v>229.95</v>
      </c>
      <c r="F6" s="16"/>
      <c r="G6" s="19"/>
      <c r="H6" s="17"/>
      <c r="I6" s="16">
        <f>E6-F6</f>
        <v>229.95</v>
      </c>
      <c r="J6" s="18">
        <f>F6/E6</f>
        <v>0</v>
      </c>
    </row>
    <row r="7" spans="1:11">
      <c r="A7" s="15">
        <f>LOOKUP(B7,Membership!$D$2:$D$320,Membership!$C$2:$C$320)</f>
        <v>1</v>
      </c>
      <c r="B7" s="14">
        <v>4932</v>
      </c>
      <c r="C7" s="15">
        <v>35</v>
      </c>
      <c r="D7" s="16">
        <v>3.65</v>
      </c>
      <c r="E7" s="16">
        <f>C7*D7</f>
        <v>127.75</v>
      </c>
      <c r="F7" s="16">
        <v>83.95</v>
      </c>
      <c r="G7" s="15">
        <v>2953</v>
      </c>
      <c r="H7" s="17">
        <v>43637</v>
      </c>
      <c r="I7" s="16">
        <f>E7-F7</f>
        <v>43.8</v>
      </c>
      <c r="J7" s="18">
        <f>F7/E7</f>
        <v>0.65714285714285714</v>
      </c>
    </row>
    <row r="8" spans="1:11">
      <c r="A8" s="15">
        <f>LOOKUP(B8,Membership!$D$2:$D$320,Membership!$C$2:$C$320)</f>
        <v>25</v>
      </c>
      <c r="B8" s="14">
        <v>9406</v>
      </c>
      <c r="C8" s="15">
        <v>29</v>
      </c>
      <c r="D8" s="16">
        <v>3.65</v>
      </c>
      <c r="E8" s="16">
        <f>C8*D8</f>
        <v>105.85</v>
      </c>
      <c r="F8" s="16"/>
      <c r="G8" s="19"/>
      <c r="H8" s="17"/>
      <c r="I8" s="16">
        <f>E8-F8</f>
        <v>105.85</v>
      </c>
      <c r="J8" s="18">
        <f>F8/E8</f>
        <v>0</v>
      </c>
    </row>
    <row r="9" spans="1:11">
      <c r="A9" s="15"/>
      <c r="B9" s="14"/>
      <c r="C9" s="15"/>
      <c r="D9" s="16"/>
      <c r="E9" s="16"/>
      <c r="F9" s="16"/>
      <c r="G9" s="19"/>
      <c r="H9" s="17"/>
      <c r="I9" s="16"/>
      <c r="J9" s="18"/>
    </row>
    <row r="10" spans="1:11">
      <c r="A10" s="15">
        <f>LOOKUP(B10,Membership!$D$2:$D$320,Membership!$C$2:$C$320)</f>
        <v>2</v>
      </c>
      <c r="B10" s="14">
        <v>719</v>
      </c>
      <c r="C10" s="15">
        <v>218</v>
      </c>
      <c r="D10" s="16">
        <v>3.65</v>
      </c>
      <c r="E10" s="16">
        <f>C10*D10</f>
        <v>795.69999999999993</v>
      </c>
      <c r="F10" s="16"/>
      <c r="G10" s="19"/>
      <c r="H10" s="17"/>
      <c r="I10" s="16">
        <f>E10-F10</f>
        <v>795.69999999999993</v>
      </c>
      <c r="J10" s="18">
        <f>F10/E10</f>
        <v>0</v>
      </c>
    </row>
    <row r="11" spans="1:11">
      <c r="A11" s="15">
        <f>LOOKUP(B11,Membership!$D$2:$D$320,Membership!$C$2:$C$320)</f>
        <v>2</v>
      </c>
      <c r="B11" s="14">
        <v>1475</v>
      </c>
      <c r="C11" s="15">
        <v>105</v>
      </c>
      <c r="D11" s="16">
        <v>3.65</v>
      </c>
      <c r="E11" s="16">
        <f>C11*D11</f>
        <v>383.25</v>
      </c>
      <c r="F11" s="16"/>
      <c r="G11" s="19"/>
      <c r="H11" s="17"/>
      <c r="I11" s="16">
        <f>E11-F11</f>
        <v>383.25</v>
      </c>
      <c r="J11" s="18">
        <f>F11/E11</f>
        <v>0</v>
      </c>
    </row>
    <row r="12" spans="1:11">
      <c r="A12" s="15">
        <f>LOOKUP(B12,Membership!$D$2:$D$320,Membership!$C$2:$C$320)</f>
        <v>2</v>
      </c>
      <c r="B12" s="14">
        <v>4869</v>
      </c>
      <c r="C12" s="15">
        <v>81</v>
      </c>
      <c r="D12" s="16">
        <v>3.65</v>
      </c>
      <c r="E12" s="16">
        <f>C12*D12</f>
        <v>295.64999999999998</v>
      </c>
      <c r="F12" s="16"/>
      <c r="G12" s="19"/>
      <c r="H12" s="17"/>
      <c r="I12" s="16">
        <f>E12-F12</f>
        <v>295.64999999999998</v>
      </c>
      <c r="J12" s="18">
        <f>F12/E12</f>
        <v>0</v>
      </c>
    </row>
    <row r="13" spans="1:11">
      <c r="A13" s="15">
        <f>LOOKUP(B13,Membership!$D$2:$D$320,Membership!$C$2:$C$320)</f>
        <v>2</v>
      </c>
      <c r="B13" s="14">
        <v>6689</v>
      </c>
      <c r="C13" s="15">
        <v>73</v>
      </c>
      <c r="D13" s="16">
        <v>3.65</v>
      </c>
      <c r="E13" s="16">
        <f>C13*D13</f>
        <v>266.45</v>
      </c>
      <c r="F13" s="16">
        <v>139.65</v>
      </c>
      <c r="G13" s="19">
        <v>2102</v>
      </c>
      <c r="H13" s="17">
        <v>43599</v>
      </c>
      <c r="I13" s="16">
        <f>E13-F13</f>
        <v>126.79999999999998</v>
      </c>
      <c r="J13" s="18">
        <f>F13/E13</f>
        <v>0.52411334209044858</v>
      </c>
    </row>
    <row r="14" spans="1:11">
      <c r="A14" s="15">
        <f>LOOKUP(B14,Membership!$D$2:$D$320,Membership!$C$2:$C$320)</f>
        <v>2</v>
      </c>
      <c r="B14" s="14">
        <v>6926</v>
      </c>
      <c r="C14" s="15">
        <v>84</v>
      </c>
      <c r="D14" s="16">
        <v>3.65</v>
      </c>
      <c r="E14" s="16">
        <f>C14*D14</f>
        <v>306.59999999999997</v>
      </c>
      <c r="F14" s="16"/>
      <c r="G14" s="19"/>
      <c r="H14" s="17"/>
      <c r="I14" s="16">
        <f>E14-F14</f>
        <v>306.59999999999997</v>
      </c>
      <c r="J14" s="18">
        <f>F14/E14</f>
        <v>0</v>
      </c>
    </row>
    <row r="15" spans="1:11">
      <c r="A15" s="15"/>
      <c r="B15" s="14"/>
      <c r="C15" s="15"/>
      <c r="D15" s="16"/>
      <c r="E15" s="16"/>
      <c r="F15" s="16"/>
      <c r="G15" s="19"/>
      <c r="H15" s="17"/>
      <c r="I15" s="16"/>
      <c r="J15" s="18"/>
    </row>
    <row r="16" spans="1:11">
      <c r="A16" s="15">
        <f>LOOKUP(B16,Membership!$D$2:$D$320,Membership!$C$2:$C$320)</f>
        <v>3</v>
      </c>
      <c r="B16" s="14">
        <v>1002</v>
      </c>
      <c r="C16" s="15">
        <v>178</v>
      </c>
      <c r="D16" s="16">
        <v>3.65</v>
      </c>
      <c r="E16" s="16">
        <f>C16*D16</f>
        <v>649.69999999999993</v>
      </c>
      <c r="F16" s="16">
        <v>693.5</v>
      </c>
      <c r="G16" s="19">
        <v>500</v>
      </c>
      <c r="H16" s="17">
        <v>43285</v>
      </c>
      <c r="I16" s="16">
        <f>E16-F16</f>
        <v>-43.800000000000068</v>
      </c>
      <c r="J16" s="18">
        <f>F16/E16</f>
        <v>1.0674157303370788</v>
      </c>
    </row>
    <row r="17" spans="1:10">
      <c r="A17" s="15">
        <f>LOOKUP(B17,Membership!$D$2:$D$320,Membership!$C$2:$C$320)</f>
        <v>3</v>
      </c>
      <c r="B17" s="14">
        <v>1922</v>
      </c>
      <c r="C17" s="15">
        <v>57</v>
      </c>
      <c r="D17" s="16">
        <v>3.65</v>
      </c>
      <c r="E17" s="16">
        <f>C17*D17</f>
        <v>208.04999999999998</v>
      </c>
      <c r="F17" s="16"/>
      <c r="G17" s="19"/>
      <c r="H17" s="17"/>
      <c r="I17" s="16">
        <f>E17-F17</f>
        <v>208.04999999999998</v>
      </c>
      <c r="J17" s="18">
        <f>F17/E17</f>
        <v>0</v>
      </c>
    </row>
    <row r="18" spans="1:10">
      <c r="A18" s="15">
        <f>LOOKUP(B18,Membership!$D$2:$D$320,Membership!$C$2:$C$320)</f>
        <v>3</v>
      </c>
      <c r="B18" s="14">
        <v>2836</v>
      </c>
      <c r="C18" s="15">
        <v>109</v>
      </c>
      <c r="D18" s="16">
        <v>3.65</v>
      </c>
      <c r="E18" s="16">
        <f>C18*D18</f>
        <v>397.84999999999997</v>
      </c>
      <c r="F18" s="16"/>
      <c r="G18" s="19"/>
      <c r="H18" s="17"/>
      <c r="I18" s="16">
        <f>E18-F18</f>
        <v>397.84999999999997</v>
      </c>
      <c r="J18" s="18">
        <f>F18/E18</f>
        <v>0</v>
      </c>
    </row>
    <row r="19" spans="1:10">
      <c r="A19" s="15">
        <f>LOOKUP(B19,Membership!$D$2:$D$320,Membership!$C$2:$C$320)</f>
        <v>3</v>
      </c>
      <c r="B19" s="14">
        <v>5008</v>
      </c>
      <c r="C19" s="15">
        <v>90</v>
      </c>
      <c r="D19" s="16">
        <v>3.65</v>
      </c>
      <c r="E19" s="16">
        <f>C19*D19</f>
        <v>328.5</v>
      </c>
      <c r="F19" s="16">
        <v>328.5</v>
      </c>
      <c r="G19" s="19">
        <v>1086</v>
      </c>
      <c r="H19" s="17">
        <v>43626</v>
      </c>
      <c r="I19" s="16">
        <f>E19-F19</f>
        <v>0</v>
      </c>
      <c r="J19" s="18">
        <f>F19/E19</f>
        <v>1</v>
      </c>
    </row>
    <row r="20" spans="1:10">
      <c r="A20" s="15">
        <f>LOOKUP(B20,Membership!$D$2:$D$320,Membership!$C$2:$C$320)</f>
        <v>3</v>
      </c>
      <c r="B20" s="14">
        <v>12185</v>
      </c>
      <c r="C20" s="15">
        <v>34</v>
      </c>
      <c r="D20" s="16">
        <v>3.65</v>
      </c>
      <c r="E20" s="16">
        <f>C20*D20</f>
        <v>124.1</v>
      </c>
      <c r="F20" s="16"/>
      <c r="G20" s="19"/>
      <c r="H20" s="17"/>
      <c r="I20" s="16">
        <f>E20-F20</f>
        <v>124.1</v>
      </c>
      <c r="J20" s="18">
        <f>F20/E20</f>
        <v>0</v>
      </c>
    </row>
    <row r="21" spans="1:10">
      <c r="A21" s="15"/>
      <c r="B21" s="14"/>
      <c r="C21" s="15"/>
      <c r="D21" s="16"/>
      <c r="E21" s="16"/>
      <c r="F21" s="16"/>
      <c r="G21" s="19"/>
      <c r="H21" s="17"/>
      <c r="I21" s="16"/>
      <c r="J21" s="18"/>
    </row>
    <row r="22" spans="1:10">
      <c r="A22" s="15">
        <f>LOOKUP(B22,Membership!$D$2:$D$320,Membership!$C$2:$C$320)</f>
        <v>4</v>
      </c>
      <c r="B22" s="14">
        <v>2210</v>
      </c>
      <c r="C22" s="15">
        <v>100</v>
      </c>
      <c r="D22" s="16">
        <v>3.65</v>
      </c>
      <c r="E22" s="16">
        <f t="shared" ref="E22:E27" si="0">C22*D22</f>
        <v>365</v>
      </c>
      <c r="F22" s="16">
        <v>370</v>
      </c>
      <c r="G22" s="19">
        <v>1389</v>
      </c>
      <c r="H22" s="17">
        <v>43569</v>
      </c>
      <c r="I22" s="16">
        <f t="shared" ref="I22:I27" si="1">E22-F22</f>
        <v>-5</v>
      </c>
      <c r="J22" s="18">
        <f t="shared" ref="J22:J27" si="2">F22/E22</f>
        <v>1.0136986301369864</v>
      </c>
    </row>
    <row r="23" spans="1:10">
      <c r="A23" s="15">
        <f>LOOKUP(B23,Membership!$D$2:$D$320,Membership!$C$2:$C$320)</f>
        <v>4</v>
      </c>
      <c r="B23" s="14">
        <v>2478</v>
      </c>
      <c r="C23" s="15">
        <v>132</v>
      </c>
      <c r="D23" s="16">
        <v>3.65</v>
      </c>
      <c r="E23" s="16">
        <f t="shared" si="0"/>
        <v>481.8</v>
      </c>
      <c r="F23" s="16">
        <v>653.70000000000005</v>
      </c>
      <c r="G23" s="19">
        <v>4470</v>
      </c>
      <c r="H23" s="26">
        <v>43552</v>
      </c>
      <c r="I23" s="16">
        <f t="shared" si="1"/>
        <v>-171.90000000000003</v>
      </c>
      <c r="J23" s="18">
        <f t="shared" si="2"/>
        <v>1.3567870485678706</v>
      </c>
    </row>
    <row r="24" spans="1:10">
      <c r="A24" s="15">
        <f>LOOKUP(B24,Membership!$D$2:$D$320,Membership!$C$2:$C$320)</f>
        <v>4</v>
      </c>
      <c r="B24" s="14">
        <v>2984</v>
      </c>
      <c r="C24" s="15">
        <v>93</v>
      </c>
      <c r="D24" s="16">
        <v>3.65</v>
      </c>
      <c r="E24" s="16">
        <f t="shared" si="0"/>
        <v>339.45</v>
      </c>
      <c r="F24" s="16"/>
      <c r="G24" s="19"/>
      <c r="H24" s="17"/>
      <c r="I24" s="16">
        <f t="shared" si="1"/>
        <v>339.45</v>
      </c>
      <c r="J24" s="18">
        <f t="shared" si="2"/>
        <v>0</v>
      </c>
    </row>
    <row r="25" spans="1:10">
      <c r="A25" s="15">
        <f>LOOKUP(B25,Membership!$D$2:$D$320,Membership!$C$2:$C$320)</f>
        <v>4</v>
      </c>
      <c r="B25" s="14">
        <v>4896</v>
      </c>
      <c r="C25" s="15">
        <v>54</v>
      </c>
      <c r="D25" s="16">
        <v>3.65</v>
      </c>
      <c r="E25" s="16">
        <f t="shared" si="0"/>
        <v>197.1</v>
      </c>
      <c r="F25" s="16">
        <v>156.94999999999999</v>
      </c>
      <c r="G25" s="19">
        <v>2988</v>
      </c>
      <c r="H25" s="17">
        <v>43565</v>
      </c>
      <c r="I25" s="16">
        <f t="shared" si="1"/>
        <v>40.150000000000006</v>
      </c>
      <c r="J25" s="18">
        <f t="shared" si="2"/>
        <v>0.79629629629629628</v>
      </c>
    </row>
    <row r="26" spans="1:10">
      <c r="A26" s="15">
        <f>LOOKUP(B26,Membership!$D$2:$D$320,Membership!$C$2:$C$320)</f>
        <v>13</v>
      </c>
      <c r="B26" s="14">
        <v>5844</v>
      </c>
      <c r="C26" s="15">
        <v>93</v>
      </c>
      <c r="D26" s="16">
        <v>3.65</v>
      </c>
      <c r="E26" s="16">
        <f t="shared" si="0"/>
        <v>339.45</v>
      </c>
      <c r="F26" s="16"/>
      <c r="G26" s="19"/>
      <c r="H26" s="17"/>
      <c r="I26" s="16">
        <f t="shared" si="1"/>
        <v>339.45</v>
      </c>
      <c r="J26" s="18">
        <f t="shared" si="2"/>
        <v>0</v>
      </c>
    </row>
    <row r="27" spans="1:10">
      <c r="A27" s="15">
        <f>LOOKUP(B27,Membership!$D$2:$D$320,Membership!$C$2:$C$320)</f>
        <v>4</v>
      </c>
      <c r="B27" s="14">
        <v>6444</v>
      </c>
      <c r="C27" s="15">
        <v>48</v>
      </c>
      <c r="D27" s="16">
        <v>3.65</v>
      </c>
      <c r="E27" s="16">
        <f t="shared" si="0"/>
        <v>175.2</v>
      </c>
      <c r="F27" s="16"/>
      <c r="G27" s="19"/>
      <c r="H27" s="17"/>
      <c r="I27" s="16">
        <f t="shared" si="1"/>
        <v>175.2</v>
      </c>
      <c r="J27" s="18">
        <f t="shared" si="2"/>
        <v>0</v>
      </c>
    </row>
    <row r="28" spans="1:10">
      <c r="A28" s="15"/>
      <c r="B28" s="14"/>
      <c r="C28" s="15"/>
      <c r="D28" s="16"/>
      <c r="E28" s="16"/>
      <c r="F28" s="16"/>
      <c r="G28" s="19"/>
      <c r="H28" s="17"/>
      <c r="I28" s="16"/>
      <c r="J28" s="18"/>
    </row>
    <row r="29" spans="1:10">
      <c r="A29" s="15">
        <f>LOOKUP(B29,Membership!$D$2:$D$320,Membership!$C$2:$C$320)</f>
        <v>5</v>
      </c>
      <c r="B29" s="14">
        <v>1797</v>
      </c>
      <c r="C29" s="15">
        <v>116</v>
      </c>
      <c r="D29" s="16">
        <v>3.65</v>
      </c>
      <c r="E29" s="16">
        <f>C29*D29</f>
        <v>423.4</v>
      </c>
      <c r="F29" s="16"/>
      <c r="G29" s="19"/>
      <c r="H29" s="17"/>
      <c r="I29" s="16">
        <f>E29-F29</f>
        <v>423.4</v>
      </c>
      <c r="J29" s="18">
        <f>F29/E29</f>
        <v>0</v>
      </c>
    </row>
    <row r="30" spans="1:10">
      <c r="A30" s="15">
        <f>LOOKUP(B30,Membership!$D$2:$D$320,Membership!$C$2:$C$320)</f>
        <v>5</v>
      </c>
      <c r="B30" s="14">
        <v>2990</v>
      </c>
      <c r="C30" s="15">
        <v>80</v>
      </c>
      <c r="D30" s="16">
        <v>3.65</v>
      </c>
      <c r="E30" s="16">
        <f>C30*D30</f>
        <v>292</v>
      </c>
      <c r="F30" s="16"/>
      <c r="G30" s="19"/>
      <c r="H30" s="17"/>
      <c r="I30" s="16">
        <f>E30-F30</f>
        <v>292</v>
      </c>
      <c r="J30" s="18">
        <f>F30/E30</f>
        <v>0</v>
      </c>
    </row>
    <row r="31" spans="1:10">
      <c r="A31" s="15">
        <f>LOOKUP(B31,Membership!$D$2:$D$320,Membership!$C$2:$C$320)</f>
        <v>5</v>
      </c>
      <c r="B31" s="14">
        <v>7895</v>
      </c>
      <c r="C31" s="15">
        <v>127</v>
      </c>
      <c r="D31" s="16">
        <v>3.65</v>
      </c>
      <c r="E31" s="16">
        <f>C31*D31</f>
        <v>463.55</v>
      </c>
      <c r="F31" s="16">
        <v>475</v>
      </c>
      <c r="G31" s="27">
        <v>2064</v>
      </c>
      <c r="H31" s="17">
        <v>43541</v>
      </c>
      <c r="I31" s="16">
        <f>E31-F31</f>
        <v>-11.449999999999989</v>
      </c>
      <c r="J31" s="18">
        <f>F31/E31</f>
        <v>1.0247006795383453</v>
      </c>
    </row>
    <row r="32" spans="1:10">
      <c r="A32" s="15">
        <f>LOOKUP(B32,Membership!$D$2:$D$320,Membership!$C$2:$C$320)</f>
        <v>5</v>
      </c>
      <c r="B32" s="14">
        <v>16244</v>
      </c>
      <c r="C32" s="15">
        <v>79</v>
      </c>
      <c r="D32" s="16">
        <v>3.65</v>
      </c>
      <c r="E32" s="16">
        <f>C32*D32</f>
        <v>288.34999999999997</v>
      </c>
      <c r="F32" s="16">
        <v>197.1</v>
      </c>
      <c r="G32" s="19">
        <v>1129</v>
      </c>
      <c r="H32" s="17">
        <v>43314</v>
      </c>
      <c r="I32" s="16">
        <f>E32-F32</f>
        <v>91.249999999999972</v>
      </c>
      <c r="J32" s="18">
        <f>F32/E32</f>
        <v>0.68354430379746844</v>
      </c>
    </row>
    <row r="33" spans="1:10">
      <c r="A33" s="15"/>
      <c r="B33" s="14"/>
      <c r="C33" s="15"/>
      <c r="D33" s="16"/>
      <c r="E33" s="16"/>
      <c r="F33" s="16"/>
      <c r="G33" s="19"/>
      <c r="H33" s="17"/>
      <c r="I33" s="16"/>
      <c r="J33" s="18"/>
    </row>
    <row r="34" spans="1:10">
      <c r="A34" s="15">
        <f>LOOKUP(B34,Membership!$D$2:$D$320,Membership!$C$2:$C$320)</f>
        <v>6</v>
      </c>
      <c r="B34" s="14">
        <v>4439</v>
      </c>
      <c r="C34" s="15">
        <v>241</v>
      </c>
      <c r="D34" s="16">
        <v>3.65</v>
      </c>
      <c r="E34" s="16">
        <f>C34*D34</f>
        <v>879.65</v>
      </c>
      <c r="F34" s="16">
        <v>415.45</v>
      </c>
      <c r="G34" s="27" t="s">
        <v>402</v>
      </c>
      <c r="H34" s="26" t="s">
        <v>403</v>
      </c>
      <c r="I34" s="16">
        <f>E34-F34</f>
        <v>464.2</v>
      </c>
      <c r="J34" s="18">
        <f>F34/E34</f>
        <v>0.47229011538680155</v>
      </c>
    </row>
    <row r="35" spans="1:10">
      <c r="A35" s="15">
        <f>LOOKUP(B35,Membership!$D$2:$D$320,Membership!$C$2:$C$320)</f>
        <v>6</v>
      </c>
      <c r="B35" s="14">
        <v>6279</v>
      </c>
      <c r="C35" s="15">
        <v>146</v>
      </c>
      <c r="D35" s="16">
        <v>3.65</v>
      </c>
      <c r="E35" s="16">
        <f>C35*D35</f>
        <v>532.9</v>
      </c>
      <c r="F35" s="16"/>
      <c r="G35" s="19"/>
      <c r="H35" s="17"/>
      <c r="I35" s="16">
        <f>E35-F35</f>
        <v>532.9</v>
      </c>
      <c r="J35" s="18">
        <f>F35/E35</f>
        <v>0</v>
      </c>
    </row>
    <row r="36" spans="1:10">
      <c r="A36" s="15">
        <f>LOOKUP(B36,Membership!$D$2:$D$320,Membership!$C$2:$C$320)</f>
        <v>6</v>
      </c>
      <c r="B36" s="14">
        <v>6764</v>
      </c>
      <c r="C36" s="15">
        <v>85</v>
      </c>
      <c r="D36" s="16">
        <v>3.65</v>
      </c>
      <c r="E36" s="16">
        <f>C36*D36</f>
        <v>310.25</v>
      </c>
      <c r="F36" s="16"/>
      <c r="G36" s="19"/>
      <c r="H36" s="17"/>
      <c r="I36" s="16">
        <f>E36-F36</f>
        <v>310.25</v>
      </c>
      <c r="J36" s="18">
        <f>F36/E36</f>
        <v>0</v>
      </c>
    </row>
    <row r="37" spans="1:10">
      <c r="A37" s="15">
        <f>LOOKUP(B37,Membership!$D$2:$D$320,Membership!$C$2:$C$320)</f>
        <v>6</v>
      </c>
      <c r="B37" s="14">
        <v>10260</v>
      </c>
      <c r="C37" s="15">
        <v>89</v>
      </c>
      <c r="D37" s="16">
        <v>3.65</v>
      </c>
      <c r="E37" s="16">
        <f>C37*D37</f>
        <v>324.84999999999997</v>
      </c>
      <c r="F37" s="16"/>
      <c r="G37" s="19"/>
      <c r="H37" s="17"/>
      <c r="I37" s="16">
        <f>E37-F37</f>
        <v>324.84999999999997</v>
      </c>
      <c r="J37" s="18">
        <f>F37/E37</f>
        <v>0</v>
      </c>
    </row>
    <row r="38" spans="1:10">
      <c r="A38" s="15"/>
      <c r="B38" s="14"/>
      <c r="C38" s="15"/>
      <c r="D38" s="16"/>
      <c r="E38" s="16"/>
      <c r="F38" s="16"/>
      <c r="G38" s="19"/>
      <c r="H38" s="17"/>
      <c r="I38" s="16"/>
      <c r="J38" s="18"/>
    </row>
    <row r="39" spans="1:10">
      <c r="A39" s="15">
        <f>LOOKUP(B39,Membership!$D$2:$D$320,Membership!$C$2:$C$320)</f>
        <v>7</v>
      </c>
      <c r="B39" s="14">
        <v>617</v>
      </c>
      <c r="C39" s="15">
        <v>116</v>
      </c>
      <c r="D39" s="16">
        <v>3.65</v>
      </c>
      <c r="E39" s="16">
        <f>C39*D39</f>
        <v>423.4</v>
      </c>
      <c r="F39" s="16">
        <v>229.95</v>
      </c>
      <c r="G39" s="19">
        <v>5091</v>
      </c>
      <c r="H39" s="17">
        <v>43524</v>
      </c>
      <c r="I39" s="16">
        <f>E39-F39</f>
        <v>193.45</v>
      </c>
      <c r="J39" s="18">
        <f>F39/E39</f>
        <v>0.5431034482758621</v>
      </c>
    </row>
    <row r="40" spans="1:10">
      <c r="A40" s="15">
        <f>LOOKUP(B40,Membership!$D$2:$D$320,Membership!$C$2:$C$320)</f>
        <v>7</v>
      </c>
      <c r="B40" s="14">
        <v>5382</v>
      </c>
      <c r="C40" s="15">
        <v>102</v>
      </c>
      <c r="D40" s="16">
        <v>3.65</v>
      </c>
      <c r="E40" s="16">
        <f>C40*D40</f>
        <v>372.3</v>
      </c>
      <c r="F40" s="16"/>
      <c r="G40" s="19"/>
      <c r="H40" s="17"/>
      <c r="I40" s="16">
        <f>E40-F40</f>
        <v>372.3</v>
      </c>
      <c r="J40" s="18">
        <f>F40/E40</f>
        <v>0</v>
      </c>
    </row>
    <row r="41" spans="1:10">
      <c r="A41" s="15">
        <f>LOOKUP(B41,Membership!$D$2:$D$320,Membership!$C$2:$C$320)</f>
        <v>7</v>
      </c>
      <c r="B41" s="14">
        <v>6464</v>
      </c>
      <c r="C41" s="15">
        <v>117</v>
      </c>
      <c r="D41" s="16">
        <v>3.65</v>
      </c>
      <c r="E41" s="16">
        <f>C41*D41</f>
        <v>427.05</v>
      </c>
      <c r="F41" s="16"/>
      <c r="G41" s="19"/>
      <c r="H41" s="17"/>
      <c r="I41" s="16">
        <f>E41-F41</f>
        <v>427.05</v>
      </c>
      <c r="J41" s="18">
        <f>F41/E41</f>
        <v>0</v>
      </c>
    </row>
    <row r="42" spans="1:10">
      <c r="A42" s="15">
        <f>LOOKUP(B42,Membership!$D$2:$D$320,Membership!$C$2:$C$320)</f>
        <v>7</v>
      </c>
      <c r="B42" s="14">
        <v>11834</v>
      </c>
      <c r="C42" s="15">
        <v>102</v>
      </c>
      <c r="D42" s="16">
        <v>3.65</v>
      </c>
      <c r="E42" s="16">
        <f>C42*D42</f>
        <v>372.3</v>
      </c>
      <c r="F42" s="16"/>
      <c r="G42" s="19"/>
      <c r="H42" s="17"/>
      <c r="I42" s="16">
        <f>E42-F42</f>
        <v>372.3</v>
      </c>
      <c r="J42" s="18">
        <f>F42/E42</f>
        <v>0</v>
      </c>
    </row>
    <row r="43" spans="1:10">
      <c r="A43" s="15"/>
      <c r="B43" s="14"/>
      <c r="C43" s="15"/>
      <c r="D43" s="16"/>
      <c r="E43" s="16"/>
      <c r="F43" s="16"/>
      <c r="G43" s="19"/>
      <c r="H43" s="17"/>
      <c r="I43" s="16"/>
      <c r="J43" s="18"/>
    </row>
    <row r="44" spans="1:10">
      <c r="A44" s="15">
        <f>LOOKUP(B44,Membership!$D$2:$D$320,Membership!$C$2:$C$320)</f>
        <v>8</v>
      </c>
      <c r="B44" s="14">
        <v>3955</v>
      </c>
      <c r="C44" s="15">
        <v>459</v>
      </c>
      <c r="D44" s="16">
        <v>3.65</v>
      </c>
      <c r="E44" s="16">
        <f>C44*D44</f>
        <v>1675.35</v>
      </c>
      <c r="F44" s="16">
        <v>1675.35</v>
      </c>
      <c r="G44" s="19">
        <v>1849</v>
      </c>
      <c r="H44" s="17">
        <v>43556</v>
      </c>
      <c r="I44" s="16">
        <f>E44-F44</f>
        <v>0</v>
      </c>
      <c r="J44" s="18">
        <f>F44/E44</f>
        <v>1</v>
      </c>
    </row>
    <row r="45" spans="1:10">
      <c r="A45" s="15">
        <f>LOOKUP(B45,Membership!$D$2:$D$320,Membership!$C$2:$C$320)</f>
        <v>101</v>
      </c>
      <c r="B45" s="14">
        <v>4692</v>
      </c>
      <c r="C45" s="15">
        <v>37</v>
      </c>
      <c r="D45" s="16">
        <v>3.65</v>
      </c>
      <c r="E45" s="16">
        <f>C45*D45</f>
        <v>135.04999999999998</v>
      </c>
      <c r="F45" s="16"/>
      <c r="G45" s="19"/>
      <c r="H45" s="17"/>
      <c r="I45" s="16">
        <f>E45-F45</f>
        <v>135.04999999999998</v>
      </c>
      <c r="J45" s="18">
        <f>F45/E45</f>
        <v>0</v>
      </c>
    </row>
    <row r="46" spans="1:10">
      <c r="A46" s="15">
        <f>LOOKUP(B46,Membership!$D$2:$D$320,Membership!$C$2:$C$320)</f>
        <v>8</v>
      </c>
      <c r="B46" s="14">
        <v>7498</v>
      </c>
      <c r="C46" s="15">
        <v>180</v>
      </c>
      <c r="D46" s="16">
        <v>3.65</v>
      </c>
      <c r="E46" s="16">
        <f>C46*D46</f>
        <v>657</v>
      </c>
      <c r="F46" s="16"/>
      <c r="G46" s="19"/>
      <c r="H46" s="17"/>
      <c r="I46" s="16">
        <f>E46-F46</f>
        <v>657</v>
      </c>
      <c r="J46" s="18">
        <f>F46/E46</f>
        <v>0</v>
      </c>
    </row>
    <row r="47" spans="1:10">
      <c r="A47" s="15">
        <f>LOOKUP(B47,Membership!$D$2:$D$320,Membership!$C$2:$C$320)</f>
        <v>8</v>
      </c>
      <c r="B47" s="14">
        <v>10714</v>
      </c>
      <c r="C47" s="15">
        <v>127</v>
      </c>
      <c r="D47" s="16">
        <v>3.65</v>
      </c>
      <c r="E47" s="16">
        <f>C47*D47</f>
        <v>463.55</v>
      </c>
      <c r="F47" s="16">
        <v>219</v>
      </c>
      <c r="G47" s="19">
        <v>2082</v>
      </c>
      <c r="H47" s="17">
        <v>43567</v>
      </c>
      <c r="I47" s="16">
        <f>E47-F47</f>
        <v>244.55</v>
      </c>
      <c r="J47" s="18">
        <f>F47/E47</f>
        <v>0.47244094488188976</v>
      </c>
    </row>
    <row r="48" spans="1:10">
      <c r="A48" s="15"/>
      <c r="B48" s="14"/>
      <c r="C48" s="15"/>
      <c r="D48" s="16"/>
      <c r="E48" s="16"/>
      <c r="F48" s="16"/>
      <c r="G48" s="19"/>
      <c r="H48" s="17"/>
      <c r="I48" s="16"/>
      <c r="J48" s="18"/>
    </row>
    <row r="49" spans="1:10">
      <c r="A49" s="15">
        <f>LOOKUP(B49,Membership!$D$2:$D$320,Membership!$C$2:$C$320)</f>
        <v>9</v>
      </c>
      <c r="B49" s="14">
        <v>1033</v>
      </c>
      <c r="C49" s="15">
        <v>131</v>
      </c>
      <c r="D49" s="16">
        <v>3.65</v>
      </c>
      <c r="E49" s="16">
        <f>C49*D49</f>
        <v>478.15</v>
      </c>
      <c r="F49" s="16"/>
      <c r="G49" s="19"/>
      <c r="H49" s="17"/>
      <c r="I49" s="16">
        <f>E49-F49</f>
        <v>478.15</v>
      </c>
      <c r="J49" s="18">
        <f>F49/E49</f>
        <v>0</v>
      </c>
    </row>
    <row r="50" spans="1:10">
      <c r="A50" s="15">
        <f>LOOKUP(B50,Membership!$D$2:$D$320,Membership!$C$2:$C$320)</f>
        <v>9</v>
      </c>
      <c r="B50" s="14">
        <v>4489</v>
      </c>
      <c r="C50" s="15">
        <v>110</v>
      </c>
      <c r="D50" s="16">
        <v>3.65</v>
      </c>
      <c r="E50" s="16">
        <f>C50*D50</f>
        <v>401.5</v>
      </c>
      <c r="F50" s="16">
        <v>401.5</v>
      </c>
      <c r="G50" s="19">
        <v>1255</v>
      </c>
      <c r="H50" s="17">
        <v>43521</v>
      </c>
      <c r="I50" s="16">
        <f>E50-F50</f>
        <v>0</v>
      </c>
      <c r="J50" s="18">
        <f>F50/E50</f>
        <v>1</v>
      </c>
    </row>
    <row r="51" spans="1:10">
      <c r="A51" s="15">
        <f>LOOKUP(B51,Membership!$D$2:$D$320,Membership!$C$2:$C$320)</f>
        <v>9</v>
      </c>
      <c r="B51" s="14">
        <v>10919</v>
      </c>
      <c r="C51" s="15">
        <v>107</v>
      </c>
      <c r="D51" s="16">
        <v>3.65</v>
      </c>
      <c r="E51" s="16">
        <f>C51*D51</f>
        <v>390.55</v>
      </c>
      <c r="F51" s="16">
        <v>400</v>
      </c>
      <c r="G51" s="19">
        <v>2325</v>
      </c>
      <c r="H51" s="17">
        <v>43642</v>
      </c>
      <c r="I51" s="16">
        <f>E51-F51</f>
        <v>-9.4499999999999886</v>
      </c>
      <c r="J51" s="18">
        <f>F51/E51</f>
        <v>1.024196645755985</v>
      </c>
    </row>
    <row r="52" spans="1:10">
      <c r="A52" s="15">
        <f>LOOKUP(B52,Membership!$D$2:$D$320,Membership!$C$2:$C$320)</f>
        <v>9</v>
      </c>
      <c r="B52" s="14">
        <v>16217</v>
      </c>
      <c r="C52" s="15">
        <v>47</v>
      </c>
      <c r="D52" s="16">
        <v>3.65</v>
      </c>
      <c r="E52" s="16">
        <f>C52*D52</f>
        <v>171.54999999999998</v>
      </c>
      <c r="F52" s="16"/>
      <c r="G52" s="19"/>
      <c r="H52" s="17"/>
      <c r="I52" s="16">
        <f>E52-F52</f>
        <v>171.54999999999998</v>
      </c>
      <c r="J52" s="18">
        <f>F52/E52</f>
        <v>0</v>
      </c>
    </row>
    <row r="53" spans="1:10">
      <c r="A53" s="15">
        <f>LOOKUP(B53,Membership!$D$2:$D$320,Membership!$C$2:$C$320)</f>
        <v>9</v>
      </c>
      <c r="B53" s="14">
        <v>16900</v>
      </c>
      <c r="C53" s="15">
        <v>21</v>
      </c>
      <c r="D53" s="16">
        <v>3.65</v>
      </c>
      <c r="E53" s="16">
        <f>C53*D53</f>
        <v>76.649999999999991</v>
      </c>
      <c r="F53" s="16"/>
      <c r="G53" s="19"/>
      <c r="H53" s="17"/>
      <c r="I53" s="16">
        <f>E53-F53</f>
        <v>76.649999999999991</v>
      </c>
      <c r="J53" s="18">
        <f>F53/E53</f>
        <v>0</v>
      </c>
    </row>
    <row r="54" spans="1:10">
      <c r="A54" s="15"/>
      <c r="B54" s="14"/>
      <c r="C54" s="15"/>
      <c r="D54" s="16"/>
      <c r="E54" s="16"/>
      <c r="F54" s="16"/>
      <c r="G54" s="19"/>
      <c r="H54" s="17"/>
      <c r="I54" s="16"/>
      <c r="J54" s="18"/>
    </row>
    <row r="55" spans="1:10">
      <c r="A55" s="15">
        <f>LOOKUP(B55,Membership!$D$2:$D$320,Membership!$C$2:$C$320)</f>
        <v>10</v>
      </c>
      <c r="B55" s="14">
        <v>614</v>
      </c>
      <c r="C55" s="15">
        <v>170</v>
      </c>
      <c r="D55" s="16">
        <v>3.65</v>
      </c>
      <c r="E55" s="16">
        <f>C55*D55</f>
        <v>620.5</v>
      </c>
      <c r="F55" s="16">
        <v>620.5</v>
      </c>
      <c r="G55" s="19">
        <v>3353</v>
      </c>
      <c r="H55" s="17">
        <v>43557</v>
      </c>
      <c r="I55" s="16">
        <f>E55-F55</f>
        <v>0</v>
      </c>
      <c r="J55" s="18">
        <f>F55/E55</f>
        <v>1</v>
      </c>
    </row>
    <row r="56" spans="1:10">
      <c r="A56" s="15">
        <f>LOOKUP(B56,Membership!$D$2:$D$320,Membership!$C$2:$C$320)</f>
        <v>10</v>
      </c>
      <c r="B56" s="14">
        <v>1838</v>
      </c>
      <c r="C56" s="15">
        <v>201</v>
      </c>
      <c r="D56" s="16">
        <v>3.65</v>
      </c>
      <c r="E56" s="16">
        <f>C56*D56</f>
        <v>733.65</v>
      </c>
      <c r="F56" s="16"/>
      <c r="G56" s="19"/>
      <c r="H56" s="17"/>
      <c r="I56" s="16">
        <f>E56-F56</f>
        <v>733.65</v>
      </c>
      <c r="J56" s="18">
        <f>F56/E56</f>
        <v>0</v>
      </c>
    </row>
    <row r="57" spans="1:10">
      <c r="A57" s="15">
        <f>LOOKUP(B57,Membership!$D$2:$D$320,Membership!$C$2:$C$320)</f>
        <v>10</v>
      </c>
      <c r="B57" s="14">
        <v>5514</v>
      </c>
      <c r="C57" s="15">
        <v>173</v>
      </c>
      <c r="D57" s="16">
        <v>3.65</v>
      </c>
      <c r="E57" s="16">
        <f>C57*D57</f>
        <v>631.44999999999993</v>
      </c>
      <c r="F57" s="16">
        <v>660.65</v>
      </c>
      <c r="G57" s="19">
        <v>7518</v>
      </c>
      <c r="H57" s="17">
        <v>43270</v>
      </c>
      <c r="I57" s="16">
        <f>E57-F57</f>
        <v>-29.200000000000045</v>
      </c>
      <c r="J57" s="18">
        <f>F57/E57</f>
        <v>1.046242774566474</v>
      </c>
    </row>
    <row r="58" spans="1:10">
      <c r="A58" s="15">
        <f>LOOKUP(B58,Membership!$D$2:$D$320,Membership!$C$2:$C$320)</f>
        <v>10</v>
      </c>
      <c r="B58" s="14">
        <v>8810</v>
      </c>
      <c r="C58" s="15">
        <v>116</v>
      </c>
      <c r="D58" s="16">
        <v>3.65</v>
      </c>
      <c r="E58" s="16">
        <f>C58*D58</f>
        <v>423.4</v>
      </c>
      <c r="F58" s="16">
        <v>445.3</v>
      </c>
      <c r="G58" s="19">
        <v>2801</v>
      </c>
      <c r="H58" s="17">
        <v>43599</v>
      </c>
      <c r="I58" s="16">
        <f>E58-F58</f>
        <v>-21.900000000000034</v>
      </c>
      <c r="J58" s="18">
        <f>F58/E58</f>
        <v>1.0517241379310345</v>
      </c>
    </row>
    <row r="59" spans="1:10">
      <c r="A59" s="15">
        <f>LOOKUP(B59,Membership!$D$2:$D$320,Membership!$C$2:$C$320)</f>
        <v>10</v>
      </c>
      <c r="B59" s="14">
        <v>11305</v>
      </c>
      <c r="C59" s="15">
        <v>112</v>
      </c>
      <c r="D59" s="16">
        <v>3.65</v>
      </c>
      <c r="E59" s="16">
        <f>C59*D59</f>
        <v>408.8</v>
      </c>
      <c r="F59" s="16">
        <v>408</v>
      </c>
      <c r="G59" s="19">
        <v>1128</v>
      </c>
      <c r="H59" s="17">
        <v>43531</v>
      </c>
      <c r="I59" s="16">
        <f>E59-F59</f>
        <v>0.80000000000001137</v>
      </c>
      <c r="J59" s="18">
        <f>F59/E59</f>
        <v>0.99804305283757333</v>
      </c>
    </row>
    <row r="60" spans="1:10">
      <c r="A60" s="15"/>
      <c r="B60" s="14"/>
      <c r="C60" s="15"/>
      <c r="D60" s="16"/>
      <c r="E60" s="16"/>
      <c r="F60" s="16"/>
      <c r="G60" s="19"/>
      <c r="H60" s="17"/>
      <c r="I60" s="16"/>
      <c r="J60" s="18"/>
    </row>
    <row r="61" spans="1:10">
      <c r="A61" s="15">
        <f>LOOKUP(B61,Membership!$D$2:$D$320,Membership!$C$2:$C$320)</f>
        <v>11</v>
      </c>
      <c r="B61" s="14">
        <v>2556</v>
      </c>
      <c r="C61" s="15">
        <v>128</v>
      </c>
      <c r="D61" s="16">
        <v>3.65</v>
      </c>
      <c r="E61" s="16">
        <f>C61*D61</f>
        <v>467.2</v>
      </c>
      <c r="F61" s="16">
        <v>336</v>
      </c>
      <c r="G61" s="27">
        <v>881</v>
      </c>
      <c r="H61" s="26">
        <v>43541</v>
      </c>
      <c r="I61" s="16">
        <f>E61-F61</f>
        <v>131.19999999999999</v>
      </c>
      <c r="J61" s="18">
        <f>F61/E61</f>
        <v>0.71917808219178081</v>
      </c>
    </row>
    <row r="62" spans="1:10">
      <c r="A62" s="15">
        <f>LOOKUP(B62,Membership!$D$2:$D$320,Membership!$C$2:$C$320)</f>
        <v>11</v>
      </c>
      <c r="B62" s="14">
        <v>5539</v>
      </c>
      <c r="C62" s="15">
        <v>62</v>
      </c>
      <c r="D62" s="16">
        <v>3.65</v>
      </c>
      <c r="E62" s="16">
        <f>C62*D62</f>
        <v>226.29999999999998</v>
      </c>
      <c r="F62" s="16"/>
      <c r="G62" s="19"/>
      <c r="H62" s="17"/>
      <c r="I62" s="16">
        <f>E62-F62</f>
        <v>226.29999999999998</v>
      </c>
      <c r="J62" s="18">
        <f>F62/E62</f>
        <v>0</v>
      </c>
    </row>
    <row r="63" spans="1:10">
      <c r="A63" s="15">
        <f>LOOKUP(B63,Membership!$D$2:$D$320,Membership!$C$2:$C$320)</f>
        <v>11</v>
      </c>
      <c r="B63" s="14">
        <v>7732</v>
      </c>
      <c r="C63" s="15">
        <v>88</v>
      </c>
      <c r="D63" s="16">
        <v>3.65</v>
      </c>
      <c r="E63" s="16">
        <f>C63*D63</f>
        <v>321.2</v>
      </c>
      <c r="F63" s="16">
        <v>204.4</v>
      </c>
      <c r="G63" s="19">
        <v>1110</v>
      </c>
      <c r="H63" s="17">
        <v>43556</v>
      </c>
      <c r="I63" s="16">
        <f>E63-F63</f>
        <v>116.79999999999998</v>
      </c>
      <c r="J63" s="18">
        <f>F63/E63</f>
        <v>0.63636363636363635</v>
      </c>
    </row>
    <row r="64" spans="1:10">
      <c r="A64" s="15">
        <f>LOOKUP(B64,Membership!$D$2:$D$320,Membership!$C$2:$C$320)</f>
        <v>11</v>
      </c>
      <c r="B64" s="14">
        <v>12393</v>
      </c>
      <c r="C64" s="15">
        <v>57</v>
      </c>
      <c r="D64" s="16">
        <v>3.65</v>
      </c>
      <c r="E64" s="16">
        <f>C64*D64</f>
        <v>208.04999999999998</v>
      </c>
      <c r="F64" s="16"/>
      <c r="G64" s="19"/>
      <c r="H64" s="17"/>
      <c r="I64" s="16">
        <f>E64-F64</f>
        <v>208.04999999999998</v>
      </c>
      <c r="J64" s="18">
        <f>F64/E64</f>
        <v>0</v>
      </c>
    </row>
    <row r="65" spans="1:10">
      <c r="A65" s="15"/>
      <c r="B65" s="14"/>
      <c r="C65" s="15"/>
      <c r="D65" s="16"/>
      <c r="E65" s="16"/>
      <c r="F65" s="16"/>
      <c r="G65" s="27"/>
      <c r="H65" s="17"/>
      <c r="I65" s="16"/>
      <c r="J65" s="18"/>
    </row>
    <row r="66" spans="1:10">
      <c r="A66" s="15">
        <f>LOOKUP(B66,Membership!$D$2:$D$320,Membership!$C$2:$C$320)</f>
        <v>12</v>
      </c>
      <c r="B66" s="14">
        <v>710</v>
      </c>
      <c r="C66" s="15">
        <v>150</v>
      </c>
      <c r="D66" s="16">
        <v>3.65</v>
      </c>
      <c r="E66" s="16">
        <f>C66*D66</f>
        <v>547.5</v>
      </c>
      <c r="F66" s="16">
        <v>332.15</v>
      </c>
      <c r="G66" s="19">
        <v>9826</v>
      </c>
      <c r="H66" s="17">
        <v>43632</v>
      </c>
      <c r="I66" s="16">
        <f>E66-F66</f>
        <v>215.35000000000002</v>
      </c>
      <c r="J66" s="18">
        <f>F66/E66</f>
        <v>0.60666666666666658</v>
      </c>
    </row>
    <row r="67" spans="1:10">
      <c r="A67" s="15">
        <f>LOOKUP(B67,Membership!$D$2:$D$320,Membership!$C$2:$C$320)</f>
        <v>12</v>
      </c>
      <c r="B67" s="14">
        <v>1957</v>
      </c>
      <c r="C67" s="15">
        <v>137</v>
      </c>
      <c r="D67" s="16">
        <v>3.65</v>
      </c>
      <c r="E67" s="16">
        <f>C67*D67</f>
        <v>500.05</v>
      </c>
      <c r="F67" s="16"/>
      <c r="G67" s="19"/>
      <c r="H67" s="17"/>
      <c r="I67" s="16">
        <f>E67-F67</f>
        <v>500.05</v>
      </c>
      <c r="J67" s="18">
        <f>F67/E67</f>
        <v>0</v>
      </c>
    </row>
    <row r="68" spans="1:10">
      <c r="A68" s="15">
        <f>LOOKUP(B68,Membership!$D$2:$D$320,Membership!$C$2:$C$320)</f>
        <v>12</v>
      </c>
      <c r="B68" s="14">
        <v>4807</v>
      </c>
      <c r="C68" s="15">
        <v>98</v>
      </c>
      <c r="D68" s="16">
        <v>3.65</v>
      </c>
      <c r="E68" s="16">
        <f>C68*D68</f>
        <v>357.7</v>
      </c>
      <c r="F68" s="16">
        <v>124.1</v>
      </c>
      <c r="G68" s="19">
        <v>1146</v>
      </c>
      <c r="H68" s="17">
        <v>43613</v>
      </c>
      <c r="I68" s="16">
        <f>E68-F68</f>
        <v>233.6</v>
      </c>
      <c r="J68" s="18">
        <f>F68/E68</f>
        <v>0.34693877551020408</v>
      </c>
    </row>
    <row r="69" spans="1:10">
      <c r="A69" s="15">
        <f>LOOKUP(B69,Membership!$D$2:$D$320,Membership!$C$2:$C$320)</f>
        <v>12</v>
      </c>
      <c r="B69" s="14">
        <v>5798</v>
      </c>
      <c r="C69" s="15">
        <v>150</v>
      </c>
      <c r="D69" s="16">
        <v>3.65</v>
      </c>
      <c r="E69" s="16">
        <f>C69*D69</f>
        <v>547.5</v>
      </c>
      <c r="F69" s="16">
        <v>291.5</v>
      </c>
      <c r="G69" s="19">
        <v>4571</v>
      </c>
      <c r="H69" s="17">
        <v>43319</v>
      </c>
      <c r="I69" s="16">
        <f>E69-F69</f>
        <v>256</v>
      </c>
      <c r="J69" s="18">
        <f>F69/E69</f>
        <v>0.53242009132420087</v>
      </c>
    </row>
    <row r="70" spans="1:10">
      <c r="A70" s="15">
        <f>LOOKUP(B70,Membership!$D$2:$D$320,Membership!$C$2:$C$320)</f>
        <v>11</v>
      </c>
      <c r="B70" s="14">
        <v>16729</v>
      </c>
      <c r="C70" s="15">
        <v>31</v>
      </c>
      <c r="D70" s="16">
        <v>3.65</v>
      </c>
      <c r="E70" s="16">
        <f>C70*D70</f>
        <v>113.14999999999999</v>
      </c>
      <c r="F70" s="16"/>
      <c r="G70" s="19"/>
      <c r="H70" s="17"/>
      <c r="I70" s="16">
        <f>E70-F70</f>
        <v>113.14999999999999</v>
      </c>
      <c r="J70" s="18">
        <f>F70/E70</f>
        <v>0</v>
      </c>
    </row>
    <row r="71" spans="1:10">
      <c r="A71" s="15"/>
      <c r="B71" s="14"/>
      <c r="C71" s="15"/>
      <c r="D71" s="16"/>
      <c r="E71" s="16"/>
      <c r="F71" s="16"/>
      <c r="G71" s="19"/>
      <c r="H71" s="17"/>
      <c r="I71" s="16"/>
      <c r="J71" s="18"/>
    </row>
    <row r="72" spans="1:10">
      <c r="A72" s="15">
        <f>LOOKUP(B72,Membership!$D$2:$D$320,Membership!$C$2:$C$320)</f>
        <v>8</v>
      </c>
      <c r="B72" s="14">
        <v>4505</v>
      </c>
      <c r="C72" s="15">
        <v>75</v>
      </c>
      <c r="D72" s="16">
        <v>3.65</v>
      </c>
      <c r="E72" s="16">
        <f>C72*D72</f>
        <v>273.75</v>
      </c>
      <c r="F72" s="16">
        <v>273.75</v>
      </c>
      <c r="G72" s="19">
        <v>1653</v>
      </c>
      <c r="H72" s="17">
        <v>43623</v>
      </c>
      <c r="I72" s="16">
        <f>E72-F72</f>
        <v>0</v>
      </c>
      <c r="J72" s="18">
        <f>F72/E72</f>
        <v>1</v>
      </c>
    </row>
    <row r="73" spans="1:10">
      <c r="A73" s="15">
        <f>LOOKUP(B73,Membership!$D$2:$D$320,Membership!$C$2:$C$320)</f>
        <v>13</v>
      </c>
      <c r="B73" s="14">
        <v>4735</v>
      </c>
      <c r="C73" s="15">
        <v>154</v>
      </c>
      <c r="D73" s="16">
        <v>3.65</v>
      </c>
      <c r="E73" s="16">
        <f>C73*D73</f>
        <v>562.1</v>
      </c>
      <c r="F73" s="16">
        <v>562.1</v>
      </c>
      <c r="G73" s="27">
        <v>3104</v>
      </c>
      <c r="H73" s="26">
        <v>43522</v>
      </c>
      <c r="I73" s="16">
        <f>E73-F73</f>
        <v>0</v>
      </c>
      <c r="J73" s="18">
        <f>F73/E73</f>
        <v>1</v>
      </c>
    </row>
    <row r="74" spans="1:10">
      <c r="A74" s="15">
        <f>LOOKUP(B74,Membership!$D$2:$D$320,Membership!$C$2:$C$320)</f>
        <v>13</v>
      </c>
      <c r="B74" s="14">
        <v>10243</v>
      </c>
      <c r="C74" s="15">
        <v>151</v>
      </c>
      <c r="D74" s="16">
        <v>3.65</v>
      </c>
      <c r="E74" s="16">
        <f>C74*D74</f>
        <v>551.15</v>
      </c>
      <c r="F74" s="16">
        <v>554.79999999999995</v>
      </c>
      <c r="G74" s="19">
        <v>1524</v>
      </c>
      <c r="H74" s="17">
        <v>43431</v>
      </c>
      <c r="I74" s="16">
        <f>E74-F74</f>
        <v>-3.6499999999999773</v>
      </c>
      <c r="J74" s="18">
        <f>F74/E74</f>
        <v>1.0066225165562914</v>
      </c>
    </row>
    <row r="75" spans="1:10">
      <c r="A75" s="15">
        <f>LOOKUP(B75,Membership!$D$2:$D$320,Membership!$C$2:$C$320)</f>
        <v>7</v>
      </c>
      <c r="B75" s="14">
        <v>10552</v>
      </c>
      <c r="C75" s="15">
        <v>96</v>
      </c>
      <c r="D75" s="16">
        <v>3.65</v>
      </c>
      <c r="E75" s="16">
        <f>C75*D75</f>
        <v>350.4</v>
      </c>
      <c r="F75" s="16"/>
      <c r="G75" s="19"/>
      <c r="H75" s="17"/>
      <c r="I75" s="16">
        <f>E75-F75</f>
        <v>350.4</v>
      </c>
      <c r="J75" s="18">
        <f>F75/E75</f>
        <v>0</v>
      </c>
    </row>
    <row r="76" spans="1:10">
      <c r="A76" s="15">
        <v>13</v>
      </c>
      <c r="B76" s="14">
        <v>16333</v>
      </c>
      <c r="C76" s="15">
        <v>23</v>
      </c>
      <c r="D76" s="16">
        <v>3.65</v>
      </c>
      <c r="E76" s="16">
        <f>C76*D76</f>
        <v>83.95</v>
      </c>
      <c r="F76" s="16">
        <v>93.2</v>
      </c>
      <c r="G76" s="19">
        <v>1035</v>
      </c>
      <c r="H76" s="17">
        <v>43571</v>
      </c>
      <c r="I76" s="16">
        <f>E76-F76</f>
        <v>-9.25</v>
      </c>
      <c r="J76" s="18">
        <f>F76/E76</f>
        <v>1.1101846337105419</v>
      </c>
    </row>
    <row r="77" spans="1:10">
      <c r="A77" s="15"/>
      <c r="B77" s="14"/>
      <c r="C77" s="15"/>
      <c r="D77" s="16"/>
      <c r="E77" s="16"/>
      <c r="F77" s="16"/>
      <c r="G77" s="19"/>
      <c r="H77" s="17"/>
      <c r="I77" s="16"/>
      <c r="J77" s="18"/>
    </row>
    <row r="78" spans="1:10">
      <c r="A78" s="15">
        <f>LOOKUP(B78,Membership!$D$2:$D$320,Membership!$C$2:$C$320)</f>
        <v>14</v>
      </c>
      <c r="B78" s="14">
        <v>3432</v>
      </c>
      <c r="C78" s="15">
        <v>130</v>
      </c>
      <c r="D78" s="16">
        <v>3.65</v>
      </c>
      <c r="E78" s="16">
        <f>C78*D78</f>
        <v>474.5</v>
      </c>
      <c r="F78" s="16">
        <v>220.9</v>
      </c>
      <c r="G78" s="19">
        <v>4967</v>
      </c>
      <c r="H78" s="17">
        <v>43507</v>
      </c>
      <c r="I78" s="16">
        <f>E78-F78</f>
        <v>253.6</v>
      </c>
      <c r="J78" s="18">
        <f>F78/E78</f>
        <v>0.4655426765015806</v>
      </c>
    </row>
    <row r="79" spans="1:10">
      <c r="A79" s="15">
        <f>LOOKUP(B79,Membership!$D$2:$D$320,Membership!$C$2:$C$320)</f>
        <v>14</v>
      </c>
      <c r="B79" s="14">
        <v>6228</v>
      </c>
      <c r="C79" s="15">
        <v>85</v>
      </c>
      <c r="D79" s="16">
        <v>3.65</v>
      </c>
      <c r="E79" s="16">
        <f>C79*D79</f>
        <v>310.25</v>
      </c>
      <c r="F79" s="16"/>
      <c r="G79" s="15"/>
      <c r="H79" s="17"/>
      <c r="I79" s="16">
        <f>E79-F79</f>
        <v>310.25</v>
      </c>
      <c r="J79" s="18">
        <f>F79/E79</f>
        <v>0</v>
      </c>
    </row>
    <row r="80" spans="1:10">
      <c r="A80" s="15">
        <f>LOOKUP(B80,Membership!$D$2:$D$320,Membership!$C$2:$C$320)</f>
        <v>14</v>
      </c>
      <c r="B80" s="14">
        <v>12793</v>
      </c>
      <c r="C80" s="15">
        <v>46</v>
      </c>
      <c r="D80" s="16">
        <v>3.65</v>
      </c>
      <c r="E80" s="16">
        <f>C80*D80</f>
        <v>167.9</v>
      </c>
      <c r="F80" s="16"/>
      <c r="G80" s="19"/>
      <c r="H80" s="17"/>
      <c r="I80" s="16">
        <f>E80-F80</f>
        <v>167.9</v>
      </c>
      <c r="J80" s="18">
        <f>F80/E80</f>
        <v>0</v>
      </c>
    </row>
    <row r="81" spans="1:10">
      <c r="A81" s="15">
        <f>LOOKUP(B81,Membership!$D$2:$D$320,Membership!$C$2:$C$320)</f>
        <v>14</v>
      </c>
      <c r="B81" s="14">
        <v>13083</v>
      </c>
      <c r="C81" s="15">
        <v>47</v>
      </c>
      <c r="D81" s="16">
        <v>3.65</v>
      </c>
      <c r="E81" s="16">
        <f>C81*D81</f>
        <v>171.54999999999998</v>
      </c>
      <c r="F81" s="16"/>
      <c r="G81" s="27"/>
      <c r="H81" s="17"/>
      <c r="I81" s="16">
        <f>E81-F81</f>
        <v>171.54999999999998</v>
      </c>
      <c r="J81" s="18">
        <f>F81/E81</f>
        <v>0</v>
      </c>
    </row>
    <row r="82" spans="1:10">
      <c r="A82" s="15">
        <f>LOOKUP(B82,Membership!$D$2:$D$320,Membership!$C$2:$C$320)</f>
        <v>14</v>
      </c>
      <c r="B82" s="14">
        <v>13702</v>
      </c>
      <c r="C82" s="15">
        <v>39</v>
      </c>
      <c r="D82" s="16">
        <v>3.65</v>
      </c>
      <c r="E82" s="16">
        <f>C82*D82</f>
        <v>142.35</v>
      </c>
      <c r="F82" s="16"/>
      <c r="G82" s="19"/>
      <c r="H82" s="17"/>
      <c r="I82" s="16">
        <f>E82-F82</f>
        <v>142.35</v>
      </c>
      <c r="J82" s="18">
        <f>F82/E82</f>
        <v>0</v>
      </c>
    </row>
    <row r="83" spans="1:10">
      <c r="A83" s="15"/>
      <c r="B83" s="14"/>
      <c r="C83" s="15"/>
      <c r="D83" s="16"/>
      <c r="E83" s="16"/>
      <c r="F83" s="16"/>
      <c r="G83" s="19"/>
      <c r="H83" s="17"/>
      <c r="I83" s="16"/>
      <c r="J83" s="18"/>
    </row>
    <row r="84" spans="1:10">
      <c r="A84" s="15">
        <f>LOOKUP(B84,Membership!$D$2:$D$320,Membership!$C$2:$C$320)</f>
        <v>15</v>
      </c>
      <c r="B84" s="14">
        <v>607</v>
      </c>
      <c r="C84" s="15">
        <v>198</v>
      </c>
      <c r="D84" s="16">
        <v>3.65</v>
      </c>
      <c r="E84" s="16">
        <f>C84*D84</f>
        <v>722.69999999999993</v>
      </c>
      <c r="F84" s="16">
        <v>192</v>
      </c>
      <c r="G84" s="19">
        <v>3065</v>
      </c>
      <c r="H84" s="17">
        <v>43353</v>
      </c>
      <c r="I84" s="16">
        <f>E84-F84</f>
        <v>530.69999999999993</v>
      </c>
      <c r="J84" s="18">
        <f>F84/E84</f>
        <v>0.26567040265670405</v>
      </c>
    </row>
    <row r="85" spans="1:10">
      <c r="A85" s="15">
        <f>LOOKUP(B85,Membership!$D$2:$D$320,Membership!$C$2:$C$320)</f>
        <v>15</v>
      </c>
      <c r="B85" s="14">
        <v>12269</v>
      </c>
      <c r="C85" s="15">
        <v>104</v>
      </c>
      <c r="D85" s="16">
        <v>3.65</v>
      </c>
      <c r="E85" s="16">
        <f>C85*D85</f>
        <v>379.59999999999997</v>
      </c>
      <c r="F85" s="16">
        <v>569.26</v>
      </c>
      <c r="G85" s="19">
        <v>710</v>
      </c>
      <c r="H85" s="17">
        <v>43549</v>
      </c>
      <c r="I85" s="16">
        <f>E85-F85</f>
        <v>-189.66000000000003</v>
      </c>
      <c r="J85" s="18">
        <f>F85/E85</f>
        <v>1.4996311907270812</v>
      </c>
    </row>
    <row r="86" spans="1:10">
      <c r="A86" s="15">
        <f>LOOKUP(B86,Membership!$D$2:$D$320,Membership!$C$2:$C$320)</f>
        <v>15</v>
      </c>
      <c r="B86" s="14">
        <v>12596</v>
      </c>
      <c r="C86" s="15">
        <v>58</v>
      </c>
      <c r="D86" s="16">
        <v>3.65</v>
      </c>
      <c r="E86" s="16">
        <f>C86*D86</f>
        <v>211.7</v>
      </c>
      <c r="F86" s="16"/>
      <c r="G86" s="19"/>
      <c r="H86" s="17"/>
      <c r="I86" s="16">
        <f>E86-F86</f>
        <v>211.7</v>
      </c>
      <c r="J86" s="18">
        <f>F86/E86</f>
        <v>0</v>
      </c>
    </row>
    <row r="87" spans="1:10">
      <c r="A87" s="15">
        <f>LOOKUP(B87,Membership!$D$2:$D$320,Membership!$C$2:$C$320)</f>
        <v>15</v>
      </c>
      <c r="B87" s="14">
        <v>16582</v>
      </c>
      <c r="C87" s="15">
        <v>54</v>
      </c>
      <c r="D87" s="16">
        <v>3.65</v>
      </c>
      <c r="E87" s="16">
        <f>C87*D87</f>
        <v>197.1</v>
      </c>
      <c r="F87" s="16"/>
      <c r="G87" s="27"/>
      <c r="H87" s="17"/>
      <c r="I87" s="16">
        <f>E87-F87</f>
        <v>197.1</v>
      </c>
      <c r="J87" s="18">
        <f>F87/E87</f>
        <v>0</v>
      </c>
    </row>
    <row r="88" spans="1:10">
      <c r="A88" s="15"/>
      <c r="B88" s="14"/>
      <c r="C88" s="15" t="s">
        <v>313</v>
      </c>
      <c r="D88" s="16"/>
      <c r="E88" s="16"/>
      <c r="F88" s="16">
        <f>SUM(F5:F87)</f>
        <v>12328.21</v>
      </c>
      <c r="G88" s="19"/>
      <c r="H88" s="17"/>
      <c r="I88" s="16"/>
      <c r="J88" s="18"/>
    </row>
    <row r="89" spans="1:10">
      <c r="A89" s="15"/>
      <c r="B89" s="14"/>
      <c r="C89" s="15"/>
      <c r="D89" s="16"/>
      <c r="E89" s="16"/>
      <c r="F89" s="16"/>
      <c r="G89" s="19"/>
      <c r="H89" s="17"/>
      <c r="I89" s="16"/>
      <c r="J89" s="18"/>
    </row>
    <row r="90" spans="1:10">
      <c r="A90" s="15"/>
      <c r="B90" s="14"/>
      <c r="C90" s="15"/>
      <c r="D90" s="16"/>
      <c r="E90" s="16"/>
      <c r="F90" s="16"/>
      <c r="G90" s="19"/>
      <c r="H90" s="17"/>
      <c r="I90" s="16"/>
      <c r="J90" s="18"/>
    </row>
    <row r="91" spans="1:10" ht="15.75">
      <c r="A91" s="15">
        <f>LOOKUP(B91,Membership!$D$2:$D$320,Membership!$C$2:$C$320)</f>
        <v>20</v>
      </c>
      <c r="B91" s="7">
        <v>2770</v>
      </c>
      <c r="C91" s="15">
        <v>89</v>
      </c>
      <c r="D91" s="3">
        <v>3.65</v>
      </c>
      <c r="E91" s="3">
        <f>C91*D91</f>
        <v>324.84999999999997</v>
      </c>
      <c r="F91" s="16"/>
      <c r="G91" s="6"/>
      <c r="H91" s="4"/>
      <c r="I91" s="3">
        <f>E91-F91</f>
        <v>324.84999999999997</v>
      </c>
      <c r="J91" s="5">
        <f>F91/E91</f>
        <v>0</v>
      </c>
    </row>
    <row r="92" spans="1:10" ht="15.75">
      <c r="A92" s="15">
        <f>LOOKUP(B92,Membership!$D$2:$D$320,Membership!$C$2:$C$320)</f>
        <v>20</v>
      </c>
      <c r="B92" s="1">
        <v>4295</v>
      </c>
      <c r="C92" s="15">
        <v>110</v>
      </c>
      <c r="D92" s="3">
        <v>3.65</v>
      </c>
      <c r="E92" s="3">
        <f>C92*D92</f>
        <v>401.5</v>
      </c>
      <c r="F92" s="16"/>
      <c r="G92" s="6"/>
      <c r="H92" s="4"/>
      <c r="I92" s="3">
        <f>E92-F92</f>
        <v>401.5</v>
      </c>
      <c r="J92" s="5">
        <f>F92/E92</f>
        <v>0</v>
      </c>
    </row>
    <row r="93" spans="1:10" ht="15.75">
      <c r="A93" s="15">
        <f>LOOKUP(B93,Membership!$D$2:$D$320,Membership!$C$2:$C$320)</f>
        <v>20</v>
      </c>
      <c r="B93" s="1">
        <v>7096</v>
      </c>
      <c r="C93" s="15">
        <v>66</v>
      </c>
      <c r="D93" s="3">
        <v>3.65</v>
      </c>
      <c r="E93" s="3">
        <f>C93*D93</f>
        <v>240.9</v>
      </c>
      <c r="F93" s="16"/>
      <c r="G93" s="6"/>
      <c r="H93" s="4"/>
      <c r="I93" s="3">
        <f>E93-F93</f>
        <v>240.9</v>
      </c>
      <c r="J93" s="5">
        <f>F93/E93</f>
        <v>0</v>
      </c>
    </row>
    <row r="94" spans="1:10" ht="15.75">
      <c r="A94" s="15">
        <f>LOOKUP(B94,Membership!$D$2:$D$320,Membership!$C$2:$C$320)</f>
        <v>20</v>
      </c>
      <c r="B94" s="1">
        <v>9070</v>
      </c>
      <c r="C94" s="15">
        <v>55</v>
      </c>
      <c r="D94" s="3">
        <v>3.65</v>
      </c>
      <c r="E94" s="3">
        <f>C94*D94</f>
        <v>200.75</v>
      </c>
      <c r="F94" s="16"/>
      <c r="G94" s="6"/>
      <c r="H94" s="4"/>
      <c r="I94" s="3">
        <f>E94-F94</f>
        <v>200.75</v>
      </c>
      <c r="J94" s="5">
        <f>F94/E94</f>
        <v>0</v>
      </c>
    </row>
    <row r="95" spans="1:10" ht="15.75">
      <c r="A95" s="15">
        <f>LOOKUP(B95,Membership!$D$2:$D$320,Membership!$C$2:$C$320)</f>
        <v>23</v>
      </c>
      <c r="B95" s="1">
        <v>10158</v>
      </c>
      <c r="C95" s="15">
        <v>45</v>
      </c>
      <c r="D95" s="3">
        <v>3.65</v>
      </c>
      <c r="E95" s="3">
        <f>C95*D95</f>
        <v>164.25</v>
      </c>
      <c r="F95" s="16"/>
      <c r="G95" s="6"/>
      <c r="H95" s="4"/>
      <c r="I95" s="3">
        <f>E95-F95</f>
        <v>164.25</v>
      </c>
      <c r="J95" s="5">
        <f>F95/E95</f>
        <v>0</v>
      </c>
    </row>
    <row r="96" spans="1:10" ht="15.75">
      <c r="A96" s="15"/>
      <c r="B96" s="1"/>
      <c r="C96" s="15"/>
      <c r="D96" s="3"/>
      <c r="E96" s="3"/>
      <c r="F96" s="16"/>
      <c r="G96" s="6"/>
      <c r="H96" s="4"/>
      <c r="I96" s="3"/>
      <c r="J96" s="5"/>
    </row>
    <row r="97" spans="1:10" ht="15.75">
      <c r="A97" s="15">
        <f>LOOKUP(B97,Membership!$D$2:$D$320,Membership!$C$2:$C$320)</f>
        <v>21</v>
      </c>
      <c r="B97" s="1">
        <v>2055</v>
      </c>
      <c r="C97" s="15">
        <v>177</v>
      </c>
      <c r="D97" s="3">
        <v>3.65</v>
      </c>
      <c r="E97" s="3">
        <f t="shared" ref="E97:E102" si="3">C97*D97</f>
        <v>646.04999999999995</v>
      </c>
      <c r="F97" s="16">
        <v>646.04999999999995</v>
      </c>
      <c r="G97" s="6">
        <v>8093</v>
      </c>
      <c r="H97" s="4">
        <v>43560</v>
      </c>
      <c r="I97" s="3">
        <f t="shared" ref="I97:I102" si="4">E97-F97</f>
        <v>0</v>
      </c>
      <c r="J97" s="5">
        <f t="shared" ref="J97:J102" si="5">F97/E97</f>
        <v>1</v>
      </c>
    </row>
    <row r="98" spans="1:10" ht="15.75">
      <c r="A98" s="15">
        <f>LOOKUP(B98,Membership!$D$2:$D$320,Membership!$C$2:$C$320)</f>
        <v>32</v>
      </c>
      <c r="B98" s="1">
        <v>5456</v>
      </c>
      <c r="C98" s="15">
        <v>86</v>
      </c>
      <c r="D98" s="3">
        <v>3.65</v>
      </c>
      <c r="E98" s="3">
        <f t="shared" si="3"/>
        <v>313.89999999999998</v>
      </c>
      <c r="F98" s="16"/>
      <c r="G98" s="6"/>
      <c r="H98" s="4"/>
      <c r="I98" s="3">
        <f t="shared" si="4"/>
        <v>313.89999999999998</v>
      </c>
      <c r="J98" s="5">
        <f t="shared" si="5"/>
        <v>0</v>
      </c>
    </row>
    <row r="99" spans="1:10" ht="15.75">
      <c r="A99" s="15">
        <f>LOOKUP(B99,Membership!$D$2:$D$320,Membership!$C$2:$C$320)</f>
        <v>21</v>
      </c>
      <c r="B99" s="1">
        <v>6599</v>
      </c>
      <c r="C99" s="15">
        <v>69</v>
      </c>
      <c r="D99" s="3">
        <v>3.65</v>
      </c>
      <c r="E99" s="3">
        <f t="shared" si="3"/>
        <v>251.85</v>
      </c>
      <c r="F99" s="16"/>
      <c r="G99" s="6"/>
      <c r="H99" s="4"/>
      <c r="I99" s="3">
        <f t="shared" si="4"/>
        <v>251.85</v>
      </c>
      <c r="J99" s="5">
        <f t="shared" si="5"/>
        <v>0</v>
      </c>
    </row>
    <row r="100" spans="1:10" ht="15.75">
      <c r="A100" s="15">
        <f>LOOKUP(B100,Membership!$D$2:$D$320,Membership!$C$2:$C$320)</f>
        <v>32</v>
      </c>
      <c r="B100" s="1">
        <v>7342</v>
      </c>
      <c r="C100" s="15">
        <v>101</v>
      </c>
      <c r="D100" s="3">
        <v>3.65</v>
      </c>
      <c r="E100" s="3">
        <f t="shared" si="3"/>
        <v>368.65</v>
      </c>
      <c r="F100" s="16"/>
      <c r="G100" s="6"/>
      <c r="H100" s="4"/>
      <c r="I100" s="3">
        <f t="shared" si="4"/>
        <v>368.65</v>
      </c>
      <c r="J100" s="5">
        <f t="shared" si="5"/>
        <v>0</v>
      </c>
    </row>
    <row r="101" spans="1:10" ht="15.75">
      <c r="A101" s="15">
        <f>LOOKUP(B101,Membership!$D$2:$D$320,Membership!$C$2:$C$320)</f>
        <v>32</v>
      </c>
      <c r="B101" s="1">
        <v>15739</v>
      </c>
      <c r="C101" s="15">
        <v>38</v>
      </c>
      <c r="D101" s="3">
        <v>3.65</v>
      </c>
      <c r="E101" s="3">
        <f t="shared" si="3"/>
        <v>138.69999999999999</v>
      </c>
      <c r="F101" s="16">
        <v>167.45</v>
      </c>
      <c r="G101" s="6">
        <v>1173</v>
      </c>
      <c r="H101" s="4">
        <v>43623</v>
      </c>
      <c r="I101" s="3">
        <f t="shared" si="4"/>
        <v>-28.75</v>
      </c>
      <c r="J101" s="5">
        <f t="shared" si="5"/>
        <v>1.2072819033886086</v>
      </c>
    </row>
    <row r="102" spans="1:10" ht="15.75">
      <c r="A102" s="15">
        <f>LOOKUP(B102,Membership!$D$2:$D$320,Membership!$C$2:$C$320)</f>
        <v>21</v>
      </c>
      <c r="B102" s="1">
        <v>17021</v>
      </c>
      <c r="C102" s="15">
        <v>20</v>
      </c>
      <c r="D102" s="3">
        <v>3.65</v>
      </c>
      <c r="E102" s="3">
        <f t="shared" si="3"/>
        <v>73</v>
      </c>
      <c r="F102" s="16"/>
      <c r="G102" s="6"/>
      <c r="H102" s="4"/>
      <c r="I102" s="3">
        <f t="shared" si="4"/>
        <v>73</v>
      </c>
      <c r="J102" s="5">
        <f t="shared" si="5"/>
        <v>0</v>
      </c>
    </row>
    <row r="103" spans="1:10" ht="15.75">
      <c r="A103" s="15"/>
      <c r="B103" s="1"/>
      <c r="C103" s="15"/>
      <c r="D103" s="3"/>
      <c r="E103" s="3"/>
      <c r="F103" s="16"/>
      <c r="G103" s="6"/>
      <c r="H103" s="4"/>
      <c r="I103" s="3"/>
      <c r="J103" s="5"/>
    </row>
    <row r="104" spans="1:10" ht="15.75">
      <c r="A104" s="15">
        <f>LOOKUP(B104,Membership!$D$2:$D$320,Membership!$C$2:$C$320)</f>
        <v>22</v>
      </c>
      <c r="B104" s="1">
        <v>1257</v>
      </c>
      <c r="C104" s="15">
        <v>295</v>
      </c>
      <c r="D104" s="3">
        <v>3.65</v>
      </c>
      <c r="E104" s="3">
        <f>C104*D104</f>
        <v>1076.75</v>
      </c>
      <c r="F104" s="16">
        <v>798.8</v>
      </c>
      <c r="G104" s="6">
        <v>9847</v>
      </c>
      <c r="H104" s="26">
        <v>43599</v>
      </c>
      <c r="I104" s="3">
        <f>E104-F104</f>
        <v>277.95000000000005</v>
      </c>
      <c r="J104" s="5">
        <f>F104/E104</f>
        <v>0.74186208497794282</v>
      </c>
    </row>
    <row r="105" spans="1:10" ht="15.75">
      <c r="A105" s="15">
        <f>LOOKUP(B105,Membership!$D$2:$D$320,Membership!$C$2:$C$320)</f>
        <v>22</v>
      </c>
      <c r="B105" s="1">
        <v>2422</v>
      </c>
      <c r="C105" s="15">
        <v>193</v>
      </c>
      <c r="D105" s="3">
        <v>3.65</v>
      </c>
      <c r="E105" s="3">
        <f>C105*D105</f>
        <v>704.44999999999993</v>
      </c>
      <c r="F105" s="16">
        <v>364</v>
      </c>
      <c r="G105" s="2">
        <v>9823</v>
      </c>
      <c r="H105" s="4">
        <v>43629</v>
      </c>
      <c r="I105" s="3">
        <f>E105-F105</f>
        <v>340.44999999999993</v>
      </c>
      <c r="J105" s="5">
        <f>F105/E105</f>
        <v>0.51671516786145222</v>
      </c>
    </row>
    <row r="106" spans="1:10" ht="15.75">
      <c r="A106" s="15">
        <f>LOOKUP(B106,Membership!$D$2:$D$320,Membership!$C$2:$C$320)</f>
        <v>22</v>
      </c>
      <c r="B106" s="1">
        <v>5193</v>
      </c>
      <c r="C106" s="15">
        <v>71</v>
      </c>
      <c r="D106" s="3">
        <v>3.65</v>
      </c>
      <c r="E106" s="3">
        <f>C106*D106</f>
        <v>259.14999999999998</v>
      </c>
      <c r="F106" s="16">
        <v>493.9</v>
      </c>
      <c r="G106" s="6" t="s">
        <v>404</v>
      </c>
      <c r="H106" s="4" t="s">
        <v>405</v>
      </c>
      <c r="I106" s="3">
        <f>E106-F106</f>
        <v>-234.75</v>
      </c>
      <c r="J106" s="5">
        <f>F106/E106</f>
        <v>1.9058460351147986</v>
      </c>
    </row>
    <row r="107" spans="1:10" ht="15.75">
      <c r="A107" s="15">
        <f>LOOKUP(B107,Membership!$D$2:$D$320,Membership!$C$2:$C$320)</f>
        <v>22</v>
      </c>
      <c r="B107" s="1">
        <v>10774</v>
      </c>
      <c r="C107" s="15">
        <v>91</v>
      </c>
      <c r="D107" s="3">
        <v>3.65</v>
      </c>
      <c r="E107" s="3">
        <f>C107*D107</f>
        <v>332.15</v>
      </c>
      <c r="F107" s="16">
        <v>347.3</v>
      </c>
      <c r="G107" s="6">
        <v>3249</v>
      </c>
      <c r="H107" s="4">
        <v>43624</v>
      </c>
      <c r="I107" s="3">
        <f>E107-F107</f>
        <v>-15.150000000000034</v>
      </c>
      <c r="J107" s="5">
        <f>F107/E107</f>
        <v>1.0456119223242513</v>
      </c>
    </row>
    <row r="108" spans="1:10" ht="15.75">
      <c r="A108" s="15">
        <f>LOOKUP(B108,Membership!$D$2:$D$320,Membership!$C$2:$C$320)</f>
        <v>22</v>
      </c>
      <c r="B108" s="1">
        <v>12468</v>
      </c>
      <c r="C108" s="15">
        <v>110</v>
      </c>
      <c r="D108" s="3">
        <v>3.65</v>
      </c>
      <c r="E108" s="3">
        <f>C108*D108</f>
        <v>401.5</v>
      </c>
      <c r="F108" s="16"/>
      <c r="G108" s="6"/>
      <c r="H108" s="4"/>
      <c r="I108" s="3">
        <f>E108-F108</f>
        <v>401.5</v>
      </c>
      <c r="J108" s="5">
        <f>F108/E108</f>
        <v>0</v>
      </c>
    </row>
    <row r="109" spans="1:10" ht="15.75">
      <c r="A109" s="15"/>
      <c r="B109" s="1"/>
      <c r="C109" s="15"/>
      <c r="D109" s="3"/>
      <c r="E109" s="3"/>
      <c r="F109" s="16"/>
      <c r="G109" s="6"/>
      <c r="H109" s="4"/>
      <c r="I109" s="3"/>
      <c r="J109" s="5"/>
    </row>
    <row r="110" spans="1:10" ht="15.75">
      <c r="A110" s="15">
        <f>LOOKUP(B110,Membership!$D$2:$D$320,Membership!$C$2:$C$320)</f>
        <v>23</v>
      </c>
      <c r="B110" s="1">
        <v>4125</v>
      </c>
      <c r="C110" s="15">
        <v>286</v>
      </c>
      <c r="D110" s="3">
        <v>3.65</v>
      </c>
      <c r="E110" s="3">
        <f>C110*D110</f>
        <v>1043.8999999999999</v>
      </c>
      <c r="F110" s="16">
        <v>556.30999999999995</v>
      </c>
      <c r="G110" s="6">
        <v>2509</v>
      </c>
      <c r="H110" s="4">
        <v>43628</v>
      </c>
      <c r="I110" s="3">
        <f>E110-F110</f>
        <v>487.58999999999992</v>
      </c>
      <c r="J110" s="5">
        <f>F110/E110</f>
        <v>0.53291503017530417</v>
      </c>
    </row>
    <row r="111" spans="1:10" ht="15.75">
      <c r="A111" s="15">
        <f>LOOKUP(B111,Membership!$D$2:$D$320,Membership!$C$2:$C$320)</f>
        <v>23</v>
      </c>
      <c r="B111" s="1">
        <v>4592</v>
      </c>
      <c r="C111" s="15">
        <v>117</v>
      </c>
      <c r="D111" s="3">
        <v>3.65</v>
      </c>
      <c r="E111" s="3">
        <f>C111*D111</f>
        <v>427.05</v>
      </c>
      <c r="F111" s="16"/>
      <c r="G111" s="6"/>
      <c r="H111" s="4"/>
      <c r="I111" s="3">
        <f>E111-F111</f>
        <v>427.05</v>
      </c>
      <c r="J111" s="5">
        <f>F111/E111</f>
        <v>0</v>
      </c>
    </row>
    <row r="112" spans="1:10" ht="15.75">
      <c r="A112" s="15">
        <f>LOOKUP(B112,Membership!$D$2:$D$320,Membership!$C$2:$C$320)</f>
        <v>23</v>
      </c>
      <c r="B112" s="1">
        <v>4697</v>
      </c>
      <c r="C112" s="15">
        <v>75</v>
      </c>
      <c r="D112" s="3">
        <v>3.65</v>
      </c>
      <c r="E112" s="3">
        <f>C112*D112</f>
        <v>273.75</v>
      </c>
      <c r="F112" s="16"/>
      <c r="G112" s="6"/>
      <c r="H112" s="4"/>
      <c r="I112" s="3">
        <f>E112-F112</f>
        <v>273.75</v>
      </c>
      <c r="J112" s="5">
        <f>F112/E112</f>
        <v>0</v>
      </c>
    </row>
    <row r="113" spans="1:10" ht="15.75">
      <c r="A113" s="15">
        <f>LOOKUP(B113,Membership!$D$2:$D$320,Membership!$C$2:$C$320)</f>
        <v>23</v>
      </c>
      <c r="B113" s="1">
        <v>6718</v>
      </c>
      <c r="C113" s="15">
        <v>78</v>
      </c>
      <c r="D113" s="3">
        <v>3.65</v>
      </c>
      <c r="E113" s="3">
        <f>C113*D113</f>
        <v>284.7</v>
      </c>
      <c r="F113" s="16"/>
      <c r="G113" s="6"/>
      <c r="H113" s="4"/>
      <c r="I113" s="3">
        <f>E113-F113</f>
        <v>284.7</v>
      </c>
      <c r="J113" s="5">
        <f>F113/E113</f>
        <v>0</v>
      </c>
    </row>
    <row r="114" spans="1:10" ht="15.75">
      <c r="A114" s="15">
        <f>LOOKUP(B114,Membership!$D$2:$D$320,Membership!$C$2:$C$320)</f>
        <v>23</v>
      </c>
      <c r="B114" s="1">
        <v>12673</v>
      </c>
      <c r="C114" s="15">
        <v>43</v>
      </c>
      <c r="D114" s="3">
        <v>3.65</v>
      </c>
      <c r="E114" s="3">
        <f>C114*D114</f>
        <v>156.94999999999999</v>
      </c>
      <c r="F114" s="16"/>
      <c r="G114" s="6"/>
      <c r="H114" s="4"/>
      <c r="I114" s="3">
        <f>E114-F114</f>
        <v>156.94999999999999</v>
      </c>
      <c r="J114" s="5">
        <f>F114/E114</f>
        <v>0</v>
      </c>
    </row>
    <row r="115" spans="1:10" ht="15.75">
      <c r="A115" s="15"/>
      <c r="B115" s="1"/>
      <c r="C115" s="15"/>
      <c r="D115" s="3"/>
      <c r="E115" s="3"/>
      <c r="F115" s="16"/>
      <c r="G115" s="6"/>
      <c r="H115" s="4"/>
      <c r="I115" s="3"/>
      <c r="J115" s="5"/>
    </row>
    <row r="116" spans="1:10" ht="15.75">
      <c r="A116" s="15">
        <f>LOOKUP(B116,Membership!$D$2:$D$320,Membership!$C$2:$C$320)</f>
        <v>24</v>
      </c>
      <c r="B116" s="1">
        <v>974</v>
      </c>
      <c r="C116" s="15">
        <v>447</v>
      </c>
      <c r="D116" s="3">
        <v>3.65</v>
      </c>
      <c r="E116" s="3">
        <f>C116*D116</f>
        <v>1631.55</v>
      </c>
      <c r="F116" s="16">
        <v>935.89</v>
      </c>
      <c r="G116" s="6">
        <v>3039</v>
      </c>
      <c r="H116" s="4">
        <v>43635</v>
      </c>
      <c r="I116" s="3">
        <f>E116-F116</f>
        <v>695.66</v>
      </c>
      <c r="J116" s="5">
        <f>F116/E116</f>
        <v>0.57362017713217495</v>
      </c>
    </row>
    <row r="117" spans="1:10" ht="15.75">
      <c r="A117" s="15">
        <f>LOOKUP(B117,Membership!$D$2:$D$320,Membership!$C$2:$C$320)</f>
        <v>24</v>
      </c>
      <c r="B117" s="1">
        <v>3249</v>
      </c>
      <c r="C117" s="15">
        <v>134</v>
      </c>
      <c r="D117" s="3">
        <v>3.65</v>
      </c>
      <c r="E117" s="3">
        <f>C117*D117</f>
        <v>489.09999999999997</v>
      </c>
      <c r="F117" s="16">
        <v>489.1</v>
      </c>
      <c r="G117" s="6">
        <v>1333</v>
      </c>
      <c r="H117" s="4">
        <v>43580</v>
      </c>
      <c r="I117" s="3">
        <f>E117-F117</f>
        <v>0</v>
      </c>
      <c r="J117" s="5">
        <f>F117/E117</f>
        <v>1.0000000000000002</v>
      </c>
    </row>
    <row r="118" spans="1:10" ht="15.75">
      <c r="A118" s="15">
        <f>LOOKUP(B118,Membership!$D$2:$D$320,Membership!$C$2:$C$320)</f>
        <v>24</v>
      </c>
      <c r="B118" s="1">
        <v>4634</v>
      </c>
      <c r="C118" s="15">
        <v>84</v>
      </c>
      <c r="D118" s="3">
        <v>3.65</v>
      </c>
      <c r="E118" s="3">
        <f>C118*D118</f>
        <v>306.59999999999997</v>
      </c>
      <c r="F118" s="16"/>
      <c r="G118" s="6"/>
      <c r="H118" s="4"/>
      <c r="I118" s="3">
        <f>E118-F118</f>
        <v>306.59999999999997</v>
      </c>
      <c r="J118" s="5">
        <f>F118/E118</f>
        <v>0</v>
      </c>
    </row>
    <row r="119" spans="1:10" ht="15.75">
      <c r="A119" s="15">
        <f>LOOKUP(B119,Membership!$D$2:$D$320,Membership!$C$2:$C$320)</f>
        <v>24</v>
      </c>
      <c r="B119" s="1">
        <v>4948</v>
      </c>
      <c r="C119" s="15">
        <v>70</v>
      </c>
      <c r="D119" s="3">
        <v>3.65</v>
      </c>
      <c r="E119" s="3">
        <f>C119*D119</f>
        <v>255.5</v>
      </c>
      <c r="F119" s="16"/>
      <c r="G119" s="6"/>
      <c r="H119" s="4"/>
      <c r="I119" s="3">
        <f>E119-F119</f>
        <v>255.5</v>
      </c>
      <c r="J119" s="5">
        <f>F119/E119</f>
        <v>0</v>
      </c>
    </row>
    <row r="120" spans="1:10" ht="15.75">
      <c r="A120" s="15">
        <f>LOOKUP(B120,Membership!$D$2:$D$320,Membership!$C$2:$C$320)</f>
        <v>24</v>
      </c>
      <c r="B120" s="1">
        <v>6585</v>
      </c>
      <c r="C120" s="15">
        <v>141</v>
      </c>
      <c r="D120" s="3">
        <v>3.65</v>
      </c>
      <c r="E120" s="3">
        <f>C120*D120</f>
        <v>514.65</v>
      </c>
      <c r="F120" s="16">
        <v>463.55</v>
      </c>
      <c r="G120" s="6">
        <v>4012</v>
      </c>
      <c r="H120" s="4">
        <v>43605</v>
      </c>
      <c r="I120" s="3">
        <f>E120-F120</f>
        <v>51.099999999999966</v>
      </c>
      <c r="J120" s="5">
        <f>F120/E120</f>
        <v>0.90070921985815611</v>
      </c>
    </row>
    <row r="121" spans="1:10" ht="15.75">
      <c r="A121" s="15"/>
      <c r="B121" s="1"/>
      <c r="C121" s="15"/>
      <c r="D121" s="3"/>
      <c r="E121" s="3"/>
      <c r="F121" s="16"/>
      <c r="G121" s="6"/>
      <c r="H121" s="4"/>
      <c r="I121" s="3"/>
      <c r="J121" s="5"/>
    </row>
    <row r="122" spans="1:10" ht="15.75">
      <c r="A122" s="15">
        <f>LOOKUP(B122,Membership!$D$2:$D$320,Membership!$C$2:$C$320)</f>
        <v>25</v>
      </c>
      <c r="B122" s="1">
        <v>839</v>
      </c>
      <c r="C122" s="15">
        <v>235</v>
      </c>
      <c r="D122" s="3">
        <v>3.65</v>
      </c>
      <c r="E122" s="3">
        <f t="shared" ref="E122:E127" si="6">C122*D122</f>
        <v>857.75</v>
      </c>
      <c r="F122" s="16"/>
      <c r="G122" s="6"/>
      <c r="H122" s="4"/>
      <c r="I122" s="3">
        <f t="shared" ref="I122:I127" si="7">E122-F122</f>
        <v>857.75</v>
      </c>
      <c r="J122" s="5">
        <f t="shared" ref="J122:J127" si="8">F122/E122</f>
        <v>0</v>
      </c>
    </row>
    <row r="123" spans="1:10" ht="15.75">
      <c r="A123" s="15">
        <f>LOOKUP(B123,Membership!$D$2:$D$320,Membership!$C$2:$C$320)</f>
        <v>25</v>
      </c>
      <c r="B123" s="1">
        <v>6487</v>
      </c>
      <c r="C123" s="15">
        <v>71</v>
      </c>
      <c r="D123" s="3">
        <v>3.65</v>
      </c>
      <c r="E123" s="3">
        <f t="shared" si="6"/>
        <v>259.14999999999998</v>
      </c>
      <c r="F123" s="16"/>
      <c r="G123" s="6"/>
      <c r="H123" s="4"/>
      <c r="I123" s="3">
        <f t="shared" si="7"/>
        <v>259.14999999999998</v>
      </c>
      <c r="J123" s="5">
        <f t="shared" si="8"/>
        <v>0</v>
      </c>
    </row>
    <row r="124" spans="1:10" ht="15.75">
      <c r="A124" s="15">
        <f>LOOKUP(B124,Membership!$D$2:$D$320,Membership!$C$2:$C$320)</f>
        <v>25</v>
      </c>
      <c r="B124" s="1">
        <v>9385</v>
      </c>
      <c r="C124" s="15">
        <v>149</v>
      </c>
      <c r="D124" s="3">
        <v>3.65</v>
      </c>
      <c r="E124" s="3">
        <f t="shared" si="6"/>
        <v>543.85</v>
      </c>
      <c r="F124" s="16"/>
      <c r="G124" s="6"/>
      <c r="H124" s="4"/>
      <c r="I124" s="3">
        <f t="shared" si="7"/>
        <v>543.85</v>
      </c>
      <c r="J124" s="5">
        <f t="shared" si="8"/>
        <v>0</v>
      </c>
    </row>
    <row r="125" spans="1:10" ht="15.75">
      <c r="A125" s="15">
        <f>LOOKUP(B125,Membership!$D$2:$D$320,Membership!$C$2:$C$320)</f>
        <v>25</v>
      </c>
      <c r="B125" s="1">
        <v>9438</v>
      </c>
      <c r="C125" s="15">
        <v>63</v>
      </c>
      <c r="D125" s="3">
        <v>3.65</v>
      </c>
      <c r="E125" s="3">
        <f t="shared" si="6"/>
        <v>229.95</v>
      </c>
      <c r="F125" s="16"/>
      <c r="G125" s="6"/>
      <c r="H125" s="4"/>
      <c r="I125" s="3">
        <f t="shared" si="7"/>
        <v>229.95</v>
      </c>
      <c r="J125" s="5">
        <f t="shared" si="8"/>
        <v>0</v>
      </c>
    </row>
    <row r="126" spans="1:10" ht="15.75">
      <c r="A126" s="15">
        <f>LOOKUP(B126,Membership!$D$2:$D$320,Membership!$C$2:$C$320)</f>
        <v>25</v>
      </c>
      <c r="B126" s="1">
        <v>10914</v>
      </c>
      <c r="C126" s="15">
        <v>139</v>
      </c>
      <c r="D126" s="3">
        <v>3.65</v>
      </c>
      <c r="E126" s="3">
        <f t="shared" si="6"/>
        <v>507.34999999999997</v>
      </c>
      <c r="F126" s="16"/>
      <c r="G126" s="6"/>
      <c r="H126" s="4"/>
      <c r="I126" s="3">
        <f t="shared" si="7"/>
        <v>507.34999999999997</v>
      </c>
      <c r="J126" s="5">
        <f t="shared" si="8"/>
        <v>0</v>
      </c>
    </row>
    <row r="127" spans="1:10" ht="15.75">
      <c r="A127" s="15">
        <f>LOOKUP(B127,Membership!$D$2:$D$320,Membership!$C$2:$C$320)</f>
        <v>25</v>
      </c>
      <c r="B127" s="1">
        <v>16444</v>
      </c>
      <c r="C127" s="15">
        <v>48</v>
      </c>
      <c r="D127" s="3">
        <v>3.65</v>
      </c>
      <c r="E127" s="3">
        <f t="shared" si="6"/>
        <v>175.2</v>
      </c>
      <c r="F127" s="16"/>
      <c r="G127" s="6"/>
      <c r="H127" s="4"/>
      <c r="I127" s="3">
        <f t="shared" si="7"/>
        <v>175.2</v>
      </c>
      <c r="J127" s="5">
        <f t="shared" si="8"/>
        <v>0</v>
      </c>
    </row>
    <row r="128" spans="1:10" ht="15.75">
      <c r="A128" s="15"/>
      <c r="B128" s="1"/>
      <c r="C128" s="15"/>
      <c r="D128" s="3"/>
      <c r="E128" s="3"/>
      <c r="F128" s="16"/>
      <c r="G128" s="6"/>
      <c r="H128" s="4"/>
      <c r="I128" s="3"/>
      <c r="J128" s="5"/>
    </row>
    <row r="129" spans="1:10" ht="15.75">
      <c r="A129" s="15">
        <f>LOOKUP(B129,Membership!$D$2:$D$320,Membership!$C$2:$C$320)</f>
        <v>26</v>
      </c>
      <c r="B129" s="1">
        <v>1840</v>
      </c>
      <c r="C129" s="15">
        <v>97</v>
      </c>
      <c r="D129" s="3">
        <v>3.65</v>
      </c>
      <c r="E129" s="3">
        <f>C129*D129</f>
        <v>354.05</v>
      </c>
      <c r="F129" s="16"/>
      <c r="G129" s="6"/>
      <c r="H129" s="4"/>
      <c r="I129" s="3">
        <f>E129-F129</f>
        <v>354.05</v>
      </c>
      <c r="J129" s="5">
        <f>F129/E129</f>
        <v>0</v>
      </c>
    </row>
    <row r="130" spans="1:10" ht="15.75">
      <c r="A130" s="15">
        <f>LOOKUP(B130,Membership!$D$2:$D$320,Membership!$C$2:$C$320)</f>
        <v>26</v>
      </c>
      <c r="B130" s="1">
        <v>3492</v>
      </c>
      <c r="C130" s="15">
        <v>182</v>
      </c>
      <c r="D130" s="3">
        <v>3.65</v>
      </c>
      <c r="E130" s="3">
        <f>C130*D130</f>
        <v>664.3</v>
      </c>
      <c r="F130" s="16">
        <v>670</v>
      </c>
      <c r="G130" s="6">
        <v>1324</v>
      </c>
      <c r="H130" s="4">
        <v>43536</v>
      </c>
      <c r="I130" s="3">
        <f>E130-F130</f>
        <v>-5.7000000000000455</v>
      </c>
      <c r="J130" s="5">
        <f>F130/E130</f>
        <v>1.0085804606352553</v>
      </c>
    </row>
    <row r="131" spans="1:10" ht="15.75">
      <c r="A131" s="15">
        <f>LOOKUP(B131,Membership!$D$2:$D$320,Membership!$C$2:$C$320)</f>
        <v>26</v>
      </c>
      <c r="B131" s="1">
        <v>8946</v>
      </c>
      <c r="C131" s="15">
        <v>66</v>
      </c>
      <c r="D131" s="3">
        <v>3.65</v>
      </c>
      <c r="E131" s="3">
        <f>C131*D131</f>
        <v>240.9</v>
      </c>
      <c r="F131" s="16"/>
      <c r="G131" s="6"/>
      <c r="H131" s="4"/>
      <c r="I131" s="3">
        <f>E131-F131</f>
        <v>240.9</v>
      </c>
      <c r="J131" s="5">
        <f>F131/E131</f>
        <v>0</v>
      </c>
    </row>
    <row r="132" spans="1:10" ht="15.75">
      <c r="A132" s="15">
        <f>LOOKUP(B132,Membership!$D$2:$D$320,Membership!$C$2:$C$320)</f>
        <v>26</v>
      </c>
      <c r="B132" s="1">
        <v>12183</v>
      </c>
      <c r="C132" s="15">
        <v>50</v>
      </c>
      <c r="D132" s="3">
        <v>3.65</v>
      </c>
      <c r="E132" s="3">
        <f>C132*D132</f>
        <v>182.5</v>
      </c>
      <c r="F132" s="16"/>
      <c r="G132" s="6"/>
      <c r="H132" s="4"/>
      <c r="I132" s="3">
        <f>E132-F132</f>
        <v>182.5</v>
      </c>
      <c r="J132" s="5">
        <f>F132/E132</f>
        <v>0</v>
      </c>
    </row>
    <row r="133" spans="1:10" ht="15.75">
      <c r="A133" s="15">
        <f>LOOKUP(B133,Membership!$D$2:$D$320,Membership!$C$2:$C$320)</f>
        <v>26</v>
      </c>
      <c r="B133" s="1">
        <v>12606</v>
      </c>
      <c r="C133" s="15">
        <v>33</v>
      </c>
      <c r="D133" s="3">
        <v>3.65</v>
      </c>
      <c r="E133" s="3">
        <f>C133*D133</f>
        <v>120.45</v>
      </c>
      <c r="F133" s="16"/>
      <c r="G133" s="6"/>
      <c r="H133" s="4"/>
      <c r="I133" s="3">
        <f>E133-F133</f>
        <v>120.45</v>
      </c>
      <c r="J133" s="5">
        <f>F133/E133</f>
        <v>0</v>
      </c>
    </row>
    <row r="134" spans="1:10" ht="15.75">
      <c r="A134" s="15"/>
      <c r="B134" s="1"/>
      <c r="C134" s="15"/>
      <c r="D134" s="3"/>
      <c r="E134" s="3"/>
      <c r="F134" s="16"/>
      <c r="G134" s="6"/>
      <c r="H134" s="4"/>
      <c r="I134" s="3"/>
      <c r="J134" s="5"/>
    </row>
    <row r="135" spans="1:10" ht="15.75">
      <c r="A135" s="15">
        <f>LOOKUP(B135,Membership!$D$2:$D$320,Membership!$C$2:$C$320)</f>
        <v>27</v>
      </c>
      <c r="B135" s="1">
        <v>1170</v>
      </c>
      <c r="C135" s="15">
        <v>487</v>
      </c>
      <c r="D135" s="3">
        <v>3.65</v>
      </c>
      <c r="E135" s="3">
        <f>C135*D135</f>
        <v>1777.55</v>
      </c>
      <c r="F135" s="16"/>
      <c r="G135" s="6"/>
      <c r="H135" s="4"/>
      <c r="I135" s="3">
        <f>E135-F135</f>
        <v>1777.55</v>
      </c>
      <c r="J135" s="5">
        <f>F135/E135</f>
        <v>0</v>
      </c>
    </row>
    <row r="136" spans="1:10" ht="15.75">
      <c r="A136" s="15">
        <f>LOOKUP(B136,Membership!$D$2:$D$320,Membership!$C$2:$C$320)</f>
        <v>27</v>
      </c>
      <c r="B136" s="1">
        <v>1558</v>
      </c>
      <c r="C136" s="15">
        <v>239</v>
      </c>
      <c r="D136" s="3">
        <v>3.65</v>
      </c>
      <c r="E136" s="3">
        <f>C136*D136</f>
        <v>872.35</v>
      </c>
      <c r="F136" s="16">
        <v>949</v>
      </c>
      <c r="G136" s="6">
        <v>3132</v>
      </c>
      <c r="H136" s="4">
        <v>43630</v>
      </c>
      <c r="I136" s="3">
        <f>E136-F136</f>
        <v>-76.649999999999977</v>
      </c>
      <c r="J136" s="5">
        <f>F136/E136</f>
        <v>1.0878661087866108</v>
      </c>
    </row>
    <row r="137" spans="1:10" ht="15.75">
      <c r="A137" s="15">
        <f>LOOKUP(B137,Membership!$D$2:$D$320,Membership!$C$2:$C$320)</f>
        <v>27</v>
      </c>
      <c r="B137" s="1">
        <v>4646</v>
      </c>
      <c r="C137" s="15">
        <v>68</v>
      </c>
      <c r="D137" s="3">
        <v>3.65</v>
      </c>
      <c r="E137" s="3">
        <f>C137*D137</f>
        <v>248.2</v>
      </c>
      <c r="F137" s="16">
        <v>248.2</v>
      </c>
      <c r="G137" s="6">
        <v>3439</v>
      </c>
      <c r="H137" s="4">
        <v>43538</v>
      </c>
      <c r="I137" s="3">
        <f>E137-F137</f>
        <v>0</v>
      </c>
      <c r="J137" s="5">
        <f>F137/E137</f>
        <v>1</v>
      </c>
    </row>
    <row r="138" spans="1:10" ht="15.75">
      <c r="A138" s="15">
        <f>LOOKUP(B138,Membership!$D$2:$D$320,Membership!$C$2:$C$320)</f>
        <v>27</v>
      </c>
      <c r="B138" s="1">
        <v>12662</v>
      </c>
      <c r="C138" s="15">
        <v>83</v>
      </c>
      <c r="D138" s="3">
        <v>3.65</v>
      </c>
      <c r="E138" s="3">
        <f>C138*D138</f>
        <v>302.95</v>
      </c>
      <c r="F138" s="16"/>
      <c r="G138" s="6"/>
      <c r="H138" s="4"/>
      <c r="I138" s="3">
        <f>E138-F138</f>
        <v>302.95</v>
      </c>
      <c r="J138" s="5">
        <f>F138/E138</f>
        <v>0</v>
      </c>
    </row>
    <row r="139" spans="1:10" ht="15.75">
      <c r="A139" s="15">
        <f>LOOKUP(B139,Membership!$D$2:$D$320,Membership!$C$2:$C$320)</f>
        <v>27</v>
      </c>
      <c r="B139" s="1">
        <v>13880</v>
      </c>
      <c r="C139" s="15">
        <v>176</v>
      </c>
      <c r="D139" s="3">
        <v>3.65</v>
      </c>
      <c r="E139" s="3">
        <f>C139*D139</f>
        <v>642.4</v>
      </c>
      <c r="F139" s="16"/>
      <c r="G139" s="6"/>
      <c r="H139" s="4"/>
      <c r="I139" s="3">
        <f>E139-F139</f>
        <v>642.4</v>
      </c>
      <c r="J139" s="5">
        <f>F139/E139</f>
        <v>0</v>
      </c>
    </row>
    <row r="140" spans="1:10" ht="15.75">
      <c r="A140" s="15"/>
      <c r="B140" s="1"/>
      <c r="C140" s="15"/>
      <c r="D140" s="3"/>
      <c r="E140" s="3"/>
      <c r="F140" s="16"/>
      <c r="G140" s="6"/>
      <c r="H140" s="4"/>
      <c r="I140" s="3"/>
      <c r="J140" s="5"/>
    </row>
    <row r="141" spans="1:10" ht="15.75">
      <c r="A141" s="15">
        <f>LOOKUP(B141,Membership!$D$2:$D$320,Membership!$C$2:$C$320)</f>
        <v>28</v>
      </c>
      <c r="B141" s="1">
        <v>1069</v>
      </c>
      <c r="C141" s="15">
        <v>188</v>
      </c>
      <c r="D141" s="3">
        <v>3.65</v>
      </c>
      <c r="E141" s="3">
        <f t="shared" ref="E141:E146" si="9">C141*D141</f>
        <v>686.19999999999993</v>
      </c>
      <c r="F141" s="16">
        <v>475.15</v>
      </c>
      <c r="G141" s="2">
        <v>3008</v>
      </c>
      <c r="H141" s="4">
        <v>43570</v>
      </c>
      <c r="I141" s="3">
        <f t="shared" ref="I141:I146" si="10">E141-F141</f>
        <v>211.04999999999995</v>
      </c>
      <c r="J141" s="5">
        <f t="shared" ref="J141:J146" si="11">F141/E141</f>
        <v>0.69243660740308954</v>
      </c>
    </row>
    <row r="142" spans="1:10" ht="15.75">
      <c r="A142" s="15">
        <f>LOOKUP(B142,Membership!$D$2:$D$320,Membership!$C$2:$C$320)</f>
        <v>28</v>
      </c>
      <c r="B142" s="1">
        <v>4628</v>
      </c>
      <c r="C142" s="15">
        <v>167</v>
      </c>
      <c r="D142" s="3">
        <v>3.65</v>
      </c>
      <c r="E142" s="3">
        <f t="shared" si="9"/>
        <v>609.54999999999995</v>
      </c>
      <c r="F142" s="16"/>
      <c r="G142" s="6"/>
      <c r="H142" s="4"/>
      <c r="I142" s="3">
        <f t="shared" si="10"/>
        <v>609.54999999999995</v>
      </c>
      <c r="J142" s="5">
        <f t="shared" si="11"/>
        <v>0</v>
      </c>
    </row>
    <row r="143" spans="1:10" ht="15.75">
      <c r="A143" s="15">
        <f>LOOKUP(B143,Membership!$D$2:$D$320,Membership!$C$2:$C$320)</f>
        <v>28</v>
      </c>
      <c r="B143" s="1">
        <v>5488</v>
      </c>
      <c r="C143" s="15">
        <v>282</v>
      </c>
      <c r="D143" s="3">
        <v>3.65</v>
      </c>
      <c r="E143" s="3">
        <f t="shared" si="9"/>
        <v>1029.3</v>
      </c>
      <c r="F143" s="16">
        <v>1050</v>
      </c>
      <c r="G143" s="6">
        <v>7342</v>
      </c>
      <c r="H143" s="4">
        <v>43494</v>
      </c>
      <c r="I143" s="3">
        <f t="shared" si="10"/>
        <v>-20.700000000000045</v>
      </c>
      <c r="J143" s="5">
        <f t="shared" si="11"/>
        <v>1.0201107548819586</v>
      </c>
    </row>
    <row r="144" spans="1:10" ht="15.75">
      <c r="A144" s="15">
        <f>LOOKUP(B144,Membership!$D$2:$D$320,Membership!$C$2:$C$320)</f>
        <v>27</v>
      </c>
      <c r="B144" s="1">
        <v>12467</v>
      </c>
      <c r="C144" s="15">
        <v>76</v>
      </c>
      <c r="D144" s="3">
        <v>3.65</v>
      </c>
      <c r="E144" s="3">
        <f t="shared" si="9"/>
        <v>277.39999999999998</v>
      </c>
      <c r="F144" s="16"/>
      <c r="G144" s="6"/>
      <c r="H144" s="4"/>
      <c r="I144" s="3">
        <f t="shared" si="10"/>
        <v>277.39999999999998</v>
      </c>
      <c r="J144" s="5">
        <f t="shared" si="11"/>
        <v>0</v>
      </c>
    </row>
    <row r="145" spans="1:10" ht="15.75">
      <c r="A145" s="15">
        <f>LOOKUP(B145,Membership!$D$2:$D$320,Membership!$C$2:$C$320)</f>
        <v>29</v>
      </c>
      <c r="B145" s="1">
        <v>16280</v>
      </c>
      <c r="C145" s="15">
        <v>64</v>
      </c>
      <c r="D145" s="3">
        <v>3.65</v>
      </c>
      <c r="E145" s="3">
        <f t="shared" si="9"/>
        <v>233.6</v>
      </c>
      <c r="F145" s="16"/>
      <c r="G145" s="6"/>
      <c r="H145" s="4"/>
      <c r="I145" s="3">
        <f t="shared" si="10"/>
        <v>233.6</v>
      </c>
      <c r="J145" s="5">
        <f t="shared" si="11"/>
        <v>0</v>
      </c>
    </row>
    <row r="146" spans="1:10" ht="15.75">
      <c r="A146" s="15">
        <f>LOOKUP(B146,Membership!$D$2:$D$320,Membership!$C$2:$C$320)</f>
        <v>28</v>
      </c>
      <c r="B146" s="1">
        <v>16937</v>
      </c>
      <c r="C146" s="15">
        <v>36</v>
      </c>
      <c r="D146" s="3">
        <v>3.65</v>
      </c>
      <c r="E146" s="3">
        <f t="shared" si="9"/>
        <v>131.4</v>
      </c>
      <c r="F146" s="16"/>
      <c r="G146" s="6"/>
      <c r="H146" s="4"/>
      <c r="I146" s="3">
        <f t="shared" si="10"/>
        <v>131.4</v>
      </c>
      <c r="J146" s="5">
        <f t="shared" si="11"/>
        <v>0</v>
      </c>
    </row>
    <row r="147" spans="1:10" ht="15.75">
      <c r="A147" s="15"/>
      <c r="B147" s="1"/>
      <c r="C147" s="15"/>
      <c r="D147" s="3"/>
      <c r="E147" s="3"/>
      <c r="F147" s="16"/>
      <c r="G147" s="6"/>
      <c r="H147" s="4"/>
      <c r="I147" s="3"/>
      <c r="J147" s="5"/>
    </row>
    <row r="148" spans="1:10" ht="15.75">
      <c r="A148" s="15">
        <f>LOOKUP(B148,Membership!$D$2:$D$320,Membership!$C$2:$C$320)</f>
        <v>31</v>
      </c>
      <c r="B148" s="1">
        <v>1654</v>
      </c>
      <c r="C148" s="15">
        <v>158</v>
      </c>
      <c r="D148" s="3">
        <v>3.65</v>
      </c>
      <c r="E148" s="3">
        <f>C148*D148</f>
        <v>576.69999999999993</v>
      </c>
      <c r="F148" s="16">
        <v>237.65</v>
      </c>
      <c r="G148" s="6">
        <v>5126</v>
      </c>
      <c r="H148" s="4">
        <v>43294</v>
      </c>
      <c r="I148" s="3">
        <f>E148-F148</f>
        <v>339.04999999999995</v>
      </c>
      <c r="J148" s="5">
        <f>F148/E148</f>
        <v>0.41208600658921457</v>
      </c>
    </row>
    <row r="149" spans="1:10" ht="15.75">
      <c r="A149" s="15">
        <f>LOOKUP(B149,Membership!$D$2:$D$320,Membership!$C$2:$C$320)</f>
        <v>31</v>
      </c>
      <c r="B149" s="1">
        <v>2787</v>
      </c>
      <c r="C149" s="15">
        <v>126</v>
      </c>
      <c r="D149" s="3">
        <v>3.65</v>
      </c>
      <c r="E149" s="3">
        <f>C149*D149</f>
        <v>459.9</v>
      </c>
      <c r="F149" s="16"/>
      <c r="G149" s="6"/>
      <c r="H149" s="4"/>
      <c r="I149" s="3">
        <f>E149-F149</f>
        <v>459.9</v>
      </c>
      <c r="J149" s="5">
        <f>F149/E149</f>
        <v>0</v>
      </c>
    </row>
    <row r="150" spans="1:10" ht="15.75">
      <c r="A150" s="15">
        <f>LOOKUP(B150,Membership!$D$2:$D$320,Membership!$C$2:$C$320)</f>
        <v>31</v>
      </c>
      <c r="B150" s="1">
        <v>3825</v>
      </c>
      <c r="C150" s="15">
        <v>67</v>
      </c>
      <c r="D150" s="3">
        <v>3.65</v>
      </c>
      <c r="E150" s="3">
        <f>C150*D150</f>
        <v>244.54999999999998</v>
      </c>
      <c r="F150" s="16"/>
      <c r="G150" s="6"/>
      <c r="H150" s="4"/>
      <c r="I150" s="3">
        <f>E150-F150</f>
        <v>244.54999999999998</v>
      </c>
      <c r="J150" s="5">
        <f>F150/E150</f>
        <v>0</v>
      </c>
    </row>
    <row r="151" spans="1:10" ht="15.75">
      <c r="A151" s="15">
        <f>LOOKUP(B151,Membership!$D$2:$D$320,Membership!$C$2:$C$320)</f>
        <v>31</v>
      </c>
      <c r="B151" s="1">
        <v>6789</v>
      </c>
      <c r="C151" s="15">
        <v>83</v>
      </c>
      <c r="D151" s="3">
        <v>3.65</v>
      </c>
      <c r="E151" s="3">
        <f>C151*D151</f>
        <v>302.95</v>
      </c>
      <c r="F151" s="16">
        <v>302.95</v>
      </c>
      <c r="G151" s="6">
        <v>3161</v>
      </c>
      <c r="H151" s="4">
        <v>43586</v>
      </c>
      <c r="I151" s="3">
        <f>E151-F151</f>
        <v>0</v>
      </c>
      <c r="J151" s="5">
        <f>F151/E151</f>
        <v>1</v>
      </c>
    </row>
    <row r="152" spans="1:10" ht="15.75">
      <c r="A152" s="15">
        <f>LOOKUP(B152,Membership!$D$2:$D$320,Membership!$C$2:$C$320)</f>
        <v>31</v>
      </c>
      <c r="B152" s="1">
        <v>11832</v>
      </c>
      <c r="C152" s="15">
        <v>38</v>
      </c>
      <c r="D152" s="3">
        <v>3.65</v>
      </c>
      <c r="E152" s="3">
        <f>C152*D152</f>
        <v>138.69999999999999</v>
      </c>
      <c r="F152" s="16"/>
      <c r="G152" s="6"/>
      <c r="H152" s="4"/>
      <c r="I152" s="3">
        <f>E152-F152</f>
        <v>138.69999999999999</v>
      </c>
      <c r="J152" s="5">
        <f>F152/E152</f>
        <v>0</v>
      </c>
    </row>
    <row r="153" spans="1:10" ht="15.75">
      <c r="A153" s="15"/>
      <c r="B153" s="1"/>
      <c r="C153" s="15"/>
      <c r="D153" s="3"/>
      <c r="E153" s="3"/>
      <c r="F153" s="16"/>
      <c r="G153" s="6"/>
      <c r="H153" s="4"/>
      <c r="I153" s="3"/>
      <c r="J153" s="5"/>
    </row>
    <row r="154" spans="1:10" ht="15.75">
      <c r="A154" s="15">
        <f>LOOKUP(B154,Membership!$D$2:$D$320,Membership!$C$2:$C$320)</f>
        <v>30</v>
      </c>
      <c r="B154" s="1">
        <v>1799</v>
      </c>
      <c r="C154" s="15">
        <v>733</v>
      </c>
      <c r="D154" s="3">
        <v>3.65</v>
      </c>
      <c r="E154" s="3">
        <f t="shared" ref="E154:E159" si="12">C154*D154</f>
        <v>2675.45</v>
      </c>
      <c r="F154" s="16">
        <v>353.1</v>
      </c>
      <c r="G154" s="6">
        <v>3124</v>
      </c>
      <c r="H154" s="4">
        <v>43327</v>
      </c>
      <c r="I154" s="3">
        <f t="shared" ref="I154:I159" si="13">E154-F154</f>
        <v>2322.35</v>
      </c>
      <c r="J154" s="5">
        <f t="shared" ref="J154:J159" si="14">F154/E154</f>
        <v>0.13197779812741783</v>
      </c>
    </row>
    <row r="155" spans="1:10" ht="15.75">
      <c r="A155" s="15">
        <f>LOOKUP(B155,Membership!$D$2:$D$320,Membership!$C$2:$C$320)</f>
        <v>30</v>
      </c>
      <c r="B155" s="1">
        <v>4963</v>
      </c>
      <c r="C155" s="15">
        <v>108</v>
      </c>
      <c r="D155" s="3">
        <v>3.65</v>
      </c>
      <c r="E155" s="3">
        <f t="shared" si="12"/>
        <v>394.2</v>
      </c>
      <c r="F155" s="16">
        <v>441.65</v>
      </c>
      <c r="G155" s="6">
        <v>1006</v>
      </c>
      <c r="H155" s="4">
        <v>43550</v>
      </c>
      <c r="I155" s="3">
        <f t="shared" si="13"/>
        <v>-47.449999999999989</v>
      </c>
      <c r="J155" s="5">
        <f t="shared" si="14"/>
        <v>1.1203703703703702</v>
      </c>
    </row>
    <row r="156" spans="1:10" ht="15.75">
      <c r="A156" s="15">
        <f>LOOKUP(B156,Membership!$D$2:$D$320,Membership!$C$2:$C$320)</f>
        <v>29</v>
      </c>
      <c r="B156" s="1">
        <v>5127</v>
      </c>
      <c r="C156" s="15">
        <v>77</v>
      </c>
      <c r="D156" s="3">
        <v>3.65</v>
      </c>
      <c r="E156" s="3">
        <f t="shared" si="12"/>
        <v>281.05</v>
      </c>
      <c r="F156" s="16"/>
      <c r="G156" s="6"/>
      <c r="H156" s="4"/>
      <c r="I156" s="3">
        <f t="shared" si="13"/>
        <v>281.05</v>
      </c>
      <c r="J156" s="5">
        <f t="shared" si="14"/>
        <v>0</v>
      </c>
    </row>
    <row r="157" spans="1:10" ht="15.75">
      <c r="A157" s="15">
        <f>LOOKUP(B157,Membership!$D$2:$D$320,Membership!$C$2:$C$320)</f>
        <v>29</v>
      </c>
      <c r="B157" s="1">
        <v>7894</v>
      </c>
      <c r="C157" s="15">
        <v>35</v>
      </c>
      <c r="D157" s="3">
        <v>3.65</v>
      </c>
      <c r="E157" s="3">
        <f t="shared" si="12"/>
        <v>127.75</v>
      </c>
      <c r="F157" s="16"/>
      <c r="G157" s="6"/>
      <c r="H157" s="4"/>
      <c r="I157" s="3">
        <f t="shared" si="13"/>
        <v>127.75</v>
      </c>
      <c r="J157" s="5">
        <f t="shared" si="14"/>
        <v>0</v>
      </c>
    </row>
    <row r="158" spans="1:10" ht="15.75">
      <c r="A158" s="15">
        <f>LOOKUP(B158,Membership!$D$2:$D$320,Membership!$C$2:$C$320)</f>
        <v>30</v>
      </c>
      <c r="B158" s="1">
        <v>10522</v>
      </c>
      <c r="C158" s="15">
        <v>65</v>
      </c>
      <c r="D158" s="3">
        <v>3.65</v>
      </c>
      <c r="E158" s="3">
        <f t="shared" si="12"/>
        <v>237.25</v>
      </c>
      <c r="F158" s="16">
        <v>280</v>
      </c>
      <c r="G158" s="6">
        <v>1644</v>
      </c>
      <c r="H158" s="4">
        <v>43368</v>
      </c>
      <c r="I158" s="3">
        <f t="shared" si="13"/>
        <v>-42.75</v>
      </c>
      <c r="J158" s="5">
        <f t="shared" si="14"/>
        <v>1.1801896733403583</v>
      </c>
    </row>
    <row r="159" spans="1:10" ht="15.75">
      <c r="A159" s="15">
        <f>LOOKUP(B159,Membership!$D$2:$D$320,Membership!$C$2:$C$320)</f>
        <v>29</v>
      </c>
      <c r="B159" s="1">
        <v>17035</v>
      </c>
      <c r="C159" s="15">
        <v>20</v>
      </c>
      <c r="D159" s="3">
        <v>3.65</v>
      </c>
      <c r="E159" s="3">
        <f t="shared" si="12"/>
        <v>73</v>
      </c>
      <c r="F159" s="16"/>
      <c r="G159" s="6"/>
      <c r="H159" s="4"/>
      <c r="I159" s="3">
        <f t="shared" si="13"/>
        <v>73</v>
      </c>
      <c r="J159" s="5">
        <f t="shared" si="14"/>
        <v>0</v>
      </c>
    </row>
    <row r="160" spans="1:10" ht="15.75">
      <c r="A160" s="15"/>
      <c r="B160" s="1"/>
      <c r="C160" s="15" t="s">
        <v>314</v>
      </c>
      <c r="D160" s="3"/>
      <c r="E160" s="3"/>
      <c r="F160" s="16">
        <f>SUM(F91:F159)</f>
        <v>10270.050000000001</v>
      </c>
      <c r="G160" s="6"/>
      <c r="H160" s="4"/>
      <c r="I160" s="3"/>
      <c r="J160" s="5"/>
    </row>
    <row r="161" spans="1:10" ht="15.75">
      <c r="A161" s="15"/>
      <c r="B161" s="1"/>
      <c r="C161" s="15"/>
      <c r="D161" s="3"/>
      <c r="E161" s="3"/>
      <c r="F161" s="16"/>
      <c r="G161" s="6"/>
      <c r="H161" s="4"/>
      <c r="I161" s="3"/>
      <c r="J161" s="5"/>
    </row>
    <row r="162" spans="1:10" ht="15.75">
      <c r="A162" s="15"/>
      <c r="B162" s="1"/>
      <c r="C162" s="15"/>
      <c r="D162" s="3"/>
      <c r="E162" s="3"/>
      <c r="F162" s="16"/>
      <c r="G162" s="6"/>
      <c r="H162" s="4"/>
      <c r="I162" s="3"/>
      <c r="J162" s="5"/>
    </row>
    <row r="163" spans="1:10" ht="15.75">
      <c r="A163" s="15">
        <f>LOOKUP(B163,Membership!$D$2:$D$320,Membership!$C$2:$C$320)</f>
        <v>40</v>
      </c>
      <c r="B163" s="1">
        <v>1386</v>
      </c>
      <c r="C163" s="15">
        <v>170</v>
      </c>
      <c r="D163" s="3">
        <v>3.65</v>
      </c>
      <c r="E163" s="3">
        <f t="shared" ref="E163:E168" si="15">C163*D163</f>
        <v>620.5</v>
      </c>
      <c r="F163" s="16"/>
      <c r="G163" s="6"/>
      <c r="H163" s="4"/>
      <c r="I163" s="3">
        <f t="shared" ref="I163:I168" si="16">E163-F163</f>
        <v>620.5</v>
      </c>
      <c r="J163" s="5">
        <f t="shared" ref="J163:J168" si="17">F163/E163</f>
        <v>0</v>
      </c>
    </row>
    <row r="164" spans="1:10" ht="15.75">
      <c r="A164" s="15">
        <f>LOOKUP(B164,Membership!$D$2:$D$320,Membership!$C$2:$C$320)</f>
        <v>40</v>
      </c>
      <c r="B164" s="1">
        <v>2820</v>
      </c>
      <c r="C164" s="15">
        <v>162</v>
      </c>
      <c r="D164" s="3">
        <v>3.65</v>
      </c>
      <c r="E164" s="3">
        <f t="shared" si="15"/>
        <v>591.29999999999995</v>
      </c>
      <c r="F164" s="16"/>
      <c r="G164" s="6"/>
      <c r="H164" s="4"/>
      <c r="I164" s="3">
        <f t="shared" si="16"/>
        <v>591.29999999999995</v>
      </c>
      <c r="J164" s="5">
        <f t="shared" si="17"/>
        <v>0</v>
      </c>
    </row>
    <row r="165" spans="1:10" ht="15.75">
      <c r="A165" s="15">
        <f>LOOKUP(B165,Membership!$D$2:$D$320,Membership!$C$2:$C$320)</f>
        <v>40</v>
      </c>
      <c r="B165" s="1">
        <v>4416</v>
      </c>
      <c r="C165" s="15">
        <v>150</v>
      </c>
      <c r="D165" s="3">
        <v>3.65</v>
      </c>
      <c r="E165" s="3">
        <f t="shared" si="15"/>
        <v>547.5</v>
      </c>
      <c r="F165" s="16"/>
      <c r="G165" s="6"/>
      <c r="H165" s="4"/>
      <c r="I165" s="3">
        <f t="shared" si="16"/>
        <v>547.5</v>
      </c>
      <c r="J165" s="5">
        <f t="shared" si="17"/>
        <v>0</v>
      </c>
    </row>
    <row r="166" spans="1:10" ht="15.75">
      <c r="A166" s="15">
        <f>LOOKUP(B166,Membership!$D$2:$D$320,Membership!$C$2:$C$320)</f>
        <v>40</v>
      </c>
      <c r="B166" s="1">
        <v>6151</v>
      </c>
      <c r="C166" s="15">
        <v>77</v>
      </c>
      <c r="D166" s="3">
        <v>3.65</v>
      </c>
      <c r="E166" s="3">
        <f t="shared" si="15"/>
        <v>281.05</v>
      </c>
      <c r="F166" s="16"/>
      <c r="G166" s="6"/>
      <c r="H166" s="4"/>
      <c r="I166" s="3">
        <f t="shared" si="16"/>
        <v>281.05</v>
      </c>
      <c r="J166" s="5">
        <f t="shared" si="17"/>
        <v>0</v>
      </c>
    </row>
    <row r="167" spans="1:10" ht="15.75">
      <c r="A167" s="15">
        <f>LOOKUP(B167,Membership!$D$2:$D$320,Membership!$C$2:$C$320)</f>
        <v>101</v>
      </c>
      <c r="B167" s="1">
        <v>6480</v>
      </c>
      <c r="C167" s="15">
        <v>11</v>
      </c>
      <c r="D167" s="3">
        <v>3.65</v>
      </c>
      <c r="E167" s="3">
        <f t="shared" si="15"/>
        <v>40.15</v>
      </c>
      <c r="F167" s="16"/>
      <c r="G167" s="6"/>
      <c r="H167" s="4"/>
      <c r="I167" s="3">
        <f t="shared" si="16"/>
        <v>40.15</v>
      </c>
      <c r="J167" s="5">
        <f t="shared" si="17"/>
        <v>0</v>
      </c>
    </row>
    <row r="168" spans="1:10" ht="15.75">
      <c r="A168" s="15">
        <f>LOOKUP(B168,Membership!$D$2:$D$320,Membership!$C$2:$C$320)</f>
        <v>40</v>
      </c>
      <c r="B168" s="1">
        <v>12644</v>
      </c>
      <c r="C168" s="15">
        <v>58</v>
      </c>
      <c r="D168" s="3">
        <v>3.65</v>
      </c>
      <c r="E168" s="3">
        <f t="shared" si="15"/>
        <v>211.7</v>
      </c>
      <c r="F168" s="16"/>
      <c r="G168" s="6"/>
      <c r="H168" s="4"/>
      <c r="I168" s="3">
        <f t="shared" si="16"/>
        <v>211.7</v>
      </c>
      <c r="J168" s="5">
        <f t="shared" si="17"/>
        <v>0</v>
      </c>
    </row>
    <row r="169" spans="1:10" ht="15.75">
      <c r="A169" s="15"/>
      <c r="B169" s="1"/>
      <c r="C169" s="15"/>
      <c r="D169" s="3"/>
      <c r="E169" s="3"/>
      <c r="F169" s="16"/>
      <c r="G169" s="6"/>
      <c r="H169" s="4"/>
      <c r="I169" s="3"/>
      <c r="J169" s="5"/>
    </row>
    <row r="170" spans="1:10" ht="15.75">
      <c r="A170" s="15">
        <f>LOOKUP(B170,Membership!$D$2:$D$320,Membership!$C$2:$C$320)</f>
        <v>41</v>
      </c>
      <c r="B170" s="1">
        <v>765</v>
      </c>
      <c r="C170" s="15">
        <v>141</v>
      </c>
      <c r="D170" s="3">
        <v>3.65</v>
      </c>
      <c r="E170" s="3">
        <f>C170*D170</f>
        <v>514.65</v>
      </c>
      <c r="F170" s="16"/>
      <c r="G170" s="6"/>
      <c r="H170" s="4"/>
      <c r="I170" s="3">
        <f>E170-F170</f>
        <v>514.65</v>
      </c>
      <c r="J170" s="5">
        <f>F170/E170</f>
        <v>0</v>
      </c>
    </row>
    <row r="171" spans="1:10" ht="15.75">
      <c r="A171" s="15">
        <f>LOOKUP(B171,Membership!$D$2:$D$320,Membership!$C$2:$C$320)</f>
        <v>41</v>
      </c>
      <c r="B171" s="1">
        <v>1080</v>
      </c>
      <c r="C171" s="15">
        <v>139</v>
      </c>
      <c r="D171" s="3">
        <v>3.65</v>
      </c>
      <c r="E171" s="3">
        <f>C171*D171</f>
        <v>507.34999999999997</v>
      </c>
      <c r="F171" s="16"/>
      <c r="G171" s="6"/>
      <c r="H171" s="4"/>
      <c r="I171" s="3">
        <f>E171-F171</f>
        <v>507.34999999999997</v>
      </c>
      <c r="J171" s="5">
        <f>F171/E171</f>
        <v>0</v>
      </c>
    </row>
    <row r="172" spans="1:10" ht="15.75">
      <c r="A172" s="15">
        <f>LOOKUP(B172,Membership!$D$2:$D$320,Membership!$C$2:$C$320)</f>
        <v>41</v>
      </c>
      <c r="B172" s="1">
        <v>1501</v>
      </c>
      <c r="C172" s="15">
        <v>19</v>
      </c>
      <c r="D172" s="3">
        <v>3.65</v>
      </c>
      <c r="E172" s="3">
        <f>C172*D172</f>
        <v>69.349999999999994</v>
      </c>
      <c r="F172" s="16">
        <v>69.349999999999994</v>
      </c>
      <c r="G172" s="6">
        <v>3145</v>
      </c>
      <c r="H172" s="4">
        <v>43564</v>
      </c>
      <c r="I172" s="3">
        <f>E172-F172</f>
        <v>0</v>
      </c>
      <c r="J172" s="5">
        <f>F172/E172</f>
        <v>1</v>
      </c>
    </row>
    <row r="173" spans="1:10" ht="15.75">
      <c r="A173" s="15">
        <f>LOOKUP(B173,Membership!$D$2:$D$320,Membership!$C$2:$C$320)</f>
        <v>41</v>
      </c>
      <c r="B173" s="1">
        <v>7370</v>
      </c>
      <c r="C173" s="15">
        <v>154</v>
      </c>
      <c r="D173" s="3">
        <v>3.65</v>
      </c>
      <c r="E173" s="3">
        <f>C173*D173</f>
        <v>562.1</v>
      </c>
      <c r="F173" s="16"/>
      <c r="G173" s="6"/>
      <c r="H173" s="4"/>
      <c r="I173" s="3">
        <f>E173-F173</f>
        <v>562.1</v>
      </c>
      <c r="J173" s="5">
        <f>F173/E173</f>
        <v>0</v>
      </c>
    </row>
    <row r="174" spans="1:10" ht="15.75">
      <c r="A174" s="15">
        <f>LOOKUP(B174,Membership!$D$2:$D$320,Membership!$C$2:$C$320)</f>
        <v>41</v>
      </c>
      <c r="B174" s="1">
        <v>11884</v>
      </c>
      <c r="C174" s="15">
        <v>28</v>
      </c>
      <c r="D174" s="3">
        <v>3.65</v>
      </c>
      <c r="E174" s="3">
        <f>C174*D174</f>
        <v>102.2</v>
      </c>
      <c r="F174" s="16"/>
      <c r="G174" s="6"/>
      <c r="H174" s="4"/>
      <c r="I174" s="3">
        <f>E174-F174</f>
        <v>102.2</v>
      </c>
      <c r="J174" s="5">
        <f>F174/E174</f>
        <v>0</v>
      </c>
    </row>
    <row r="175" spans="1:10">
      <c r="A175" s="15"/>
      <c r="B175" s="14"/>
      <c r="C175" s="15"/>
      <c r="D175" s="16"/>
      <c r="E175" s="16"/>
      <c r="F175" s="16"/>
      <c r="G175" s="19"/>
      <c r="H175" s="17"/>
      <c r="I175" s="16"/>
      <c r="J175" s="18"/>
    </row>
    <row r="176" spans="1:10" ht="15.75">
      <c r="A176" s="15">
        <f>LOOKUP(B176,Membership!$D$2:$D$320,Membership!$C$2:$C$320)</f>
        <v>42</v>
      </c>
      <c r="B176" s="1">
        <v>1471</v>
      </c>
      <c r="C176" s="15">
        <v>159</v>
      </c>
      <c r="D176" s="3">
        <v>3.65</v>
      </c>
      <c r="E176" s="3">
        <f>C176*D176</f>
        <v>580.35</v>
      </c>
      <c r="F176" s="16"/>
      <c r="G176" s="6"/>
      <c r="H176" s="4"/>
      <c r="I176" s="3">
        <f>E176-F176</f>
        <v>580.35</v>
      </c>
      <c r="J176" s="5">
        <f>F176/E176</f>
        <v>0</v>
      </c>
    </row>
    <row r="177" spans="1:10" ht="15.75">
      <c r="A177" s="15">
        <f>LOOKUP(B177,Membership!$D$2:$D$320,Membership!$C$2:$C$320)</f>
        <v>42</v>
      </c>
      <c r="B177" s="1">
        <v>6630</v>
      </c>
      <c r="C177" s="15">
        <v>36</v>
      </c>
      <c r="D177" s="3">
        <v>3.65</v>
      </c>
      <c r="E177" s="3">
        <f>C177*D177</f>
        <v>131.4</v>
      </c>
      <c r="F177" s="16"/>
      <c r="G177" s="6"/>
      <c r="H177" s="4"/>
      <c r="I177" s="3">
        <f>E177-F177</f>
        <v>131.4</v>
      </c>
      <c r="J177" s="5">
        <f>F177/E177</f>
        <v>0</v>
      </c>
    </row>
    <row r="178" spans="1:10" ht="15.75">
      <c r="A178" s="15">
        <f>LOOKUP(B178,Membership!$D$2:$D$320,Membership!$C$2:$C$320)</f>
        <v>42</v>
      </c>
      <c r="B178" s="1">
        <v>10920</v>
      </c>
      <c r="C178" s="15">
        <v>59</v>
      </c>
      <c r="D178" s="3">
        <v>3.65</v>
      </c>
      <c r="E178" s="3">
        <f>C178*D178</f>
        <v>215.35</v>
      </c>
      <c r="F178" s="16"/>
      <c r="G178" s="6"/>
      <c r="H178" s="4"/>
      <c r="I178" s="3">
        <f>E178-F178</f>
        <v>215.35</v>
      </c>
      <c r="J178" s="5">
        <f>F178/E178</f>
        <v>0</v>
      </c>
    </row>
    <row r="179" spans="1:10" ht="15.75">
      <c r="A179" s="15">
        <f>LOOKUP(B179,Membership!$D$2:$D$320,Membership!$C$2:$C$320)</f>
        <v>42</v>
      </c>
      <c r="B179" s="1">
        <v>12491</v>
      </c>
      <c r="C179" s="15">
        <v>70</v>
      </c>
      <c r="D179" s="3">
        <v>3.65</v>
      </c>
      <c r="E179" s="3">
        <f>C179*D179</f>
        <v>255.5</v>
      </c>
      <c r="F179" s="16">
        <v>255.5</v>
      </c>
      <c r="G179" s="6">
        <v>2052</v>
      </c>
      <c r="H179" s="4">
        <v>43622</v>
      </c>
      <c r="I179" s="3">
        <f>E179-F179</f>
        <v>0</v>
      </c>
      <c r="J179" s="5">
        <f>F179/E179</f>
        <v>1</v>
      </c>
    </row>
    <row r="180" spans="1:10" ht="15.75">
      <c r="A180" s="15">
        <f>LOOKUP(B180,Membership!$D$2:$D$320,Membership!$C$2:$C$320)</f>
        <v>42</v>
      </c>
      <c r="B180" s="1">
        <v>13480</v>
      </c>
      <c r="C180" s="15">
        <v>80</v>
      </c>
      <c r="D180" s="3">
        <v>3.65</v>
      </c>
      <c r="E180" s="3">
        <f>C180*D180</f>
        <v>292</v>
      </c>
      <c r="F180" s="16">
        <v>299.3</v>
      </c>
      <c r="G180" s="6">
        <v>1738</v>
      </c>
      <c r="H180" s="4">
        <v>43642</v>
      </c>
      <c r="I180" s="3">
        <f>E180-F180</f>
        <v>-7.3000000000000114</v>
      </c>
      <c r="J180" s="5">
        <f>F180/E180</f>
        <v>1.0250000000000001</v>
      </c>
    </row>
    <row r="181" spans="1:10" ht="15.75">
      <c r="A181" s="15"/>
      <c r="B181" s="1"/>
      <c r="C181" s="15"/>
      <c r="D181" s="3"/>
      <c r="E181" s="3"/>
      <c r="F181" s="16"/>
      <c r="G181" s="6"/>
      <c r="H181" s="4"/>
      <c r="I181" s="3"/>
      <c r="J181" s="5"/>
    </row>
    <row r="182" spans="1:10" ht="15.75">
      <c r="A182" s="15">
        <f>LOOKUP(B182,Membership!$D$2:$D$320,Membership!$C$2:$C$320)</f>
        <v>43</v>
      </c>
      <c r="B182" s="1">
        <v>3099</v>
      </c>
      <c r="C182" s="15">
        <v>192</v>
      </c>
      <c r="D182" s="3">
        <v>3.65</v>
      </c>
      <c r="E182" s="3">
        <f>C182*D182</f>
        <v>700.8</v>
      </c>
      <c r="F182" s="16">
        <v>428.8</v>
      </c>
      <c r="G182" s="6">
        <v>3024</v>
      </c>
      <c r="H182" s="4">
        <v>43627</v>
      </c>
      <c r="I182" s="3">
        <f>E182-F182</f>
        <v>271.99999999999994</v>
      </c>
      <c r="J182" s="5">
        <f>F182/E182</f>
        <v>0.61187214611872154</v>
      </c>
    </row>
    <row r="183" spans="1:10" ht="15.75">
      <c r="A183" s="15">
        <f>LOOKUP(B183,Membership!$D$2:$D$320,Membership!$C$2:$C$320)</f>
        <v>43</v>
      </c>
      <c r="B183" s="1">
        <v>6371</v>
      </c>
      <c r="C183" s="15">
        <v>340</v>
      </c>
      <c r="D183" s="3">
        <v>3.65</v>
      </c>
      <c r="E183" s="3">
        <f>C183*D183</f>
        <v>1241</v>
      </c>
      <c r="F183" s="16">
        <v>1241</v>
      </c>
      <c r="G183" s="6">
        <v>5820</v>
      </c>
      <c r="H183" s="4">
        <v>43621</v>
      </c>
      <c r="I183" s="3">
        <f>E183-F183</f>
        <v>0</v>
      </c>
      <c r="J183" s="5">
        <f>F183/E183</f>
        <v>1</v>
      </c>
    </row>
    <row r="184" spans="1:10" ht="15.75">
      <c r="A184" s="15">
        <f>LOOKUP(B184,Membership!$D$2:$D$320,Membership!$C$2:$C$320)</f>
        <v>43</v>
      </c>
      <c r="B184" s="1">
        <v>6463</v>
      </c>
      <c r="C184" s="15">
        <v>121</v>
      </c>
      <c r="D184" s="3">
        <v>3.65</v>
      </c>
      <c r="E184" s="3">
        <f>C184*D184</f>
        <v>441.65</v>
      </c>
      <c r="F184" s="16"/>
      <c r="G184" s="6"/>
      <c r="H184" s="4"/>
      <c r="I184" s="3">
        <f>E184-F184</f>
        <v>441.65</v>
      </c>
      <c r="J184" s="5">
        <f>F184/E184</f>
        <v>0</v>
      </c>
    </row>
    <row r="185" spans="1:10" ht="15.75">
      <c r="A185" s="15">
        <f>LOOKUP(B185,Membership!$D$2:$D$320,Membership!$C$2:$C$320)</f>
        <v>43</v>
      </c>
      <c r="B185" s="1">
        <v>7811</v>
      </c>
      <c r="C185" s="15">
        <v>75</v>
      </c>
      <c r="D185" s="3">
        <v>3.65</v>
      </c>
      <c r="E185" s="3">
        <f>C185*D185</f>
        <v>273.75</v>
      </c>
      <c r="F185" s="16"/>
      <c r="G185" s="6"/>
      <c r="H185" s="4"/>
      <c r="I185" s="3">
        <f>E185-F185</f>
        <v>273.75</v>
      </c>
      <c r="J185" s="5">
        <f>F185/E185</f>
        <v>0</v>
      </c>
    </row>
    <row r="186" spans="1:10" ht="15.75">
      <c r="A186" s="15">
        <f>LOOKUP(B186,Membership!$D$2:$D$320,Membership!$C$2:$C$320)</f>
        <v>43</v>
      </c>
      <c r="B186" s="1">
        <v>16994</v>
      </c>
      <c r="C186" s="15">
        <v>40</v>
      </c>
      <c r="D186" s="3">
        <v>3.65</v>
      </c>
      <c r="E186" s="3">
        <f>C186*D186</f>
        <v>146</v>
      </c>
      <c r="F186" s="16"/>
      <c r="G186" s="6"/>
      <c r="H186" s="4"/>
      <c r="I186" s="3">
        <f>E186-F186</f>
        <v>146</v>
      </c>
      <c r="J186" s="5">
        <f>F186/E186</f>
        <v>0</v>
      </c>
    </row>
    <row r="187" spans="1:10" ht="15.75">
      <c r="A187" s="15"/>
      <c r="B187" s="1"/>
      <c r="C187" s="15"/>
      <c r="D187" s="3"/>
      <c r="E187" s="3"/>
      <c r="F187" s="16"/>
      <c r="G187" s="6"/>
      <c r="H187" s="4"/>
      <c r="I187" s="3"/>
      <c r="J187" s="5"/>
    </row>
    <row r="188" spans="1:10" ht="15.75">
      <c r="A188" s="15">
        <f>LOOKUP(B188,Membership!$D$2:$D$320,Membership!$C$2:$C$320)</f>
        <v>44</v>
      </c>
      <c r="B188" s="1">
        <v>1547</v>
      </c>
      <c r="C188" s="15">
        <v>176</v>
      </c>
      <c r="D188" s="3">
        <v>3.65</v>
      </c>
      <c r="E188" s="3">
        <f>C188*D188</f>
        <v>642.4</v>
      </c>
      <c r="F188" s="16">
        <v>394.2</v>
      </c>
      <c r="G188" s="6">
        <v>2469</v>
      </c>
      <c r="H188" s="4">
        <v>43522</v>
      </c>
      <c r="I188" s="3">
        <f>E188-F188</f>
        <v>248.2</v>
      </c>
      <c r="J188" s="5">
        <f>F188/E188</f>
        <v>0.61363636363636365</v>
      </c>
    </row>
    <row r="189" spans="1:10" ht="15.75">
      <c r="A189" s="15">
        <f>LOOKUP(B189,Membership!$D$2:$D$320,Membership!$C$2:$C$320)</f>
        <v>44</v>
      </c>
      <c r="B189" s="1">
        <v>1637</v>
      </c>
      <c r="C189" s="15">
        <v>152</v>
      </c>
      <c r="D189" s="3">
        <v>3.65</v>
      </c>
      <c r="E189" s="3">
        <f>C189*D189</f>
        <v>554.79999999999995</v>
      </c>
      <c r="F189" s="16">
        <v>492.75</v>
      </c>
      <c r="G189" s="6">
        <v>5707</v>
      </c>
      <c r="H189" s="4">
        <v>43641</v>
      </c>
      <c r="I189" s="3">
        <f>E189-F189</f>
        <v>62.049999999999955</v>
      </c>
      <c r="J189" s="5">
        <f>F189/E189</f>
        <v>0.88815789473684215</v>
      </c>
    </row>
    <row r="190" spans="1:10" ht="15.75">
      <c r="A190" s="15">
        <f>LOOKUP(B190,Membership!$D$2:$D$320,Membership!$C$2:$C$320)</f>
        <v>44</v>
      </c>
      <c r="B190" s="1">
        <v>4774</v>
      </c>
      <c r="C190" s="15">
        <v>77</v>
      </c>
      <c r="D190" s="3">
        <v>3.65</v>
      </c>
      <c r="E190" s="3">
        <f>C190*D190</f>
        <v>281.05</v>
      </c>
      <c r="F190" s="16"/>
      <c r="G190" s="6"/>
      <c r="H190" s="4"/>
      <c r="I190" s="3">
        <f>E190-F190</f>
        <v>281.05</v>
      </c>
      <c r="J190" s="5">
        <f>F190/E190</f>
        <v>0</v>
      </c>
    </row>
    <row r="191" spans="1:10" ht="15.75">
      <c r="A191" s="15"/>
      <c r="B191" s="1"/>
      <c r="C191" s="15"/>
      <c r="D191" s="3"/>
      <c r="E191" s="3"/>
      <c r="F191" s="16"/>
      <c r="G191" s="6"/>
      <c r="H191" s="4"/>
      <c r="I191" s="3"/>
      <c r="J191" s="5"/>
    </row>
    <row r="192" spans="1:10" ht="15.75">
      <c r="A192" s="15">
        <f>LOOKUP(B192,Membership!$D$2:$D$320,Membership!$C$2:$C$320)</f>
        <v>45</v>
      </c>
      <c r="B192" s="1">
        <v>3924</v>
      </c>
      <c r="C192" s="15">
        <v>238</v>
      </c>
      <c r="D192" s="3">
        <v>3.65</v>
      </c>
      <c r="E192" s="3">
        <f>C192*D192</f>
        <v>868.69999999999993</v>
      </c>
      <c r="F192" s="16">
        <v>555.35</v>
      </c>
      <c r="G192" s="6">
        <v>519</v>
      </c>
      <c r="H192" s="4">
        <v>43634</v>
      </c>
      <c r="I192" s="3">
        <f>E192-F192</f>
        <v>313.34999999999991</v>
      </c>
      <c r="J192" s="5">
        <f>F192/E192</f>
        <v>0.63928859214918854</v>
      </c>
    </row>
    <row r="193" spans="1:10" ht="15.75">
      <c r="A193" s="15">
        <f>LOOKUP(B193,Membership!$D$2:$D$320,Membership!$C$2:$C$320)</f>
        <v>45</v>
      </c>
      <c r="B193" s="1">
        <v>4549</v>
      </c>
      <c r="C193" s="15">
        <v>125</v>
      </c>
      <c r="D193" s="3">
        <v>3.65</v>
      </c>
      <c r="E193" s="3">
        <f>C193*D193</f>
        <v>456.25</v>
      </c>
      <c r="F193" s="16">
        <v>608.85</v>
      </c>
      <c r="G193" s="2" t="s">
        <v>406</v>
      </c>
      <c r="H193" s="26" t="s">
        <v>407</v>
      </c>
      <c r="I193" s="3">
        <f>E193-F193</f>
        <v>-152.60000000000002</v>
      </c>
      <c r="J193" s="5">
        <f>F193/E193</f>
        <v>1.3344657534246576</v>
      </c>
    </row>
    <row r="194" spans="1:10" ht="15.75">
      <c r="A194" s="15">
        <f>LOOKUP(B194,Membership!$D$2:$D$320,Membership!$C$2:$C$320)</f>
        <v>45</v>
      </c>
      <c r="B194" s="1">
        <v>10559</v>
      </c>
      <c r="C194" s="15">
        <v>91</v>
      </c>
      <c r="D194" s="3">
        <v>3.65</v>
      </c>
      <c r="E194" s="3">
        <f>C194*D194</f>
        <v>332.15</v>
      </c>
      <c r="F194" s="16"/>
      <c r="G194" s="6"/>
      <c r="H194" s="4"/>
      <c r="I194" s="3">
        <f>E194-F194</f>
        <v>332.15</v>
      </c>
      <c r="J194" s="5">
        <f>F194/E194</f>
        <v>0</v>
      </c>
    </row>
    <row r="195" spans="1:10" ht="15.75">
      <c r="A195" s="15">
        <f>LOOKUP(B195,Membership!$D$2:$D$320,Membership!$C$2:$C$320)</f>
        <v>45</v>
      </c>
      <c r="B195" s="1">
        <v>11155</v>
      </c>
      <c r="C195" s="15">
        <v>107</v>
      </c>
      <c r="D195" s="3">
        <v>3.65</v>
      </c>
      <c r="E195" s="3">
        <f>C195*D195</f>
        <v>390.55</v>
      </c>
      <c r="F195" s="16">
        <v>390.55</v>
      </c>
      <c r="G195" s="6">
        <v>2326</v>
      </c>
      <c r="H195" s="4">
        <v>43545</v>
      </c>
      <c r="I195" s="3">
        <f>E195-F195</f>
        <v>0</v>
      </c>
      <c r="J195" s="5">
        <f>F195/E195</f>
        <v>1</v>
      </c>
    </row>
    <row r="196" spans="1:10" ht="15.75">
      <c r="A196" s="15">
        <f>LOOKUP(B196,Membership!$D$2:$D$320,Membership!$C$2:$C$320)</f>
        <v>45</v>
      </c>
      <c r="B196" s="1">
        <v>16079</v>
      </c>
      <c r="C196" s="15">
        <v>44</v>
      </c>
      <c r="D196" s="3">
        <v>3.65</v>
      </c>
      <c r="E196" s="3">
        <f>C196*D196</f>
        <v>160.6</v>
      </c>
      <c r="F196" s="16"/>
      <c r="G196" s="6"/>
      <c r="H196" s="4"/>
      <c r="I196" s="3">
        <f>E196-F196</f>
        <v>160.6</v>
      </c>
      <c r="J196" s="5">
        <f>F196/E196</f>
        <v>0</v>
      </c>
    </row>
    <row r="197" spans="1:10" ht="15.75">
      <c r="A197" s="15"/>
      <c r="B197" s="1"/>
      <c r="C197" s="15"/>
      <c r="D197" s="3"/>
      <c r="E197" s="3"/>
      <c r="F197" s="16"/>
      <c r="G197" s="6"/>
      <c r="H197" s="4"/>
      <c r="I197" s="3"/>
      <c r="J197" s="5"/>
    </row>
    <row r="198" spans="1:10" ht="15.75">
      <c r="A198" s="15">
        <f>LOOKUP(B198,Membership!$D$2:$D$320,Membership!$C$2:$C$320)</f>
        <v>46</v>
      </c>
      <c r="B198" s="1">
        <v>746</v>
      </c>
      <c r="C198" s="15">
        <v>149</v>
      </c>
      <c r="D198" s="3">
        <v>3.65</v>
      </c>
      <c r="E198" s="3">
        <f>C198*D198</f>
        <v>543.85</v>
      </c>
      <c r="F198" s="16">
        <v>361.85</v>
      </c>
      <c r="G198" s="6">
        <v>8043</v>
      </c>
      <c r="H198" s="4">
        <v>43599</v>
      </c>
      <c r="I198" s="3">
        <f>E198-F198</f>
        <v>182</v>
      </c>
      <c r="J198" s="5">
        <f>F198/E198</f>
        <v>0.66534890135147562</v>
      </c>
    </row>
    <row r="199" spans="1:10" ht="15.75">
      <c r="A199" s="15">
        <f>LOOKUP(B199,Membership!$D$2:$D$320,Membership!$C$2:$C$320)</f>
        <v>46</v>
      </c>
      <c r="B199" s="1">
        <v>3450</v>
      </c>
      <c r="C199" s="15">
        <v>166</v>
      </c>
      <c r="D199" s="3">
        <v>3.65</v>
      </c>
      <c r="E199" s="3">
        <f>C199*D199</f>
        <v>605.9</v>
      </c>
      <c r="F199" s="16"/>
      <c r="G199" s="6"/>
      <c r="H199" s="4"/>
      <c r="I199" s="3">
        <f>E199-F199</f>
        <v>605.9</v>
      </c>
      <c r="J199" s="5">
        <f>F199/E199</f>
        <v>0</v>
      </c>
    </row>
    <row r="200" spans="1:10" ht="15.75">
      <c r="A200" s="15">
        <f>LOOKUP(B200,Membership!$D$2:$D$320,Membership!$C$2:$C$320)</f>
        <v>46</v>
      </c>
      <c r="B200" s="1">
        <v>3805</v>
      </c>
      <c r="C200" s="15">
        <v>204</v>
      </c>
      <c r="D200" s="3">
        <v>3.65</v>
      </c>
      <c r="E200" s="3">
        <f>C200*D200</f>
        <v>744.6</v>
      </c>
      <c r="F200" s="16"/>
      <c r="G200" s="6"/>
      <c r="H200" s="4"/>
      <c r="I200" s="3">
        <f>E200-F200</f>
        <v>744.6</v>
      </c>
      <c r="J200" s="5">
        <f>F200/E200</f>
        <v>0</v>
      </c>
    </row>
    <row r="201" spans="1:10" ht="15.75">
      <c r="A201" s="15">
        <f>LOOKUP(B201,Membership!$D$2:$D$320,Membership!$C$2:$C$320)</f>
        <v>46</v>
      </c>
      <c r="B201" s="1">
        <v>4392</v>
      </c>
      <c r="C201" s="15">
        <v>59</v>
      </c>
      <c r="D201" s="3">
        <v>3.65</v>
      </c>
      <c r="E201" s="3">
        <f>C201*D201</f>
        <v>215.35</v>
      </c>
      <c r="F201" s="16">
        <v>273.75</v>
      </c>
      <c r="G201" s="6">
        <v>2809</v>
      </c>
      <c r="H201" s="4">
        <v>43642</v>
      </c>
      <c r="I201" s="3">
        <f>E201-F201</f>
        <v>-58.400000000000006</v>
      </c>
      <c r="J201" s="5">
        <f>F201/E201</f>
        <v>1.271186440677966</v>
      </c>
    </row>
    <row r="202" spans="1:10" ht="15.75">
      <c r="A202" s="15"/>
      <c r="B202" s="1"/>
      <c r="C202" s="15"/>
      <c r="D202" s="3"/>
      <c r="E202" s="3"/>
      <c r="F202" s="16"/>
      <c r="G202" s="6"/>
      <c r="H202" s="4"/>
      <c r="I202" s="3"/>
      <c r="J202" s="5"/>
    </row>
    <row r="203" spans="1:10" ht="15.75">
      <c r="A203" s="15">
        <f>LOOKUP(B203,Membership!$D$2:$D$320,Membership!$C$2:$C$320)</f>
        <v>47</v>
      </c>
      <c r="B203" s="1">
        <v>531</v>
      </c>
      <c r="C203" s="15">
        <v>107</v>
      </c>
      <c r="D203" s="3">
        <v>3.65</v>
      </c>
      <c r="E203" s="3">
        <f t="shared" ref="E203:E208" si="18">C203*D203</f>
        <v>390.55</v>
      </c>
      <c r="F203" s="16">
        <v>417</v>
      </c>
      <c r="G203" s="6">
        <v>9445</v>
      </c>
      <c r="H203" s="4">
        <v>43608</v>
      </c>
      <c r="I203" s="3">
        <f t="shared" ref="I203:I208" si="19">E203-F203</f>
        <v>-26.449999999999989</v>
      </c>
      <c r="J203" s="5">
        <f t="shared" ref="J203:J208" si="20">F203/E203</f>
        <v>1.0677250032006145</v>
      </c>
    </row>
    <row r="204" spans="1:10" ht="15.75">
      <c r="A204" s="15">
        <f>LOOKUP(B204,Membership!$D$2:$D$320,Membership!$C$2:$C$320)</f>
        <v>47</v>
      </c>
      <c r="B204" s="1">
        <v>4527</v>
      </c>
      <c r="C204" s="15">
        <v>225</v>
      </c>
      <c r="D204" s="3">
        <v>3.65</v>
      </c>
      <c r="E204" s="3">
        <f t="shared" si="18"/>
        <v>821.25</v>
      </c>
      <c r="F204" s="16">
        <v>605.5</v>
      </c>
      <c r="G204" s="6">
        <v>3039</v>
      </c>
      <c r="H204" s="4">
        <v>43552</v>
      </c>
      <c r="I204" s="3">
        <f t="shared" si="19"/>
        <v>215.75</v>
      </c>
      <c r="J204" s="5">
        <f t="shared" si="20"/>
        <v>0.73729071537290714</v>
      </c>
    </row>
    <row r="205" spans="1:10" ht="15.75">
      <c r="A205" s="15">
        <f>LOOKUP(B205,Membership!$D$2:$D$320,Membership!$C$2:$C$320)</f>
        <v>47</v>
      </c>
      <c r="B205" s="1">
        <v>4586</v>
      </c>
      <c r="C205" s="15">
        <v>162</v>
      </c>
      <c r="D205" s="3">
        <v>3.65</v>
      </c>
      <c r="E205" s="3">
        <f t="shared" si="18"/>
        <v>591.29999999999995</v>
      </c>
      <c r="F205" s="16"/>
      <c r="G205" s="6"/>
      <c r="H205" s="4"/>
      <c r="I205" s="3">
        <f t="shared" si="19"/>
        <v>591.29999999999995</v>
      </c>
      <c r="J205" s="5">
        <f t="shared" si="20"/>
        <v>0</v>
      </c>
    </row>
    <row r="206" spans="1:10" ht="15.75">
      <c r="A206" s="15">
        <f>LOOKUP(B206,Membership!$D$2:$D$320,Membership!$C$2:$C$320)</f>
        <v>47</v>
      </c>
      <c r="B206" s="1">
        <v>6568</v>
      </c>
      <c r="C206" s="15">
        <v>125</v>
      </c>
      <c r="D206" s="3">
        <v>3.65</v>
      </c>
      <c r="E206" s="3">
        <f t="shared" si="18"/>
        <v>456.25</v>
      </c>
      <c r="F206" s="16"/>
      <c r="G206" s="6"/>
      <c r="H206" s="4"/>
      <c r="I206" s="3">
        <f t="shared" si="19"/>
        <v>456.25</v>
      </c>
      <c r="J206" s="5">
        <f t="shared" si="20"/>
        <v>0</v>
      </c>
    </row>
    <row r="207" spans="1:10" ht="15.75">
      <c r="A207" s="15">
        <f>LOOKUP(B207,Membership!$D$2:$D$320,Membership!$C$2:$C$320)</f>
        <v>47</v>
      </c>
      <c r="B207" s="1">
        <v>9082</v>
      </c>
      <c r="C207" s="15">
        <v>56</v>
      </c>
      <c r="D207" s="3">
        <v>3.65</v>
      </c>
      <c r="E207" s="3">
        <f t="shared" si="18"/>
        <v>204.4</v>
      </c>
      <c r="F207" s="16"/>
      <c r="G207" s="6"/>
      <c r="H207" s="4"/>
      <c r="I207" s="3">
        <f t="shared" si="19"/>
        <v>204.4</v>
      </c>
      <c r="J207" s="5">
        <f t="shared" si="20"/>
        <v>0</v>
      </c>
    </row>
    <row r="208" spans="1:10" ht="15.75">
      <c r="A208" s="15">
        <f>LOOKUP(B208,Membership!$D$2:$D$320,Membership!$C$2:$C$320)</f>
        <v>47</v>
      </c>
      <c r="B208" s="1">
        <v>16863</v>
      </c>
      <c r="C208" s="15">
        <v>46</v>
      </c>
      <c r="D208" s="3">
        <v>3.65</v>
      </c>
      <c r="E208" s="3">
        <f t="shared" si="18"/>
        <v>167.9</v>
      </c>
      <c r="F208" s="16"/>
      <c r="G208" s="6"/>
      <c r="H208" s="4"/>
      <c r="I208" s="3">
        <f t="shared" si="19"/>
        <v>167.9</v>
      </c>
      <c r="J208" s="5">
        <f t="shared" si="20"/>
        <v>0</v>
      </c>
    </row>
    <row r="209" spans="1:10" ht="15.75">
      <c r="A209" s="15"/>
      <c r="B209" s="1"/>
      <c r="C209" s="15"/>
      <c r="D209" s="3"/>
      <c r="E209" s="3"/>
      <c r="F209" s="16"/>
      <c r="G209" s="6"/>
      <c r="H209" s="4"/>
      <c r="I209" s="3"/>
      <c r="J209" s="5"/>
    </row>
    <row r="210" spans="1:10" ht="15.75" customHeight="1">
      <c r="A210" s="15">
        <f>LOOKUP(B210,Membership!$D$2:$D$320,Membership!$C$2:$C$320)</f>
        <v>48</v>
      </c>
      <c r="B210" s="1">
        <v>1478</v>
      </c>
      <c r="C210" s="15">
        <v>128</v>
      </c>
      <c r="D210" s="3">
        <v>3.65</v>
      </c>
      <c r="E210" s="3">
        <f>C210*D210</f>
        <v>467.2</v>
      </c>
      <c r="F210" s="16">
        <v>304.05</v>
      </c>
      <c r="G210" s="6">
        <v>6453</v>
      </c>
      <c r="H210" s="4">
        <v>43293</v>
      </c>
      <c r="I210" s="36">
        <f>E210-F210</f>
        <v>163.14999999999998</v>
      </c>
      <c r="J210" s="5">
        <f>F210/E210</f>
        <v>0.65079195205479456</v>
      </c>
    </row>
    <row r="211" spans="1:10" ht="15.75">
      <c r="A211" s="15">
        <f>LOOKUP(B211,Membership!$D$2:$D$320,Membership!$C$2:$C$320)</f>
        <v>48</v>
      </c>
      <c r="B211" s="1">
        <v>1669</v>
      </c>
      <c r="C211" s="15">
        <v>73</v>
      </c>
      <c r="D211" s="3">
        <v>3.65</v>
      </c>
      <c r="E211" s="3">
        <f>C211*D211</f>
        <v>266.45</v>
      </c>
      <c r="F211" s="16"/>
      <c r="G211" s="6"/>
      <c r="H211" s="4"/>
      <c r="I211" s="3">
        <v>308</v>
      </c>
      <c r="J211" s="5">
        <f>F211/E211</f>
        <v>0</v>
      </c>
    </row>
    <row r="212" spans="1:10" ht="15.75" customHeight="1">
      <c r="A212" s="15">
        <f>LOOKUP(B212,Membership!$D$2:$D$320,Membership!$C$2:$C$320)</f>
        <v>48</v>
      </c>
      <c r="B212" s="1">
        <v>6690</v>
      </c>
      <c r="C212" s="15">
        <v>97</v>
      </c>
      <c r="D212" s="3">
        <v>3.65</v>
      </c>
      <c r="E212" s="3">
        <f>C212*D212</f>
        <v>354.05</v>
      </c>
      <c r="F212" s="16">
        <v>165</v>
      </c>
      <c r="G212" s="6">
        <v>2336</v>
      </c>
      <c r="H212" s="4">
        <v>43640</v>
      </c>
      <c r="I212" s="3">
        <f>E212-F212</f>
        <v>189.05</v>
      </c>
      <c r="J212" s="5">
        <f>F212/E212</f>
        <v>0.46603587063974011</v>
      </c>
    </row>
    <row r="213" spans="1:10" ht="15.75">
      <c r="A213" s="15">
        <f>LOOKUP(B213,Membership!$D$2:$D$320,Membership!$C$2:$C$320)</f>
        <v>48</v>
      </c>
      <c r="B213" s="1">
        <v>7775</v>
      </c>
      <c r="C213" s="15">
        <v>106</v>
      </c>
      <c r="D213" s="3">
        <v>3.65</v>
      </c>
      <c r="E213" s="3">
        <f>C213*D213</f>
        <v>386.9</v>
      </c>
      <c r="F213" s="16">
        <v>412</v>
      </c>
      <c r="G213" s="6">
        <v>3523</v>
      </c>
      <c r="H213" s="4">
        <v>43580</v>
      </c>
      <c r="I213" s="3">
        <f>E213-F213</f>
        <v>-25.100000000000023</v>
      </c>
      <c r="J213" s="5">
        <f>F213/E213</f>
        <v>1.0648746446110107</v>
      </c>
    </row>
    <row r="214" spans="1:10" ht="15.75">
      <c r="A214" s="15">
        <f>LOOKUP(B214,Membership!$D$2:$D$320,Membership!$C$2:$C$320)</f>
        <v>48</v>
      </c>
      <c r="B214" s="1">
        <v>15229</v>
      </c>
      <c r="C214" s="15">
        <v>74</v>
      </c>
      <c r="D214" s="3">
        <v>3.65</v>
      </c>
      <c r="E214" s="3">
        <f>C214*D214</f>
        <v>270.09999999999997</v>
      </c>
      <c r="F214" s="16"/>
      <c r="G214" s="6"/>
      <c r="H214" s="4"/>
      <c r="I214" s="3">
        <f>E214-F214</f>
        <v>270.09999999999997</v>
      </c>
      <c r="J214" s="5">
        <f>F214/E214</f>
        <v>0</v>
      </c>
    </row>
    <row r="215" spans="1:10" ht="15.75">
      <c r="A215" s="15"/>
      <c r="B215" s="1"/>
      <c r="C215" s="15"/>
      <c r="D215" s="3"/>
      <c r="E215" s="3"/>
      <c r="F215" s="16"/>
      <c r="G215" s="6"/>
      <c r="H215" s="4"/>
      <c r="I215" s="3"/>
      <c r="J215" s="5"/>
    </row>
    <row r="216" spans="1:10" ht="15.75">
      <c r="A216" s="15">
        <f>LOOKUP(B216,Membership!$D$2:$D$320,Membership!$C$2:$C$320)</f>
        <v>49</v>
      </c>
      <c r="B216" s="1">
        <v>596</v>
      </c>
      <c r="C216" s="15">
        <v>66</v>
      </c>
      <c r="D216" s="3">
        <v>3.65</v>
      </c>
      <c r="E216" s="3">
        <f>C216*D216</f>
        <v>240.9</v>
      </c>
      <c r="F216" s="16"/>
      <c r="G216" s="6"/>
      <c r="H216" s="4"/>
      <c r="I216" s="3">
        <f>E216-F216</f>
        <v>240.9</v>
      </c>
      <c r="J216" s="5">
        <f>F216/E216</f>
        <v>0</v>
      </c>
    </row>
    <row r="217" spans="1:10" ht="15.75">
      <c r="A217" s="15">
        <f>LOOKUP(B217,Membership!$D$2:$D$320,Membership!$C$2:$C$320)</f>
        <v>49</v>
      </c>
      <c r="B217" s="1">
        <v>605</v>
      </c>
      <c r="C217" s="15">
        <v>146</v>
      </c>
      <c r="D217" s="3">
        <v>3.65</v>
      </c>
      <c r="E217" s="3">
        <f>C217*D217</f>
        <v>532.9</v>
      </c>
      <c r="F217" s="16"/>
      <c r="G217" s="6"/>
      <c r="H217" s="4"/>
      <c r="I217" s="3">
        <f>E217-F217</f>
        <v>532.9</v>
      </c>
      <c r="J217" s="5">
        <f>F217/E217</f>
        <v>0</v>
      </c>
    </row>
    <row r="218" spans="1:10" ht="15.75">
      <c r="A218" s="15">
        <f>LOOKUP(B218,Membership!$D$2:$D$320,Membership!$C$2:$C$320)</f>
        <v>49</v>
      </c>
      <c r="B218" s="1">
        <v>9230</v>
      </c>
      <c r="C218" s="15">
        <v>93</v>
      </c>
      <c r="D218" s="3">
        <v>3.65</v>
      </c>
      <c r="E218" s="3">
        <f>C218*D218</f>
        <v>339.45</v>
      </c>
      <c r="F218" s="16">
        <v>339.45</v>
      </c>
      <c r="G218" s="6">
        <v>2869</v>
      </c>
      <c r="H218" s="4">
        <v>43543</v>
      </c>
      <c r="I218" s="3">
        <f>E218-F218</f>
        <v>0</v>
      </c>
      <c r="J218" s="5">
        <f>F218/E218</f>
        <v>1</v>
      </c>
    </row>
    <row r="219" spans="1:10" ht="15.75">
      <c r="A219" s="15">
        <f>LOOKUP(B219,Membership!$D$2:$D$320,Membership!$C$2:$C$320)</f>
        <v>49</v>
      </c>
      <c r="B219" s="1">
        <v>9360</v>
      </c>
      <c r="C219" s="15">
        <v>125</v>
      </c>
      <c r="D219" s="3">
        <v>3.65</v>
      </c>
      <c r="E219" s="3">
        <f>C219*D219</f>
        <v>456.25</v>
      </c>
      <c r="F219" s="16">
        <v>237.25</v>
      </c>
      <c r="G219" s="6">
        <v>3028</v>
      </c>
      <c r="H219" s="4">
        <v>43379</v>
      </c>
      <c r="I219" s="3">
        <f>E219-F219</f>
        <v>219</v>
      </c>
      <c r="J219" s="5">
        <f>F219/E219</f>
        <v>0.52</v>
      </c>
    </row>
    <row r="220" spans="1:10" ht="15.75">
      <c r="A220" s="15">
        <f>LOOKUP(B220,Membership!$D$2:$D$320,Membership!$C$2:$C$320)</f>
        <v>49</v>
      </c>
      <c r="B220" s="1">
        <v>10363</v>
      </c>
      <c r="C220" s="15">
        <v>53</v>
      </c>
      <c r="D220" s="3">
        <v>3.65</v>
      </c>
      <c r="E220" s="3">
        <f>C220*D220</f>
        <v>193.45</v>
      </c>
      <c r="F220" s="16"/>
      <c r="G220" s="2"/>
      <c r="H220" s="4"/>
      <c r="I220" s="3">
        <f>E220-F220</f>
        <v>193.45</v>
      </c>
      <c r="J220" s="5">
        <f>F220/E220</f>
        <v>0</v>
      </c>
    </row>
    <row r="221" spans="1:10" ht="15.75">
      <c r="A221" s="15"/>
      <c r="B221" s="1"/>
      <c r="C221" s="15"/>
      <c r="D221" s="3"/>
      <c r="E221" s="3"/>
      <c r="F221" s="16"/>
      <c r="G221" s="2"/>
      <c r="H221" s="4"/>
      <c r="I221" s="3"/>
      <c r="J221" s="5"/>
    </row>
    <row r="222" spans="1:10" ht="15.75">
      <c r="A222" s="15">
        <f>LOOKUP(B222,Membership!$D$2:$D$320,Membership!$C$2:$C$320)</f>
        <v>50</v>
      </c>
      <c r="B222" s="1">
        <v>1864</v>
      </c>
      <c r="C222" s="15">
        <v>123</v>
      </c>
      <c r="D222" s="3">
        <v>3.65</v>
      </c>
      <c r="E222" s="3">
        <f>C222*D222</f>
        <v>448.95</v>
      </c>
      <c r="F222" s="16"/>
      <c r="G222" s="6"/>
      <c r="H222" s="4"/>
      <c r="I222" s="3">
        <f>E222-F222</f>
        <v>448.95</v>
      </c>
      <c r="J222" s="5">
        <f>F222/E222</f>
        <v>0</v>
      </c>
    </row>
    <row r="223" spans="1:10" ht="15.75">
      <c r="A223" s="15">
        <f>LOOKUP(B223,Membership!$D$2:$D$320,Membership!$C$2:$C$320)</f>
        <v>50</v>
      </c>
      <c r="B223" s="1">
        <v>3396</v>
      </c>
      <c r="C223" s="15">
        <v>165</v>
      </c>
      <c r="D223" s="3">
        <v>3.65</v>
      </c>
      <c r="E223" s="3">
        <f>C223*D223</f>
        <v>602.25</v>
      </c>
      <c r="F223" s="16"/>
      <c r="G223" s="6"/>
      <c r="H223" s="4"/>
      <c r="I223" s="3">
        <f>E223-F223</f>
        <v>602.25</v>
      </c>
      <c r="J223" s="5">
        <f>F223/E223</f>
        <v>0</v>
      </c>
    </row>
    <row r="224" spans="1:10" ht="15.75">
      <c r="A224" s="15">
        <f>LOOKUP(B224,Membership!$D$2:$D$320,Membership!$C$2:$C$320)</f>
        <v>50</v>
      </c>
      <c r="B224" s="1">
        <v>6508</v>
      </c>
      <c r="C224" s="15">
        <v>65</v>
      </c>
      <c r="D224" s="3">
        <v>3.65</v>
      </c>
      <c r="E224" s="3">
        <f>C224*D224</f>
        <v>237.25</v>
      </c>
      <c r="F224" s="16">
        <v>237.25</v>
      </c>
      <c r="G224" s="6">
        <v>2465</v>
      </c>
      <c r="H224" s="4">
        <v>43545</v>
      </c>
      <c r="I224" s="3">
        <f>E224-F224</f>
        <v>0</v>
      </c>
      <c r="J224" s="5">
        <f>F224/E224</f>
        <v>1</v>
      </c>
    </row>
    <row r="225" spans="1:10" ht="15.75">
      <c r="A225" s="15">
        <f>LOOKUP(B225,Membership!$D$2:$D$320,Membership!$C$2:$C$320)</f>
        <v>50</v>
      </c>
      <c r="B225" s="1">
        <v>6547</v>
      </c>
      <c r="C225" s="15">
        <v>151</v>
      </c>
      <c r="D225" s="3">
        <v>3.65</v>
      </c>
      <c r="E225" s="3">
        <f>C225*D225</f>
        <v>551.15</v>
      </c>
      <c r="F225" s="16"/>
      <c r="G225" s="6"/>
      <c r="H225" s="4"/>
      <c r="I225" s="3">
        <f>E225-F225</f>
        <v>551.15</v>
      </c>
      <c r="J225" s="5">
        <f>F225/E225</f>
        <v>0</v>
      </c>
    </row>
    <row r="226" spans="1:10" ht="15.75">
      <c r="A226" s="15">
        <f>LOOKUP(B226,Membership!$D$2:$D$320,Membership!$C$2:$C$320)</f>
        <v>50</v>
      </c>
      <c r="B226" s="1">
        <v>12709</v>
      </c>
      <c r="C226" s="15">
        <v>30</v>
      </c>
      <c r="D226" s="3">
        <v>3.65</v>
      </c>
      <c r="E226" s="3">
        <f>C226*D226</f>
        <v>109.5</v>
      </c>
      <c r="F226" s="16"/>
      <c r="G226" s="6"/>
      <c r="H226" s="4"/>
      <c r="I226" s="3">
        <f>E226-F226</f>
        <v>109.5</v>
      </c>
      <c r="J226" s="5">
        <f>F226/E226</f>
        <v>0</v>
      </c>
    </row>
    <row r="227" spans="1:10" ht="15.75">
      <c r="A227" s="15"/>
      <c r="B227" s="1"/>
      <c r="C227" s="15"/>
      <c r="D227" s="3"/>
      <c r="E227" s="3"/>
      <c r="F227" s="16"/>
      <c r="G227" s="6"/>
      <c r="H227" s="4"/>
      <c r="I227" s="3"/>
      <c r="J227" s="5"/>
    </row>
    <row r="228" spans="1:10" ht="15.75">
      <c r="A228" s="15">
        <f>LOOKUP(B228,Membership!$D$2:$D$320,Membership!$C$2:$C$320)</f>
        <v>51</v>
      </c>
      <c r="B228" s="1">
        <v>1609</v>
      </c>
      <c r="C228" s="15">
        <v>124</v>
      </c>
      <c r="D228" s="3">
        <v>3.65</v>
      </c>
      <c r="E228" s="3">
        <f>C228*D228</f>
        <v>452.59999999999997</v>
      </c>
      <c r="F228" s="16">
        <v>196.85</v>
      </c>
      <c r="G228" s="6">
        <v>6532</v>
      </c>
      <c r="H228" s="4">
        <v>43627</v>
      </c>
      <c r="I228" s="3">
        <f>E228-F228</f>
        <v>255.74999999999997</v>
      </c>
      <c r="J228" s="5">
        <f>F228/E228</f>
        <v>0.43493150684931509</v>
      </c>
    </row>
    <row r="229" spans="1:10" ht="15.75">
      <c r="A229" s="15">
        <f>LOOKUP(B229,Membership!$D$2:$D$320,Membership!$C$2:$C$320)</f>
        <v>51</v>
      </c>
      <c r="B229" s="1">
        <v>4879</v>
      </c>
      <c r="C229" s="15">
        <v>200</v>
      </c>
      <c r="D229" s="3">
        <v>3.65</v>
      </c>
      <c r="E229" s="3">
        <f>C229*D229</f>
        <v>730</v>
      </c>
      <c r="F229" s="16">
        <v>737.3</v>
      </c>
      <c r="G229" s="6">
        <v>1661</v>
      </c>
      <c r="H229" s="4">
        <v>43536</v>
      </c>
      <c r="I229" s="3">
        <f>E229-F229</f>
        <v>-7.2999999999999545</v>
      </c>
      <c r="J229" s="5">
        <f>F229/E229</f>
        <v>1.01</v>
      </c>
    </row>
    <row r="230" spans="1:10" ht="15.75">
      <c r="A230" s="15">
        <f>LOOKUP(B230,Membership!$D$2:$D$320,Membership!$C$2:$C$320)</f>
        <v>51</v>
      </c>
      <c r="B230" s="1">
        <v>6460</v>
      </c>
      <c r="C230" s="15">
        <v>155</v>
      </c>
      <c r="D230" s="3">
        <v>3.65</v>
      </c>
      <c r="E230" s="3">
        <f>C230*D230</f>
        <v>565.75</v>
      </c>
      <c r="F230" s="16">
        <v>620.5</v>
      </c>
      <c r="G230" s="6">
        <v>5214</v>
      </c>
      <c r="H230" s="4">
        <v>43452</v>
      </c>
      <c r="I230" s="3">
        <f>E230-F230</f>
        <v>-54.75</v>
      </c>
      <c r="J230" s="5">
        <f>F230/E230</f>
        <v>1.096774193548387</v>
      </c>
    </row>
    <row r="231" spans="1:10" ht="15.75">
      <c r="A231" s="15">
        <f>LOOKUP(B231,Membership!$D$2:$D$320,Membership!$C$2:$C$320)</f>
        <v>51</v>
      </c>
      <c r="B231" s="1">
        <v>6997</v>
      </c>
      <c r="C231" s="15">
        <v>40</v>
      </c>
      <c r="D231" s="3">
        <v>3.65</v>
      </c>
      <c r="E231" s="3">
        <f>C231*D231</f>
        <v>146</v>
      </c>
      <c r="F231" s="16">
        <v>156.94999999999999</v>
      </c>
      <c r="G231" s="6">
        <v>2035</v>
      </c>
      <c r="H231" s="4">
        <v>43598</v>
      </c>
      <c r="I231" s="3">
        <f>E231-F231</f>
        <v>-10.949999999999989</v>
      </c>
      <c r="J231" s="5">
        <f>F231/E231</f>
        <v>1.075</v>
      </c>
    </row>
    <row r="232" spans="1:10" ht="15.75">
      <c r="A232" s="15">
        <f>LOOKUP(B232,Membership!$D$2:$D$320,Membership!$C$2:$C$320)</f>
        <v>51</v>
      </c>
      <c r="B232" s="1">
        <v>10893</v>
      </c>
      <c r="C232" s="15">
        <v>80</v>
      </c>
      <c r="D232" s="3">
        <v>3.65</v>
      </c>
      <c r="E232" s="3">
        <f>C232*D232</f>
        <v>292</v>
      </c>
      <c r="F232" s="16">
        <v>292</v>
      </c>
      <c r="G232" s="6">
        <v>3326</v>
      </c>
      <c r="H232" s="4">
        <v>43622</v>
      </c>
      <c r="I232" s="3">
        <f>E232-F232</f>
        <v>0</v>
      </c>
      <c r="J232" s="5">
        <f>F232/E232</f>
        <v>1</v>
      </c>
    </row>
    <row r="233" spans="1:10" ht="15.75">
      <c r="A233" s="15"/>
      <c r="B233" s="1"/>
      <c r="C233" s="15"/>
      <c r="D233" s="3"/>
      <c r="E233" s="3"/>
      <c r="F233" s="16"/>
      <c r="G233" s="6"/>
      <c r="H233" s="4"/>
      <c r="I233" s="3"/>
      <c r="J233" s="5"/>
    </row>
    <row r="234" spans="1:10" ht="15.75">
      <c r="A234" s="15">
        <f>LOOKUP(B234,Membership!$D$2:$D$320,Membership!$C$2:$C$320)</f>
        <v>52</v>
      </c>
      <c r="B234" s="1">
        <v>1909</v>
      </c>
      <c r="C234" s="15">
        <v>107</v>
      </c>
      <c r="D234" s="3">
        <v>3.65</v>
      </c>
      <c r="E234" s="3">
        <f>C234*D234</f>
        <v>390.55</v>
      </c>
      <c r="F234" s="16"/>
      <c r="G234" s="6"/>
      <c r="H234" s="4"/>
      <c r="I234" s="3">
        <f>E234-F234</f>
        <v>390.55</v>
      </c>
      <c r="J234" s="5">
        <f>F234/E234</f>
        <v>0</v>
      </c>
    </row>
    <row r="235" spans="1:10" ht="15.75">
      <c r="A235" s="15">
        <f>LOOKUP(B235,Membership!$D$2:$D$320,Membership!$C$2:$C$320)</f>
        <v>52</v>
      </c>
      <c r="B235" s="1">
        <v>2854</v>
      </c>
      <c r="C235" s="15">
        <v>83</v>
      </c>
      <c r="D235" s="3">
        <v>3.65</v>
      </c>
      <c r="E235" s="3">
        <f>C235*D235</f>
        <v>302.95</v>
      </c>
      <c r="F235" s="16"/>
      <c r="G235" s="6"/>
      <c r="H235" s="4"/>
      <c r="I235" s="3">
        <f>E235-F235</f>
        <v>302.95</v>
      </c>
      <c r="J235" s="5">
        <f>F235/E235</f>
        <v>0</v>
      </c>
    </row>
    <row r="236" spans="1:10" ht="15.75">
      <c r="A236" s="15">
        <f>LOOKUP(B236,Membership!$D$2:$D$320,Membership!$C$2:$C$320)</f>
        <v>52</v>
      </c>
      <c r="B236" s="1">
        <v>4871</v>
      </c>
      <c r="C236" s="15">
        <v>102</v>
      </c>
      <c r="D236" s="3">
        <v>3.65</v>
      </c>
      <c r="E236" s="3">
        <f>C236*D236</f>
        <v>372.3</v>
      </c>
      <c r="F236" s="16"/>
      <c r="G236" s="6"/>
      <c r="H236" s="4"/>
      <c r="I236" s="3">
        <f>E236-F236</f>
        <v>372.3</v>
      </c>
      <c r="J236" s="5">
        <f>F236/E236</f>
        <v>0</v>
      </c>
    </row>
    <row r="237" spans="1:10" ht="15.75">
      <c r="A237" s="15">
        <f>LOOKUP(B237,Membership!$D$2:$D$320,Membership!$C$2:$C$320)</f>
        <v>52</v>
      </c>
      <c r="B237" s="1">
        <v>7489</v>
      </c>
      <c r="C237" s="15">
        <v>70</v>
      </c>
      <c r="D237" s="3">
        <v>3.65</v>
      </c>
      <c r="E237" s="3">
        <f>C237*D237</f>
        <v>255.5</v>
      </c>
      <c r="F237" s="16"/>
      <c r="G237" s="6"/>
      <c r="H237" s="4"/>
      <c r="I237" s="3">
        <f>E237-F237</f>
        <v>255.5</v>
      </c>
      <c r="J237" s="5">
        <f>F237/E237</f>
        <v>0</v>
      </c>
    </row>
    <row r="238" spans="1:10" ht="15.75">
      <c r="A238" s="15">
        <f>LOOKUP(B238,Membership!$D$2:$D$320,Membership!$C$2:$C$320)</f>
        <v>52</v>
      </c>
      <c r="B238" s="1">
        <v>10905</v>
      </c>
      <c r="C238" s="15">
        <v>61</v>
      </c>
      <c r="D238" s="3">
        <v>3.65</v>
      </c>
      <c r="E238" s="3">
        <f>C238*D238</f>
        <v>222.65</v>
      </c>
      <c r="F238" s="16"/>
      <c r="G238" s="6"/>
      <c r="H238" s="4"/>
      <c r="I238" s="3">
        <f>E238-F238</f>
        <v>222.65</v>
      </c>
      <c r="J238" s="5">
        <f>F238/E238</f>
        <v>0</v>
      </c>
    </row>
    <row r="239" spans="1:10" ht="15.75">
      <c r="A239" s="15"/>
      <c r="B239" s="1"/>
      <c r="C239" s="15" t="s">
        <v>315</v>
      </c>
      <c r="D239" s="3"/>
      <c r="E239" s="3"/>
      <c r="F239" s="16">
        <f>SUM(F163:F238)</f>
        <v>10092.35</v>
      </c>
      <c r="G239" s="6"/>
      <c r="H239" s="4"/>
      <c r="I239" s="3"/>
      <c r="J239" s="5"/>
    </row>
    <row r="240" spans="1:10" ht="15.75">
      <c r="A240" s="15"/>
      <c r="B240" s="1"/>
      <c r="C240" s="15"/>
      <c r="D240" s="3"/>
      <c r="E240" s="3"/>
      <c r="F240" s="16"/>
      <c r="G240" s="6"/>
      <c r="H240" s="4"/>
      <c r="I240" s="3"/>
      <c r="J240" s="5"/>
    </row>
    <row r="241" spans="1:10" ht="15.75">
      <c r="A241" s="15"/>
      <c r="B241" s="1"/>
      <c r="C241" s="15"/>
      <c r="D241" s="3"/>
      <c r="E241" s="3"/>
      <c r="F241" s="16"/>
      <c r="G241" s="6"/>
      <c r="H241" s="4"/>
      <c r="I241" s="3"/>
      <c r="J241" s="5"/>
    </row>
    <row r="242" spans="1:10" ht="15.75">
      <c r="A242" s="15">
        <f>LOOKUP(B242,Membership!$D$2:$D$320,Membership!$C$2:$C$320)</f>
        <v>60</v>
      </c>
      <c r="B242" s="1">
        <v>2689</v>
      </c>
      <c r="C242" s="15">
        <v>76</v>
      </c>
      <c r="D242" s="3">
        <v>3.65</v>
      </c>
      <c r="E242" s="3">
        <f>C242*D242</f>
        <v>277.39999999999998</v>
      </c>
      <c r="F242" s="16"/>
      <c r="G242" s="6"/>
      <c r="H242" s="4"/>
      <c r="I242" s="3">
        <f>E242-F242</f>
        <v>277.39999999999998</v>
      </c>
      <c r="J242" s="5">
        <f>F242/E242</f>
        <v>0</v>
      </c>
    </row>
    <row r="243" spans="1:10" ht="15.75">
      <c r="A243" s="15">
        <f>LOOKUP(B243,Membership!$D$2:$D$320,Membership!$C$2:$C$320)</f>
        <v>60</v>
      </c>
      <c r="B243" s="1">
        <v>7798</v>
      </c>
      <c r="C243" s="15">
        <v>109</v>
      </c>
      <c r="D243" s="3">
        <v>3.65</v>
      </c>
      <c r="E243" s="3">
        <f>C243*D243</f>
        <v>397.84999999999997</v>
      </c>
      <c r="F243" s="16"/>
      <c r="G243" s="6"/>
      <c r="H243" s="4"/>
      <c r="I243" s="3">
        <f>E243-F243</f>
        <v>397.84999999999997</v>
      </c>
      <c r="J243" s="5">
        <f>F243/E243</f>
        <v>0</v>
      </c>
    </row>
    <row r="244" spans="1:10" ht="15.75">
      <c r="A244" s="15">
        <f>LOOKUP(B244,Membership!$D$2:$D$320,Membership!$C$2:$C$320)</f>
        <v>60</v>
      </c>
      <c r="B244" s="1">
        <v>8817</v>
      </c>
      <c r="C244" s="15">
        <v>69</v>
      </c>
      <c r="D244" s="3">
        <v>3.65</v>
      </c>
      <c r="E244" s="3">
        <f>C244*D244</f>
        <v>251.85</v>
      </c>
      <c r="F244" s="16">
        <v>251.85</v>
      </c>
      <c r="G244" s="6">
        <v>2168</v>
      </c>
      <c r="H244" s="4">
        <v>43554</v>
      </c>
      <c r="I244" s="3">
        <f>E244-F244</f>
        <v>0</v>
      </c>
      <c r="J244" s="5">
        <f>F244/E244</f>
        <v>1</v>
      </c>
    </row>
    <row r="245" spans="1:10" ht="15.75">
      <c r="A245" s="15">
        <f>LOOKUP(B245,Membership!$D$2:$D$320,Membership!$C$2:$C$320)</f>
        <v>60</v>
      </c>
      <c r="B245" s="1">
        <v>12588</v>
      </c>
      <c r="C245" s="15">
        <v>81</v>
      </c>
      <c r="D245" s="3">
        <v>3.65</v>
      </c>
      <c r="E245" s="3">
        <f>C245*D245</f>
        <v>295.64999999999998</v>
      </c>
      <c r="F245" s="16">
        <v>315</v>
      </c>
      <c r="G245" s="6">
        <v>1064</v>
      </c>
      <c r="H245" s="26">
        <v>43619</v>
      </c>
      <c r="I245" s="3">
        <f>E245-F245</f>
        <v>-19.350000000000023</v>
      </c>
      <c r="J245" s="5">
        <f>F245/E245</f>
        <v>1.0654490106544903</v>
      </c>
    </row>
    <row r="246" spans="1:10" ht="15.75">
      <c r="A246" s="15">
        <f>LOOKUP(B246,Membership!$D$2:$D$320,Membership!$C$2:$C$320)</f>
        <v>60</v>
      </c>
      <c r="B246" s="1">
        <v>12743</v>
      </c>
      <c r="C246" s="15">
        <v>45</v>
      </c>
      <c r="D246" s="3">
        <v>3.65</v>
      </c>
      <c r="E246" s="3">
        <f>C246*D246</f>
        <v>164.25</v>
      </c>
      <c r="F246" s="16">
        <v>229.9</v>
      </c>
      <c r="G246" s="6">
        <v>822</v>
      </c>
      <c r="H246" s="4">
        <v>43572</v>
      </c>
      <c r="I246" s="3">
        <f>E246-F246</f>
        <v>-65.650000000000006</v>
      </c>
      <c r="J246" s="5">
        <f>F246/E246</f>
        <v>1.399695585996956</v>
      </c>
    </row>
    <row r="247" spans="1:10" ht="15.75">
      <c r="A247" s="15"/>
      <c r="B247" s="1"/>
      <c r="C247" s="15"/>
      <c r="D247" s="3"/>
      <c r="E247" s="3"/>
      <c r="F247" s="16"/>
      <c r="G247" s="6"/>
      <c r="H247" s="4"/>
      <c r="I247" s="3"/>
      <c r="J247" s="5"/>
    </row>
    <row r="248" spans="1:10" ht="15.75">
      <c r="A248" s="15">
        <f>LOOKUP(B248,Membership!$D$2:$D$320,Membership!$C$2:$C$320)</f>
        <v>61</v>
      </c>
      <c r="B248" s="1">
        <v>664</v>
      </c>
      <c r="C248" s="15">
        <v>751</v>
      </c>
      <c r="D248" s="3">
        <v>3.65</v>
      </c>
      <c r="E248" s="3">
        <f>C248*D248</f>
        <v>2741.15</v>
      </c>
      <c r="F248" s="16"/>
      <c r="G248" s="6"/>
      <c r="H248" s="4"/>
      <c r="I248" s="3">
        <f>E248-F248</f>
        <v>2741.15</v>
      </c>
      <c r="J248" s="5">
        <f>F248/E248</f>
        <v>0</v>
      </c>
    </row>
    <row r="249" spans="1:10" ht="15.75">
      <c r="A249" s="15">
        <f>LOOKUP(B249,Membership!$D$2:$D$320,Membership!$C$2:$C$320)</f>
        <v>61</v>
      </c>
      <c r="B249" s="1">
        <v>722</v>
      </c>
      <c r="C249" s="15">
        <v>209</v>
      </c>
      <c r="D249" s="3">
        <v>3.65</v>
      </c>
      <c r="E249" s="3">
        <f>C249*D249</f>
        <v>762.85</v>
      </c>
      <c r="F249" s="16">
        <v>138.6</v>
      </c>
      <c r="G249" s="2">
        <v>9121</v>
      </c>
      <c r="H249" s="4">
        <v>43556</v>
      </c>
      <c r="I249" s="3">
        <f>E249-F249</f>
        <v>624.25</v>
      </c>
      <c r="J249" s="5">
        <f>F249/E249</f>
        <v>0.18168709444844988</v>
      </c>
    </row>
    <row r="250" spans="1:10" ht="15.75">
      <c r="A250" s="15">
        <f>LOOKUP(B250,Membership!$D$2:$D$320,Membership!$C$2:$C$320)</f>
        <v>61</v>
      </c>
      <c r="B250" s="1">
        <v>1789</v>
      </c>
      <c r="C250" s="15">
        <v>93</v>
      </c>
      <c r="D250" s="3">
        <v>3.65</v>
      </c>
      <c r="E250" s="3">
        <f>C250*D250</f>
        <v>339.45</v>
      </c>
      <c r="F250" s="370">
        <v>337</v>
      </c>
      <c r="G250" s="6">
        <v>5974</v>
      </c>
      <c r="H250" s="4">
        <v>43486</v>
      </c>
      <c r="I250" s="3">
        <f>E250-F250</f>
        <v>2.4499999999999886</v>
      </c>
      <c r="J250" s="5">
        <f>F250/E250</f>
        <v>0.99278244218588896</v>
      </c>
    </row>
    <row r="251" spans="1:10" ht="15.75">
      <c r="A251" s="15">
        <f>LOOKUP(B251,Membership!$D$2:$D$320,Membership!$C$2:$C$320)</f>
        <v>61</v>
      </c>
      <c r="B251" s="1">
        <v>9685</v>
      </c>
      <c r="C251" s="15">
        <v>43</v>
      </c>
      <c r="D251" s="3">
        <v>3.65</v>
      </c>
      <c r="E251" s="3">
        <f>C251*D251</f>
        <v>156.94999999999999</v>
      </c>
      <c r="F251" s="16"/>
      <c r="G251" s="6"/>
      <c r="H251" s="4"/>
      <c r="I251" s="3">
        <f>E251-F251</f>
        <v>156.94999999999999</v>
      </c>
      <c r="J251" s="5">
        <f>F251/E251</f>
        <v>0</v>
      </c>
    </row>
    <row r="252" spans="1:10" ht="18.75" customHeight="1">
      <c r="A252" s="15">
        <f>LOOKUP(B252,Membership!$D$2:$D$320,Membership!$C$2:$C$320)</f>
        <v>61</v>
      </c>
      <c r="B252" s="1">
        <v>11129</v>
      </c>
      <c r="C252" s="15">
        <v>46</v>
      </c>
      <c r="D252" s="3">
        <v>3.65</v>
      </c>
      <c r="E252" s="3">
        <f>C252*D252</f>
        <v>167.9</v>
      </c>
      <c r="F252" s="16"/>
      <c r="G252" s="6"/>
      <c r="H252" s="4"/>
      <c r="I252" s="3">
        <f>E252-F252</f>
        <v>167.9</v>
      </c>
      <c r="J252" s="5">
        <f>F252/E252</f>
        <v>0</v>
      </c>
    </row>
    <row r="253" spans="1:10" ht="18.75" customHeight="1">
      <c r="A253" s="15"/>
      <c r="B253" s="1"/>
      <c r="C253" s="15"/>
      <c r="D253" s="3"/>
      <c r="E253" s="3"/>
      <c r="F253" s="16"/>
      <c r="G253" s="6"/>
      <c r="H253" s="4"/>
      <c r="I253" s="3"/>
      <c r="J253" s="5"/>
    </row>
    <row r="254" spans="1:10" ht="15.75">
      <c r="A254" s="15">
        <f>LOOKUP(B254,Membership!$D$2:$D$320,Membership!$C$2:$C$320)</f>
        <v>62</v>
      </c>
      <c r="B254" s="1">
        <v>1825</v>
      </c>
      <c r="C254" s="15">
        <v>85</v>
      </c>
      <c r="D254" s="3">
        <v>3.65</v>
      </c>
      <c r="E254" s="3">
        <f>C254*D254</f>
        <v>310.25</v>
      </c>
      <c r="F254" s="16"/>
      <c r="G254" s="6"/>
      <c r="H254" s="4"/>
      <c r="I254" s="3">
        <f>E254-F254</f>
        <v>310.25</v>
      </c>
      <c r="J254" s="5">
        <f>F254/E254</f>
        <v>0</v>
      </c>
    </row>
    <row r="255" spans="1:10" ht="15.75">
      <c r="A255" s="15">
        <f>LOOKUP(B255,Membership!$D$2:$D$320,Membership!$C$2:$C$320)</f>
        <v>62</v>
      </c>
      <c r="B255" s="1">
        <v>3095</v>
      </c>
      <c r="C255" s="15">
        <v>191</v>
      </c>
      <c r="D255" s="3">
        <v>3.65</v>
      </c>
      <c r="E255" s="3">
        <f>C255*D255</f>
        <v>697.15</v>
      </c>
      <c r="F255" s="16">
        <v>229.45</v>
      </c>
      <c r="G255" s="6">
        <v>1993</v>
      </c>
      <c r="H255" s="4">
        <v>43320</v>
      </c>
      <c r="I255" s="3">
        <f>E255-F255</f>
        <v>467.7</v>
      </c>
      <c r="J255" s="5">
        <f>F255/E255</f>
        <v>0.32912572617083841</v>
      </c>
    </row>
    <row r="256" spans="1:10" ht="15.75">
      <c r="A256" s="15">
        <f>LOOKUP(B256,Membership!$D$2:$D$320,Membership!$C$2:$C$320)</f>
        <v>62</v>
      </c>
      <c r="B256" s="1">
        <v>3702</v>
      </c>
      <c r="C256" s="15">
        <v>265</v>
      </c>
      <c r="D256" s="3">
        <v>3.65</v>
      </c>
      <c r="E256" s="3">
        <f>C256*D256</f>
        <v>967.25</v>
      </c>
      <c r="F256" s="16">
        <v>900</v>
      </c>
      <c r="G256" s="6">
        <v>9134</v>
      </c>
      <c r="H256" s="4">
        <v>43564</v>
      </c>
      <c r="I256" s="3">
        <f>E256-F256</f>
        <v>67.25</v>
      </c>
      <c r="J256" s="5">
        <f>F256/E256</f>
        <v>0.93047299043680542</v>
      </c>
    </row>
    <row r="257" spans="1:10" ht="15.75">
      <c r="A257" s="15">
        <f>LOOKUP(B257,Membership!$D$2:$D$320,Membership!$C$2:$C$320)</f>
        <v>62</v>
      </c>
      <c r="B257" s="1">
        <v>6436</v>
      </c>
      <c r="C257" s="15">
        <v>50</v>
      </c>
      <c r="D257" s="3">
        <v>3.65</v>
      </c>
      <c r="E257" s="3">
        <f>C257*D257</f>
        <v>182.5</v>
      </c>
      <c r="F257" s="16"/>
      <c r="G257" s="6"/>
      <c r="H257" s="4"/>
      <c r="I257" s="3">
        <f>E257-F257</f>
        <v>182.5</v>
      </c>
      <c r="J257" s="5">
        <f>F257/E257</f>
        <v>0</v>
      </c>
    </row>
    <row r="258" spans="1:10" ht="15.75">
      <c r="A258" s="15">
        <f>LOOKUP(B258,Membership!$D$2:$D$320,Membership!$C$2:$C$320)</f>
        <v>62</v>
      </c>
      <c r="B258" s="1">
        <v>15276</v>
      </c>
      <c r="C258" s="15">
        <v>45</v>
      </c>
      <c r="D258" s="3">
        <v>3.65</v>
      </c>
      <c r="E258" s="3">
        <f>C258*D258</f>
        <v>164.25</v>
      </c>
      <c r="F258" s="16"/>
      <c r="G258" s="6"/>
      <c r="H258" s="4"/>
      <c r="I258" s="3">
        <f>E258-F258</f>
        <v>164.25</v>
      </c>
      <c r="J258" s="5">
        <f>F258/E258</f>
        <v>0</v>
      </c>
    </row>
    <row r="259" spans="1:10" ht="15.75">
      <c r="A259" s="15"/>
      <c r="B259" s="1"/>
      <c r="C259" s="15"/>
      <c r="D259" s="3"/>
      <c r="E259" s="3"/>
      <c r="F259" s="16"/>
      <c r="G259" s="6"/>
      <c r="H259" s="4"/>
      <c r="I259" s="3"/>
      <c r="J259" s="5"/>
    </row>
    <row r="260" spans="1:10" ht="15.75">
      <c r="A260" s="15">
        <f>LOOKUP(B260,Membership!$D$2:$D$320,Membership!$C$2:$C$320)</f>
        <v>63</v>
      </c>
      <c r="B260" s="1">
        <v>2487</v>
      </c>
      <c r="C260" s="15">
        <v>154</v>
      </c>
      <c r="D260" s="3">
        <v>3.65</v>
      </c>
      <c r="E260" s="3">
        <f>C260*D260</f>
        <v>562.1</v>
      </c>
      <c r="F260" s="16">
        <v>483.25</v>
      </c>
      <c r="G260" s="6">
        <v>2484</v>
      </c>
      <c r="H260" s="4">
        <v>43634</v>
      </c>
      <c r="I260" s="3">
        <f>E260-F260</f>
        <v>78.850000000000023</v>
      </c>
      <c r="J260" s="5">
        <f>F260/E260</f>
        <v>0.85972246931151042</v>
      </c>
    </row>
    <row r="261" spans="1:10" ht="15.75">
      <c r="A261" s="15">
        <f>LOOKUP(B261,Membership!$D$2:$D$320,Membership!$C$2:$C$320)</f>
        <v>63</v>
      </c>
      <c r="B261" s="1">
        <v>3562</v>
      </c>
      <c r="C261" s="15">
        <v>174</v>
      </c>
      <c r="D261" s="3">
        <v>3.65</v>
      </c>
      <c r="E261" s="3">
        <f>C261*D261</f>
        <v>635.1</v>
      </c>
      <c r="F261" s="16">
        <v>800</v>
      </c>
      <c r="G261" s="6">
        <v>296</v>
      </c>
      <c r="H261" s="4">
        <v>43458</v>
      </c>
      <c r="I261" s="3">
        <f>E261-F261</f>
        <v>-164.89999999999998</v>
      </c>
      <c r="J261" s="5">
        <f>F261/E261</f>
        <v>1.259644150527476</v>
      </c>
    </row>
    <row r="262" spans="1:10" ht="15.75">
      <c r="A262" s="15">
        <f>LOOKUP(B262,Membership!$D$2:$D$320,Membership!$C$2:$C$320)</f>
        <v>63</v>
      </c>
      <c r="B262" s="1">
        <v>4240</v>
      </c>
      <c r="C262" s="15">
        <v>188</v>
      </c>
      <c r="D262" s="3">
        <v>3.65</v>
      </c>
      <c r="E262" s="3">
        <f>C262*D262</f>
        <v>686.19999999999993</v>
      </c>
      <c r="F262" s="16">
        <v>686.2</v>
      </c>
      <c r="G262" s="6">
        <v>3946</v>
      </c>
      <c r="H262" s="4">
        <v>43552</v>
      </c>
      <c r="I262" s="3">
        <f>E262-F262</f>
        <v>0</v>
      </c>
      <c r="J262" s="5">
        <f>F262/E262</f>
        <v>1.0000000000000002</v>
      </c>
    </row>
    <row r="263" spans="1:10" ht="15.75">
      <c r="A263" s="15">
        <f>LOOKUP(B263,Membership!$D$2:$D$320,Membership!$C$2:$C$320)</f>
        <v>63</v>
      </c>
      <c r="B263" s="1">
        <v>10715</v>
      </c>
      <c r="C263" s="15">
        <v>66</v>
      </c>
      <c r="D263" s="3">
        <v>3.65</v>
      </c>
      <c r="E263" s="3">
        <f>C263*D263</f>
        <v>240.9</v>
      </c>
      <c r="F263" s="16"/>
      <c r="G263" s="6"/>
      <c r="H263" s="4"/>
      <c r="I263" s="3">
        <f>E263-F263</f>
        <v>240.9</v>
      </c>
      <c r="J263" s="5">
        <f>F263/E263</f>
        <v>0</v>
      </c>
    </row>
    <row r="264" spans="1:10" ht="15.75">
      <c r="A264" s="15">
        <f>LOOKUP(B264,Membership!$D$2:$D$320,Membership!$C$2:$C$320)</f>
        <v>63</v>
      </c>
      <c r="B264" s="1">
        <v>10976</v>
      </c>
      <c r="C264" s="15">
        <v>59</v>
      </c>
      <c r="D264" s="3">
        <v>3.65</v>
      </c>
      <c r="E264" s="3">
        <f>C264*D264</f>
        <v>215.35</v>
      </c>
      <c r="F264" s="16">
        <v>219</v>
      </c>
      <c r="G264" s="6">
        <v>2980</v>
      </c>
      <c r="H264" s="4">
        <v>43604</v>
      </c>
      <c r="I264" s="3">
        <f>E264-F264</f>
        <v>-3.6500000000000057</v>
      </c>
      <c r="J264" s="5">
        <f>F264/E264</f>
        <v>1.0169491525423728</v>
      </c>
    </row>
    <row r="265" spans="1:10" ht="15.75">
      <c r="A265" s="15"/>
      <c r="B265" s="1"/>
      <c r="C265" s="15"/>
      <c r="D265" s="3"/>
      <c r="E265" s="3"/>
      <c r="F265" s="16"/>
      <c r="G265" s="6"/>
      <c r="H265" s="4"/>
      <c r="I265" s="3"/>
      <c r="J265" s="5"/>
    </row>
    <row r="266" spans="1:10" ht="15.75">
      <c r="A266" s="15">
        <f>LOOKUP(B266,Membership!$D$2:$D$320,Membership!$C$2:$C$320)</f>
        <v>64</v>
      </c>
      <c r="B266" s="1">
        <v>524</v>
      </c>
      <c r="C266" s="15">
        <v>187</v>
      </c>
      <c r="D266" s="3">
        <v>3.65</v>
      </c>
      <c r="E266" s="3">
        <f>C266*D266</f>
        <v>682.55</v>
      </c>
      <c r="F266" s="16">
        <v>700</v>
      </c>
      <c r="G266" s="6">
        <v>24151</v>
      </c>
      <c r="H266" s="4">
        <v>43526</v>
      </c>
      <c r="I266" s="3">
        <f>E266-F266</f>
        <v>-17.450000000000045</v>
      </c>
      <c r="J266" s="5">
        <f>F266/E266</f>
        <v>1.0255658926086002</v>
      </c>
    </row>
    <row r="267" spans="1:10" ht="15.75">
      <c r="A267" s="15">
        <f>LOOKUP(B267,Membership!$D$2:$D$320,Membership!$C$2:$C$320)</f>
        <v>64</v>
      </c>
      <c r="B267" s="1">
        <v>4648</v>
      </c>
      <c r="C267" s="15">
        <v>48</v>
      </c>
      <c r="D267" s="3">
        <v>3.65</v>
      </c>
      <c r="E267" s="3">
        <f>C267*D267</f>
        <v>175.2</v>
      </c>
      <c r="F267" s="16">
        <v>175.2</v>
      </c>
      <c r="G267" s="6">
        <v>5496</v>
      </c>
      <c r="H267" s="4">
        <v>43537</v>
      </c>
      <c r="I267" s="3">
        <f>E267-F267</f>
        <v>0</v>
      </c>
      <c r="J267" s="5">
        <f>F267/E267</f>
        <v>1</v>
      </c>
    </row>
    <row r="268" spans="1:10" ht="15.75">
      <c r="A268" s="15">
        <f>LOOKUP(B268,Membership!$D$2:$D$320,Membership!$C$2:$C$320)</f>
        <v>64</v>
      </c>
      <c r="B268" s="1">
        <v>15090</v>
      </c>
      <c r="C268" s="15">
        <v>41</v>
      </c>
      <c r="D268" s="3">
        <v>3.65</v>
      </c>
      <c r="E268" s="3">
        <f>C268*D268</f>
        <v>149.65</v>
      </c>
      <c r="F268" s="16"/>
      <c r="G268" s="6"/>
      <c r="H268" s="4"/>
      <c r="I268" s="3">
        <f>E268-F268</f>
        <v>149.65</v>
      </c>
      <c r="J268" s="5">
        <f>F268/E268</f>
        <v>0</v>
      </c>
    </row>
    <row r="269" spans="1:10" ht="15.75">
      <c r="A269" s="15">
        <f>LOOKUP(B269,Membership!$D$2:$D$320,Membership!$C$2:$C$320)</f>
        <v>64</v>
      </c>
      <c r="B269" s="1">
        <v>16171</v>
      </c>
      <c r="C269" s="15">
        <v>29</v>
      </c>
      <c r="D269" s="3">
        <v>3.65</v>
      </c>
      <c r="E269" s="3">
        <f>C269*D269</f>
        <v>105.85</v>
      </c>
      <c r="F269" s="16">
        <v>58.4</v>
      </c>
      <c r="G269" s="6">
        <v>1019</v>
      </c>
      <c r="H269" s="4">
        <v>43634</v>
      </c>
      <c r="I269" s="3">
        <f>E269-F269</f>
        <v>47.449999999999996</v>
      </c>
      <c r="J269" s="5">
        <f>F269/E269</f>
        <v>0.55172413793103448</v>
      </c>
    </row>
    <row r="270" spans="1:10" ht="15.75">
      <c r="A270" s="15"/>
      <c r="B270" s="1"/>
      <c r="C270" s="15"/>
      <c r="D270" s="3"/>
      <c r="E270" s="3"/>
      <c r="F270" s="16"/>
      <c r="G270" s="6"/>
      <c r="H270" s="4"/>
      <c r="I270" s="3"/>
      <c r="J270" s="5"/>
    </row>
    <row r="271" spans="1:10" ht="15.75">
      <c r="A271" s="15">
        <f>LOOKUP(B271,Membership!$D$2:$D$320,Membership!$C$2:$C$320)</f>
        <v>65</v>
      </c>
      <c r="B271" s="1">
        <v>1709</v>
      </c>
      <c r="C271" s="15">
        <v>173</v>
      </c>
      <c r="D271" s="3">
        <v>3.65</v>
      </c>
      <c r="E271" s="3">
        <f>C271*D271</f>
        <v>631.44999999999993</v>
      </c>
      <c r="F271" s="16">
        <v>631.45000000000005</v>
      </c>
      <c r="G271" s="49">
        <v>8372</v>
      </c>
      <c r="H271" s="4">
        <v>43592</v>
      </c>
      <c r="I271" s="3">
        <f>E271-F271</f>
        <v>0</v>
      </c>
      <c r="J271" s="5">
        <f>F271/E271</f>
        <v>1.0000000000000002</v>
      </c>
    </row>
    <row r="272" spans="1:10" ht="15.75">
      <c r="A272" s="15">
        <f>LOOKUP(B272,Membership!$D$2:$D$320,Membership!$C$2:$C$320)</f>
        <v>65</v>
      </c>
      <c r="B272" s="1">
        <v>4614</v>
      </c>
      <c r="C272" s="15">
        <v>58</v>
      </c>
      <c r="D272" s="3">
        <v>3.65</v>
      </c>
      <c r="E272" s="3">
        <f>C272*D272</f>
        <v>211.7</v>
      </c>
      <c r="F272" s="16"/>
      <c r="G272" s="6"/>
      <c r="H272" s="4"/>
      <c r="I272" s="3">
        <f>E272-F272</f>
        <v>211.7</v>
      </c>
      <c r="J272" s="5">
        <f>F272/E272</f>
        <v>0</v>
      </c>
    </row>
    <row r="273" spans="1:10" ht="15.75">
      <c r="A273" s="15">
        <f>LOOKUP(B273,Membership!$D$2:$D$320,Membership!$C$2:$C$320)</f>
        <v>65</v>
      </c>
      <c r="B273" s="1">
        <v>6719</v>
      </c>
      <c r="C273" s="15">
        <v>36</v>
      </c>
      <c r="D273" s="3">
        <v>3.65</v>
      </c>
      <c r="E273" s="3">
        <f>C273*D273</f>
        <v>131.4</v>
      </c>
      <c r="F273" s="16">
        <v>141.15</v>
      </c>
      <c r="G273" s="6">
        <v>441</v>
      </c>
      <c r="H273" s="4">
        <v>43460</v>
      </c>
      <c r="I273" s="3">
        <f>E273-F273</f>
        <v>-9.75</v>
      </c>
      <c r="J273" s="5">
        <f>F273/E273</f>
        <v>1.0742009132420092</v>
      </c>
    </row>
    <row r="274" spans="1:10" ht="15.75">
      <c r="A274" s="15">
        <f>LOOKUP(B274,Membership!$D$2:$D$320,Membership!$C$2:$C$320)</f>
        <v>64</v>
      </c>
      <c r="B274" s="1">
        <v>13583</v>
      </c>
      <c r="C274" s="15">
        <v>93</v>
      </c>
      <c r="D274" s="3">
        <v>3.65</v>
      </c>
      <c r="E274" s="3">
        <f>C274*D274</f>
        <v>339.45</v>
      </c>
      <c r="F274" s="16">
        <v>189.8</v>
      </c>
      <c r="G274" s="6">
        <v>1153</v>
      </c>
      <c r="H274" s="4">
        <v>43630</v>
      </c>
      <c r="I274" s="3">
        <f>E274-F274</f>
        <v>149.64999999999998</v>
      </c>
      <c r="J274" s="5">
        <f>F274/E274</f>
        <v>0.55913978494623662</v>
      </c>
    </row>
    <row r="275" spans="1:10" ht="15.75">
      <c r="A275" s="15">
        <f>LOOKUP(B275,Membership!$D$2:$D$320,Membership!$C$2:$C$320)</f>
        <v>65</v>
      </c>
      <c r="B275" s="1">
        <v>16821</v>
      </c>
      <c r="C275" s="15">
        <v>29</v>
      </c>
      <c r="D275" s="3">
        <v>3.65</v>
      </c>
      <c r="E275" s="3">
        <f>C275*D275</f>
        <v>105.85</v>
      </c>
      <c r="F275" s="16">
        <v>105.85</v>
      </c>
      <c r="G275" s="6">
        <v>1047</v>
      </c>
      <c r="H275" s="4">
        <v>43541</v>
      </c>
      <c r="I275" s="3">
        <f>E275-F275</f>
        <v>0</v>
      </c>
      <c r="J275" s="5">
        <f>F275/E275</f>
        <v>1</v>
      </c>
    </row>
    <row r="276" spans="1:10" ht="15.75">
      <c r="A276" s="15"/>
      <c r="B276" s="1"/>
      <c r="C276" s="15"/>
      <c r="D276" s="3"/>
      <c r="E276" s="3"/>
      <c r="F276" s="16"/>
      <c r="G276" s="6"/>
      <c r="H276" s="4"/>
      <c r="I276" s="3"/>
      <c r="J276" s="5"/>
    </row>
    <row r="277" spans="1:10" ht="15.75">
      <c r="A277" s="15">
        <f>LOOKUP(B277,Membership!$D$2:$D$320,Membership!$C$2:$C$320)</f>
        <v>66</v>
      </c>
      <c r="B277" s="1">
        <v>1964</v>
      </c>
      <c r="C277" s="15">
        <v>421</v>
      </c>
      <c r="D277" s="3">
        <v>3.65</v>
      </c>
      <c r="E277" s="3">
        <f>C277*D277</f>
        <v>1536.6499999999999</v>
      </c>
      <c r="F277" s="16"/>
      <c r="G277" s="6"/>
      <c r="H277" s="4"/>
      <c r="I277" s="3">
        <f>E277-F277</f>
        <v>1536.6499999999999</v>
      </c>
      <c r="J277" s="5">
        <f>F277/E277</f>
        <v>0</v>
      </c>
    </row>
    <row r="278" spans="1:10" ht="15.75">
      <c r="A278" s="15">
        <f>LOOKUP(B278,Membership!$D$2:$D$320,Membership!$C$2:$C$320)</f>
        <v>66</v>
      </c>
      <c r="B278" s="1">
        <v>2035</v>
      </c>
      <c r="C278" s="15">
        <v>68</v>
      </c>
      <c r="D278" s="3">
        <v>3.65</v>
      </c>
      <c r="E278" s="3">
        <f>C278*D278</f>
        <v>248.2</v>
      </c>
      <c r="F278" s="16">
        <v>181</v>
      </c>
      <c r="G278" s="6">
        <v>1273</v>
      </c>
      <c r="H278" s="4">
        <v>43640</v>
      </c>
      <c r="I278" s="3">
        <f>E278-F278</f>
        <v>67.199999999999989</v>
      </c>
      <c r="J278" s="5">
        <f>F278/E278</f>
        <v>0.7292506043513296</v>
      </c>
    </row>
    <row r="279" spans="1:10" ht="15.75">
      <c r="A279" s="15">
        <f>LOOKUP(B279,Membership!$D$2:$D$320,Membership!$C$2:$C$320)</f>
        <v>66</v>
      </c>
      <c r="B279" s="1">
        <v>11301</v>
      </c>
      <c r="C279" s="15">
        <v>59</v>
      </c>
      <c r="D279" s="3">
        <v>3.65</v>
      </c>
      <c r="E279" s="3">
        <f>C279*D279</f>
        <v>215.35</v>
      </c>
      <c r="F279" s="16"/>
      <c r="G279" s="6"/>
      <c r="H279" s="4"/>
      <c r="I279" s="3">
        <f>E279-F279</f>
        <v>215.35</v>
      </c>
      <c r="J279" s="5">
        <f>F279/E279</f>
        <v>0</v>
      </c>
    </row>
    <row r="280" spans="1:10" ht="15.75">
      <c r="A280" s="15">
        <f>LOOKUP(B280,Membership!$D$2:$D$320,Membership!$C$2:$C$320)</f>
        <v>66</v>
      </c>
      <c r="B280" s="1">
        <v>11657</v>
      </c>
      <c r="C280" s="15">
        <v>21</v>
      </c>
      <c r="D280" s="3">
        <v>3.65</v>
      </c>
      <c r="E280" s="3">
        <f>C280*D280</f>
        <v>76.649999999999991</v>
      </c>
      <c r="F280" s="16"/>
      <c r="G280" s="6"/>
      <c r="H280" s="4"/>
      <c r="I280" s="3">
        <f>E280-F280</f>
        <v>76.649999999999991</v>
      </c>
      <c r="J280" s="5">
        <f>F280/E280</f>
        <v>0</v>
      </c>
    </row>
    <row r="281" spans="1:10" ht="15.75">
      <c r="A281" s="15">
        <f>LOOKUP(B281,Membership!$D$2:$D$320,Membership!$C$2:$C$320)</f>
        <v>66</v>
      </c>
      <c r="B281" s="1">
        <v>12621</v>
      </c>
      <c r="C281" s="15">
        <v>53</v>
      </c>
      <c r="D281" s="3">
        <v>3.65</v>
      </c>
      <c r="E281" s="3">
        <f>C281*D281</f>
        <v>193.45</v>
      </c>
      <c r="F281" s="16"/>
      <c r="G281" s="6"/>
      <c r="H281" s="4"/>
      <c r="I281" s="3">
        <f>E281-F281</f>
        <v>193.45</v>
      </c>
      <c r="J281" s="5">
        <f>F281/E281</f>
        <v>0</v>
      </c>
    </row>
    <row r="282" spans="1:10" ht="15.75">
      <c r="A282" s="15"/>
      <c r="B282" s="1"/>
      <c r="C282" s="15"/>
      <c r="D282" s="3"/>
      <c r="E282" s="3"/>
      <c r="F282" s="16"/>
      <c r="G282" s="6"/>
      <c r="H282" s="4"/>
      <c r="I282" s="3"/>
      <c r="J282" s="5"/>
    </row>
    <row r="283" spans="1:10" ht="15.75">
      <c r="A283" s="15">
        <f>LOOKUP(B283,Membership!$D$2:$D$320,Membership!$C$2:$C$320)</f>
        <v>67</v>
      </c>
      <c r="B283" s="1">
        <v>973</v>
      </c>
      <c r="C283" s="15">
        <v>177</v>
      </c>
      <c r="D283" s="3">
        <v>3.65</v>
      </c>
      <c r="E283" s="3">
        <f>C283*D283</f>
        <v>646.04999999999995</v>
      </c>
      <c r="F283" s="16"/>
      <c r="G283" s="6"/>
      <c r="H283" s="4"/>
      <c r="I283" s="3">
        <f>E283-F283</f>
        <v>646.04999999999995</v>
      </c>
      <c r="J283" s="5">
        <f>F283/E283</f>
        <v>0</v>
      </c>
    </row>
    <row r="284" spans="1:10" ht="15.75">
      <c r="A284" s="15">
        <f>LOOKUP(B284,Membership!$D$2:$D$320,Membership!$C$2:$C$320)</f>
        <v>67</v>
      </c>
      <c r="B284" s="1">
        <v>8108</v>
      </c>
      <c r="C284" s="15">
        <v>44</v>
      </c>
      <c r="D284" s="3">
        <v>3.65</v>
      </c>
      <c r="E284" s="3">
        <f>C284*D284</f>
        <v>160.6</v>
      </c>
      <c r="F284" s="16"/>
      <c r="G284" s="6"/>
      <c r="H284" s="4"/>
      <c r="I284" s="3">
        <f>E284-F284</f>
        <v>160.6</v>
      </c>
      <c r="J284" s="5">
        <f>F284/E284</f>
        <v>0</v>
      </c>
    </row>
    <row r="285" spans="1:10" ht="15.75">
      <c r="A285" s="15">
        <f>LOOKUP(B285,Membership!$D$2:$D$320,Membership!$C$2:$C$320)</f>
        <v>67</v>
      </c>
      <c r="B285" s="7">
        <v>14362</v>
      </c>
      <c r="C285" s="15">
        <v>63</v>
      </c>
      <c r="D285" s="3">
        <v>3.65</v>
      </c>
      <c r="E285" s="3">
        <f>C285*D285</f>
        <v>229.95</v>
      </c>
      <c r="F285" s="370">
        <v>112.6</v>
      </c>
      <c r="G285" s="6">
        <v>1058</v>
      </c>
      <c r="H285" s="4">
        <v>43486</v>
      </c>
      <c r="I285" s="3">
        <f>E285-F285</f>
        <v>117.35</v>
      </c>
      <c r="J285" s="5">
        <f>F285/E285</f>
        <v>0.48967166775385951</v>
      </c>
    </row>
    <row r="286" spans="1:10" ht="15.75">
      <c r="A286" s="15">
        <f>LOOKUP(B286,Membership!$D$2:$D$320,Membership!$C$2:$C$320)</f>
        <v>67</v>
      </c>
      <c r="B286" s="1">
        <v>16022</v>
      </c>
      <c r="C286" s="15">
        <v>49</v>
      </c>
      <c r="D286" s="3">
        <v>3.65</v>
      </c>
      <c r="E286" s="3">
        <f>C286*D286</f>
        <v>178.85</v>
      </c>
      <c r="F286" s="16">
        <v>200</v>
      </c>
      <c r="G286" s="6">
        <v>1073</v>
      </c>
      <c r="H286" s="4">
        <v>43585</v>
      </c>
      <c r="I286" s="3">
        <f>E286-F286</f>
        <v>-21.150000000000006</v>
      </c>
      <c r="J286" s="5">
        <f>F286/E286</f>
        <v>1.118255521386637</v>
      </c>
    </row>
    <row r="287" spans="1:10" ht="15.75">
      <c r="A287" s="15">
        <f>LOOKUP(B287,Membership!$D$2:$D$320,Membership!$C$2:$C$320)</f>
        <v>67</v>
      </c>
      <c r="B287" s="1">
        <v>16765</v>
      </c>
      <c r="C287" s="15">
        <v>33</v>
      </c>
      <c r="D287" s="3">
        <v>3.65</v>
      </c>
      <c r="E287" s="3">
        <f>C287*D287</f>
        <v>120.45</v>
      </c>
      <c r="F287" s="16"/>
      <c r="G287" s="6"/>
      <c r="H287" s="4"/>
      <c r="I287" s="3">
        <f>E287-F287</f>
        <v>120.45</v>
      </c>
      <c r="J287" s="5">
        <f>F287/E287</f>
        <v>0</v>
      </c>
    </row>
    <row r="288" spans="1:10" ht="15.75">
      <c r="A288" s="15"/>
      <c r="B288" s="1"/>
      <c r="C288" s="15"/>
      <c r="D288" s="3"/>
      <c r="E288" s="3"/>
      <c r="F288" s="16"/>
      <c r="G288" s="6"/>
      <c r="H288" s="4"/>
      <c r="I288" s="3"/>
      <c r="J288" s="5"/>
    </row>
    <row r="289" spans="1:10" ht="15.75">
      <c r="A289" s="15">
        <f>LOOKUP(B289,Membership!$D$2:$D$320,Membership!$C$2:$C$320)</f>
        <v>68</v>
      </c>
      <c r="B289" s="1">
        <v>4580</v>
      </c>
      <c r="C289" s="15">
        <v>212</v>
      </c>
      <c r="D289" s="3">
        <v>3.65</v>
      </c>
      <c r="E289" s="3">
        <f>C289*D289</f>
        <v>773.8</v>
      </c>
      <c r="F289" s="16"/>
      <c r="G289" s="6"/>
      <c r="H289" s="4"/>
      <c r="I289" s="3">
        <f>E289-F289</f>
        <v>773.8</v>
      </c>
      <c r="J289" s="5">
        <f>F289/E289</f>
        <v>0</v>
      </c>
    </row>
    <row r="290" spans="1:10" ht="15.75">
      <c r="A290" s="15">
        <f>LOOKUP(B290,Membership!$D$2:$D$320,Membership!$C$2:$C$320)</f>
        <v>68</v>
      </c>
      <c r="B290" s="1">
        <v>6448</v>
      </c>
      <c r="C290" s="15">
        <v>106</v>
      </c>
      <c r="D290" s="3">
        <v>3.65</v>
      </c>
      <c r="E290" s="3">
        <f>C290*D290</f>
        <v>386.9</v>
      </c>
      <c r="F290" s="16"/>
      <c r="G290" s="6"/>
      <c r="H290" s="4"/>
      <c r="I290" s="3">
        <f>E290-F290</f>
        <v>386.9</v>
      </c>
      <c r="J290" s="5">
        <f>F290/E290</f>
        <v>0</v>
      </c>
    </row>
    <row r="291" spans="1:10" ht="15.75">
      <c r="A291" s="15">
        <f>LOOKUP(B291,Membership!$D$2:$D$320,Membership!$C$2:$C$320)</f>
        <v>68</v>
      </c>
      <c r="B291" s="1">
        <v>13733</v>
      </c>
      <c r="C291" s="15">
        <v>56</v>
      </c>
      <c r="D291" s="3">
        <v>3.65</v>
      </c>
      <c r="E291" s="3">
        <f>C291*D291</f>
        <v>204.4</v>
      </c>
      <c r="F291" s="16">
        <v>205</v>
      </c>
      <c r="G291" s="6">
        <v>1065</v>
      </c>
      <c r="H291" s="4">
        <v>43565</v>
      </c>
      <c r="I291" s="3">
        <f>E291-F291</f>
        <v>-0.59999999999999432</v>
      </c>
      <c r="J291" s="5">
        <f>F291/E291</f>
        <v>1.0029354207436398</v>
      </c>
    </row>
    <row r="292" spans="1:10" ht="15.75">
      <c r="A292" s="15">
        <f>LOOKUP(B292,Membership!$D$2:$D$320,Membership!$C$2:$C$320)</f>
        <v>68</v>
      </c>
      <c r="B292" s="1">
        <v>16710</v>
      </c>
      <c r="C292" s="15">
        <v>24</v>
      </c>
      <c r="D292" s="3">
        <v>3.65</v>
      </c>
      <c r="E292" s="3">
        <f>C292*D292</f>
        <v>87.6</v>
      </c>
      <c r="F292" s="16"/>
      <c r="G292" s="6"/>
      <c r="H292" s="4"/>
      <c r="I292" s="3">
        <f>E292-F292</f>
        <v>87.6</v>
      </c>
      <c r="J292" s="5">
        <f>F292/E292</f>
        <v>0</v>
      </c>
    </row>
    <row r="293" spans="1:10" ht="15.75">
      <c r="A293" s="15"/>
      <c r="B293" s="1"/>
      <c r="C293" s="15"/>
      <c r="D293" s="3"/>
      <c r="E293" s="3"/>
      <c r="F293" s="16"/>
      <c r="G293" s="6"/>
      <c r="H293" s="4"/>
      <c r="I293" s="3"/>
      <c r="J293" s="5"/>
    </row>
    <row r="294" spans="1:10" ht="15.75">
      <c r="A294" s="15">
        <f>LOOKUP(B294,Membership!$D$2:$D$320,Membership!$C$2:$C$320)</f>
        <v>69</v>
      </c>
      <c r="B294" s="1">
        <v>4520</v>
      </c>
      <c r="C294" s="15">
        <v>94</v>
      </c>
      <c r="D294" s="3">
        <v>3.65</v>
      </c>
      <c r="E294" s="3">
        <f>C294*D294</f>
        <v>343.09999999999997</v>
      </c>
      <c r="F294" s="16"/>
      <c r="G294" s="6"/>
      <c r="H294" s="4"/>
      <c r="I294" s="3">
        <f>E294-F294</f>
        <v>343.09999999999997</v>
      </c>
      <c r="J294" s="5">
        <f>F294/E294</f>
        <v>0</v>
      </c>
    </row>
    <row r="295" spans="1:10" ht="15.75">
      <c r="A295" s="15">
        <f>LOOKUP(B295,Membership!$D$2:$D$320,Membership!$C$2:$C$320)</f>
        <v>69</v>
      </c>
      <c r="B295" s="1">
        <v>4706</v>
      </c>
      <c r="C295" s="15">
        <v>79</v>
      </c>
      <c r="D295" s="3">
        <v>3.65</v>
      </c>
      <c r="E295" s="3">
        <f>C295*D295</f>
        <v>288.34999999999997</v>
      </c>
      <c r="F295" s="16">
        <v>219.27</v>
      </c>
      <c r="G295" s="6">
        <v>3623</v>
      </c>
      <c r="H295" s="4">
        <v>43592</v>
      </c>
      <c r="I295" s="3">
        <f>E295-F295</f>
        <v>69.079999999999956</v>
      </c>
      <c r="J295" s="5">
        <f>F295/E295</f>
        <v>0.76043003294607259</v>
      </c>
    </row>
    <row r="296" spans="1:10" ht="15.75">
      <c r="A296" s="15">
        <f>LOOKUP(B296,Membership!$D$2:$D$320,Membership!$C$2:$C$320)</f>
        <v>69</v>
      </c>
      <c r="B296" s="1">
        <v>5438</v>
      </c>
      <c r="C296" s="15">
        <v>86</v>
      </c>
      <c r="D296" s="3">
        <v>3.65</v>
      </c>
      <c r="E296" s="3">
        <f>C296*D296</f>
        <v>313.89999999999998</v>
      </c>
      <c r="F296" s="16">
        <v>313.89999999999998</v>
      </c>
      <c r="G296" s="6">
        <v>1237</v>
      </c>
      <c r="H296" s="4">
        <v>43546</v>
      </c>
      <c r="I296" s="3">
        <f>E296-F296</f>
        <v>0</v>
      </c>
      <c r="J296" s="5">
        <f>F296/E296</f>
        <v>1</v>
      </c>
    </row>
    <row r="297" spans="1:10" ht="15.75">
      <c r="A297" s="15">
        <f>LOOKUP(B297,Membership!$D$2:$D$320,Membership!$C$2:$C$320)</f>
        <v>69</v>
      </c>
      <c r="B297" s="1">
        <v>6646</v>
      </c>
      <c r="C297" s="15">
        <v>98</v>
      </c>
      <c r="D297" s="3">
        <v>3.65</v>
      </c>
      <c r="E297" s="3">
        <f>C297*D297</f>
        <v>357.7</v>
      </c>
      <c r="F297" s="16">
        <v>400</v>
      </c>
      <c r="G297" s="6">
        <v>3575</v>
      </c>
      <c r="H297" s="4">
        <v>43537</v>
      </c>
      <c r="I297" s="3">
        <f>E297-F297</f>
        <v>-42.300000000000011</v>
      </c>
      <c r="J297" s="5">
        <f>F297/E297</f>
        <v>1.118255521386637</v>
      </c>
    </row>
    <row r="298" spans="1:10" ht="15.75">
      <c r="A298" s="15">
        <f>LOOKUP(B298,Membership!$D$2:$D$320,Membership!$C$2:$C$320)</f>
        <v>69</v>
      </c>
      <c r="B298" s="1">
        <v>6883</v>
      </c>
      <c r="C298" s="15">
        <v>58</v>
      </c>
      <c r="D298" s="3">
        <v>3.65</v>
      </c>
      <c r="E298" s="3">
        <f>C298*D298</f>
        <v>211.7</v>
      </c>
      <c r="F298" s="16"/>
      <c r="G298" s="6"/>
      <c r="H298" s="4"/>
      <c r="I298" s="3">
        <f>E298-F298</f>
        <v>211.7</v>
      </c>
      <c r="J298" s="5">
        <f>F298/E298</f>
        <v>0</v>
      </c>
    </row>
    <row r="299" spans="1:10" ht="15.75">
      <c r="A299" s="15"/>
      <c r="B299" s="1"/>
      <c r="C299" s="15"/>
      <c r="D299" s="3"/>
      <c r="E299" s="3"/>
      <c r="F299" s="16"/>
      <c r="G299" s="6"/>
      <c r="H299" s="4"/>
      <c r="I299" s="3"/>
      <c r="J299" s="5"/>
    </row>
    <row r="300" spans="1:10" ht="15.75">
      <c r="A300" s="15">
        <f>LOOKUP(B300,Membership!$D$2:$D$320,Membership!$C$2:$C$320)</f>
        <v>70</v>
      </c>
      <c r="B300" s="1">
        <v>1612</v>
      </c>
      <c r="C300" s="15">
        <v>36</v>
      </c>
      <c r="D300" s="3">
        <v>3.65</v>
      </c>
      <c r="E300" s="3">
        <f t="shared" ref="E300:E305" si="21">C300*D300</f>
        <v>131.4</v>
      </c>
      <c r="F300" s="16"/>
      <c r="G300" s="6"/>
      <c r="H300" s="4"/>
      <c r="I300" s="3">
        <f t="shared" ref="I300:I305" si="22">E300-F300</f>
        <v>131.4</v>
      </c>
      <c r="J300" s="5">
        <f t="shared" ref="J300:J305" si="23">F300/E300</f>
        <v>0</v>
      </c>
    </row>
    <row r="301" spans="1:10" ht="15.75">
      <c r="A301" s="15">
        <f>LOOKUP(B301,Membership!$D$2:$D$320,Membership!$C$2:$C$320)</f>
        <v>70</v>
      </c>
      <c r="B301" s="1">
        <v>1690</v>
      </c>
      <c r="C301" s="15">
        <v>45</v>
      </c>
      <c r="D301" s="3">
        <v>3.65</v>
      </c>
      <c r="E301" s="3">
        <f t="shared" si="21"/>
        <v>164.25</v>
      </c>
      <c r="F301" s="16"/>
      <c r="G301" s="6"/>
      <c r="H301" s="4"/>
      <c r="I301" s="3">
        <f t="shared" si="22"/>
        <v>164.25</v>
      </c>
      <c r="J301" s="5">
        <f t="shared" si="23"/>
        <v>0</v>
      </c>
    </row>
    <row r="302" spans="1:10" ht="15.75">
      <c r="A302" s="15">
        <f>LOOKUP(B302,Membership!$D$2:$D$320,Membership!$C$2:$C$320)</f>
        <v>70</v>
      </c>
      <c r="B302" s="1">
        <v>3464</v>
      </c>
      <c r="C302" s="15">
        <v>161</v>
      </c>
      <c r="D302" s="3">
        <v>3.65</v>
      </c>
      <c r="E302" s="3">
        <f t="shared" si="21"/>
        <v>587.65</v>
      </c>
      <c r="F302" s="16">
        <v>560.95000000000005</v>
      </c>
      <c r="G302" s="27">
        <v>1826</v>
      </c>
      <c r="H302" s="26">
        <v>43566</v>
      </c>
      <c r="I302" s="3">
        <f t="shared" si="22"/>
        <v>26.699999999999932</v>
      </c>
      <c r="J302" s="5">
        <f t="shared" si="23"/>
        <v>0.95456479196800825</v>
      </c>
    </row>
    <row r="303" spans="1:10" ht="15.75">
      <c r="A303" s="15">
        <f>LOOKUP(B303,Membership!$D$2:$D$320,Membership!$C$2:$C$320)</f>
        <v>70</v>
      </c>
      <c r="B303" s="1">
        <v>4579</v>
      </c>
      <c r="C303" s="15">
        <v>118</v>
      </c>
      <c r="D303" s="3">
        <v>3.65</v>
      </c>
      <c r="E303" s="3">
        <f t="shared" si="21"/>
        <v>430.7</v>
      </c>
      <c r="F303" s="16"/>
      <c r="G303" s="6"/>
      <c r="H303" s="4"/>
      <c r="I303" s="3">
        <f t="shared" si="22"/>
        <v>430.7</v>
      </c>
      <c r="J303" s="5">
        <f t="shared" si="23"/>
        <v>0</v>
      </c>
    </row>
    <row r="304" spans="1:10" ht="15.75">
      <c r="A304" s="15">
        <f>LOOKUP(B304,Membership!$D$2:$D$320,Membership!$C$2:$C$320)</f>
        <v>70</v>
      </c>
      <c r="B304" s="1">
        <v>6776</v>
      </c>
      <c r="C304" s="15">
        <v>34</v>
      </c>
      <c r="D304" s="3">
        <v>3.65</v>
      </c>
      <c r="E304" s="3">
        <f t="shared" si="21"/>
        <v>124.1</v>
      </c>
      <c r="F304" s="16"/>
      <c r="G304" s="6"/>
      <c r="H304" s="4"/>
      <c r="I304" s="3">
        <f t="shared" si="22"/>
        <v>124.1</v>
      </c>
      <c r="J304" s="5">
        <f t="shared" si="23"/>
        <v>0</v>
      </c>
    </row>
    <row r="305" spans="1:10" ht="15.75">
      <c r="A305" s="15">
        <f>LOOKUP(B305,Membership!$D$2:$D$320,Membership!$C$2:$C$320)</f>
        <v>70</v>
      </c>
      <c r="B305" s="1">
        <v>7048</v>
      </c>
      <c r="C305" s="15">
        <v>169</v>
      </c>
      <c r="D305" s="3">
        <v>3.65</v>
      </c>
      <c r="E305" s="3">
        <f t="shared" si="21"/>
        <v>616.85</v>
      </c>
      <c r="F305" s="16"/>
      <c r="G305" s="6"/>
      <c r="H305" s="4"/>
      <c r="I305" s="3">
        <f t="shared" si="22"/>
        <v>616.85</v>
      </c>
      <c r="J305" s="5">
        <f t="shared" si="23"/>
        <v>0</v>
      </c>
    </row>
    <row r="306" spans="1:10" ht="15.75">
      <c r="A306" s="15"/>
      <c r="B306" s="1"/>
      <c r="C306" s="15"/>
      <c r="D306" s="3"/>
      <c r="E306" s="3"/>
      <c r="F306" s="16"/>
      <c r="G306" s="6"/>
      <c r="H306" s="4"/>
      <c r="I306" s="3"/>
      <c r="J306" s="5"/>
    </row>
    <row r="307" spans="1:10" ht="15.75">
      <c r="A307" s="15">
        <f>LOOKUP(B307,Membership!$D$2:$D$320,Membership!$C$2:$C$320)</f>
        <v>71</v>
      </c>
      <c r="B307" s="1">
        <v>1837</v>
      </c>
      <c r="C307" s="15">
        <v>175</v>
      </c>
      <c r="D307" s="3">
        <v>3.65</v>
      </c>
      <c r="E307" s="3">
        <f>C307*D307</f>
        <v>638.75</v>
      </c>
      <c r="F307" s="16">
        <v>649.70000000000005</v>
      </c>
      <c r="G307" s="6" t="s">
        <v>408</v>
      </c>
      <c r="H307" s="4" t="s">
        <v>409</v>
      </c>
      <c r="I307" s="3">
        <f>E307-F307</f>
        <v>-10.950000000000045</v>
      </c>
      <c r="J307" s="5">
        <f>F307/E307</f>
        <v>1.0171428571428571</v>
      </c>
    </row>
    <row r="308" spans="1:10" ht="15.75">
      <c r="A308" s="15">
        <f>LOOKUP(B308,Membership!$D$2:$D$320,Membership!$C$2:$C$320)</f>
        <v>71</v>
      </c>
      <c r="B308" s="1">
        <v>4877</v>
      </c>
      <c r="C308" s="15">
        <v>126</v>
      </c>
      <c r="D308" s="3">
        <v>3.65</v>
      </c>
      <c r="E308" s="3">
        <f>C308*D308</f>
        <v>459.9</v>
      </c>
      <c r="F308" s="16"/>
      <c r="G308" s="6"/>
      <c r="H308" s="4"/>
      <c r="I308" s="3">
        <f>E308-F308</f>
        <v>459.9</v>
      </c>
      <c r="J308" s="5">
        <f>F308/E308</f>
        <v>0</v>
      </c>
    </row>
    <row r="309" spans="1:10" ht="15.75">
      <c r="A309" s="15">
        <f>LOOKUP(B309,Membership!$D$2:$D$320,Membership!$C$2:$C$320)</f>
        <v>71</v>
      </c>
      <c r="B309" s="1">
        <v>4897</v>
      </c>
      <c r="C309" s="15">
        <v>91</v>
      </c>
      <c r="D309" s="3">
        <v>3.65</v>
      </c>
      <c r="E309" s="3">
        <f>C309*D309</f>
        <v>332.15</v>
      </c>
      <c r="F309" s="16"/>
      <c r="G309" s="6"/>
      <c r="H309" s="4"/>
      <c r="I309" s="3">
        <f>E309-F309</f>
        <v>332.15</v>
      </c>
      <c r="J309" s="5">
        <f>F309/E309</f>
        <v>0</v>
      </c>
    </row>
    <row r="310" spans="1:10" ht="15.75">
      <c r="A310" s="15">
        <f>LOOKUP(B310,Membership!$D$2:$D$320,Membership!$C$2:$C$320)</f>
        <v>71</v>
      </c>
      <c r="B310" s="1">
        <v>12677</v>
      </c>
      <c r="C310" s="15">
        <v>58</v>
      </c>
      <c r="D310" s="3">
        <v>3.65</v>
      </c>
      <c r="E310" s="3">
        <f>C310*D310</f>
        <v>211.7</v>
      </c>
      <c r="F310" s="16"/>
      <c r="G310" s="6"/>
      <c r="H310" s="4"/>
      <c r="I310" s="3">
        <f>E310-F310</f>
        <v>211.7</v>
      </c>
      <c r="J310" s="5">
        <f>F310/E310</f>
        <v>0</v>
      </c>
    </row>
    <row r="311" spans="1:10" ht="15.75">
      <c r="A311" s="15">
        <f>LOOKUP(B311,Membership!$D$2:$D$320,Membership!$C$2:$C$320)</f>
        <v>71</v>
      </c>
      <c r="B311" s="1">
        <v>14478</v>
      </c>
      <c r="C311" s="15">
        <v>42</v>
      </c>
      <c r="D311" s="3">
        <v>3.65</v>
      </c>
      <c r="E311" s="3">
        <f>C311*D311</f>
        <v>153.29999999999998</v>
      </c>
      <c r="F311" s="16"/>
      <c r="G311" s="6"/>
      <c r="H311" s="4"/>
      <c r="I311" s="3">
        <f>E311-F311</f>
        <v>153.29999999999998</v>
      </c>
      <c r="J311" s="5">
        <f>F311/E311</f>
        <v>0</v>
      </c>
    </row>
    <row r="312" spans="1:10" ht="15.75">
      <c r="A312" s="15"/>
      <c r="B312" s="1"/>
      <c r="C312" s="15"/>
      <c r="D312" s="3"/>
      <c r="E312" s="3"/>
      <c r="F312" s="16"/>
      <c r="G312" s="6"/>
      <c r="H312" s="4"/>
      <c r="I312" s="3"/>
      <c r="J312" s="5"/>
    </row>
    <row r="313" spans="1:10" ht="15.75">
      <c r="A313" s="15">
        <f>LOOKUP(B313,Membership!$D$2:$D$320,Membership!$C$2:$C$320)</f>
        <v>72</v>
      </c>
      <c r="B313" s="1">
        <v>697</v>
      </c>
      <c r="C313" s="15">
        <v>120</v>
      </c>
      <c r="D313" s="3">
        <v>3.65</v>
      </c>
      <c r="E313" s="3">
        <f>C313*D313</f>
        <v>438</v>
      </c>
      <c r="F313" s="16">
        <v>162.55000000000001</v>
      </c>
      <c r="G313" s="6">
        <v>1857</v>
      </c>
      <c r="H313" s="4">
        <v>43532</v>
      </c>
      <c r="I313" s="3">
        <f>E313-F313</f>
        <v>275.45</v>
      </c>
      <c r="J313" s="5">
        <f>F313/E313</f>
        <v>0.37111872146118724</v>
      </c>
    </row>
    <row r="314" spans="1:10" ht="15.75">
      <c r="A314" s="15">
        <f>LOOKUP(B314,Membership!$D$2:$D$320,Membership!$C$2:$C$320)</f>
        <v>72</v>
      </c>
      <c r="B314" s="1">
        <v>4106</v>
      </c>
      <c r="C314" s="15">
        <v>107</v>
      </c>
      <c r="D314" s="3">
        <v>3.65</v>
      </c>
      <c r="E314" s="3">
        <f>C314*D314</f>
        <v>390.55</v>
      </c>
      <c r="F314" s="16"/>
      <c r="G314" s="6"/>
      <c r="H314" s="4"/>
      <c r="I314" s="3">
        <f>E314-F314</f>
        <v>390.55</v>
      </c>
      <c r="J314" s="5">
        <f>F314/E314</f>
        <v>0</v>
      </c>
    </row>
    <row r="315" spans="1:10" ht="15.75">
      <c r="A315" s="15">
        <f>LOOKUP(B315,Membership!$D$2:$D$320,Membership!$C$2:$C$320)</f>
        <v>72</v>
      </c>
      <c r="B315" s="1">
        <v>4831</v>
      </c>
      <c r="C315" s="15">
        <v>63</v>
      </c>
      <c r="D315" s="3">
        <v>3.65</v>
      </c>
      <c r="E315" s="3">
        <f>C315*D315</f>
        <v>229.95</v>
      </c>
      <c r="F315" s="16">
        <v>237.25</v>
      </c>
      <c r="G315" s="6">
        <v>2316</v>
      </c>
      <c r="H315" s="4">
        <v>43556</v>
      </c>
      <c r="I315" s="3">
        <f>E315-F315</f>
        <v>-7.3000000000000114</v>
      </c>
      <c r="J315" s="5">
        <f>F315/E315</f>
        <v>1.0317460317460319</v>
      </c>
    </row>
    <row r="316" spans="1:10" ht="15.75">
      <c r="A316" s="15">
        <f>LOOKUP(B316,Membership!$D$2:$D$320,Membership!$C$2:$C$320)</f>
        <v>72</v>
      </c>
      <c r="B316" s="7">
        <v>15659</v>
      </c>
      <c r="C316" s="15">
        <v>105</v>
      </c>
      <c r="D316" s="3">
        <v>3.65</v>
      </c>
      <c r="E316" s="3">
        <f>C316*D316</f>
        <v>383.25</v>
      </c>
      <c r="F316" s="16">
        <v>383.25</v>
      </c>
      <c r="G316" s="6">
        <v>1174</v>
      </c>
      <c r="H316" s="4">
        <v>43641</v>
      </c>
      <c r="I316" s="3">
        <f>E316-F316</f>
        <v>0</v>
      </c>
      <c r="J316" s="5">
        <f>F316/E316</f>
        <v>1</v>
      </c>
    </row>
    <row r="317" spans="1:10" ht="15.75">
      <c r="A317" s="15"/>
      <c r="B317" s="7"/>
      <c r="C317" s="15"/>
      <c r="D317" s="3"/>
      <c r="E317" s="3"/>
      <c r="F317" s="16"/>
      <c r="G317" s="6"/>
      <c r="H317" s="4"/>
      <c r="I317" s="3"/>
      <c r="J317" s="5"/>
    </row>
    <row r="318" spans="1:10" ht="15.75">
      <c r="A318" s="15">
        <f>LOOKUP(B318,Membership!$D$2:$D$320,Membership!$C$2:$C$320)</f>
        <v>73</v>
      </c>
      <c r="B318" s="1">
        <v>1578</v>
      </c>
      <c r="C318" s="15">
        <v>96</v>
      </c>
      <c r="D318" s="3">
        <v>3.65</v>
      </c>
      <c r="E318" s="3">
        <f t="shared" ref="E318:E323" si="24">C318*D318</f>
        <v>350.4</v>
      </c>
      <c r="F318" s="16"/>
      <c r="G318" s="6"/>
      <c r="H318" s="4"/>
      <c r="I318" s="3">
        <f t="shared" ref="I318:I323" si="25">E318-F318</f>
        <v>350.4</v>
      </c>
      <c r="J318" s="5">
        <f t="shared" ref="J318:J323" si="26">F318/E318</f>
        <v>0</v>
      </c>
    </row>
    <row r="319" spans="1:10" ht="15.75">
      <c r="A319" s="15">
        <f>LOOKUP(B319,Membership!$D$2:$D$320,Membership!$C$2:$C$320)</f>
        <v>73</v>
      </c>
      <c r="B319" s="1">
        <v>1647</v>
      </c>
      <c r="C319" s="15">
        <v>107</v>
      </c>
      <c r="D319" s="3">
        <v>3.65</v>
      </c>
      <c r="E319" s="3">
        <f t="shared" si="24"/>
        <v>390.55</v>
      </c>
      <c r="F319" s="16">
        <v>394.2</v>
      </c>
      <c r="G319" s="6">
        <v>1708</v>
      </c>
      <c r="H319" s="4">
        <v>43592</v>
      </c>
      <c r="I319" s="3">
        <f t="shared" si="25"/>
        <v>-3.6499999999999773</v>
      </c>
      <c r="J319" s="5">
        <f t="shared" si="26"/>
        <v>1.0093457943925233</v>
      </c>
    </row>
    <row r="320" spans="1:10" ht="15.75">
      <c r="A320" s="15">
        <f>LOOKUP(B320,Membership!$D$2:$D$320,Membership!$C$2:$C$320)</f>
        <v>73</v>
      </c>
      <c r="B320" s="1">
        <v>6554</v>
      </c>
      <c r="C320" s="15">
        <v>61</v>
      </c>
      <c r="D320" s="3">
        <v>3.65</v>
      </c>
      <c r="E320" s="3">
        <f t="shared" si="24"/>
        <v>222.65</v>
      </c>
      <c r="F320" s="16">
        <v>222.65</v>
      </c>
      <c r="G320" s="27">
        <v>3585</v>
      </c>
      <c r="H320" s="26">
        <v>43535</v>
      </c>
      <c r="I320" s="3">
        <f t="shared" si="25"/>
        <v>0</v>
      </c>
      <c r="J320" s="5">
        <f t="shared" si="26"/>
        <v>1</v>
      </c>
    </row>
    <row r="321" spans="1:10" ht="15.75">
      <c r="A321" s="15">
        <f>LOOKUP(B321,Membership!$D$2:$D$320,Membership!$C$2:$C$320)</f>
        <v>73</v>
      </c>
      <c r="B321" s="1">
        <v>8172</v>
      </c>
      <c r="C321" s="15">
        <v>67</v>
      </c>
      <c r="D321" s="3">
        <v>3.65</v>
      </c>
      <c r="E321" s="3">
        <f t="shared" si="24"/>
        <v>244.54999999999998</v>
      </c>
      <c r="F321" s="16">
        <v>266.45</v>
      </c>
      <c r="G321" s="6">
        <v>2656</v>
      </c>
      <c r="H321" s="4">
        <v>43626</v>
      </c>
      <c r="I321" s="3">
        <f t="shared" si="25"/>
        <v>-21.900000000000006</v>
      </c>
      <c r="J321" s="5">
        <f t="shared" si="26"/>
        <v>1.0895522388059702</v>
      </c>
    </row>
    <row r="322" spans="1:10" ht="15.75">
      <c r="A322" s="15">
        <f>LOOKUP(B322,Membership!$D$2:$D$320,Membership!$C$2:$C$320)</f>
        <v>73</v>
      </c>
      <c r="B322" s="1">
        <v>8649</v>
      </c>
      <c r="C322" s="15">
        <v>22</v>
      </c>
      <c r="D322" s="3">
        <v>3.65</v>
      </c>
      <c r="E322" s="3">
        <f t="shared" si="24"/>
        <v>80.3</v>
      </c>
      <c r="F322" s="16"/>
      <c r="G322" s="6"/>
      <c r="H322" s="4"/>
      <c r="I322" s="3">
        <f t="shared" si="25"/>
        <v>80.3</v>
      </c>
      <c r="J322" s="5">
        <f t="shared" si="26"/>
        <v>0</v>
      </c>
    </row>
    <row r="323" spans="1:10" ht="15.75">
      <c r="A323" s="15">
        <f>LOOKUP(B323,Membership!$D$2:$D$320,Membership!$C$2:$C$320)</f>
        <v>73</v>
      </c>
      <c r="B323" s="7">
        <v>15665</v>
      </c>
      <c r="C323" s="15">
        <v>65</v>
      </c>
      <c r="D323" s="3">
        <v>3.65</v>
      </c>
      <c r="E323" s="3">
        <f t="shared" si="24"/>
        <v>237.25</v>
      </c>
      <c r="F323" s="16">
        <v>240.9</v>
      </c>
      <c r="G323" s="6">
        <v>1578</v>
      </c>
      <c r="H323" s="4">
        <v>43584</v>
      </c>
      <c r="I323" s="3">
        <f t="shared" si="25"/>
        <v>-3.6500000000000057</v>
      </c>
      <c r="J323" s="5">
        <f t="shared" si="26"/>
        <v>1.0153846153846153</v>
      </c>
    </row>
    <row r="324" spans="1:10" ht="15.75">
      <c r="A324" s="15"/>
      <c r="B324" s="1"/>
      <c r="C324" s="15" t="s">
        <v>316</v>
      </c>
      <c r="D324" s="3"/>
      <c r="E324" s="3"/>
      <c r="F324" s="16">
        <f>SUM(F242:F323)</f>
        <v>11341.77</v>
      </c>
      <c r="G324" s="6"/>
      <c r="H324" s="4"/>
      <c r="I324" s="3"/>
      <c r="J324" s="5"/>
    </row>
    <row r="325" spans="1:10" ht="15.75">
      <c r="A325" s="15"/>
      <c r="B325" s="1"/>
      <c r="C325" s="15"/>
      <c r="D325" s="3"/>
      <c r="E325" s="3"/>
      <c r="F325" s="16"/>
      <c r="G325" s="6"/>
      <c r="H325" s="4"/>
      <c r="I325" s="3"/>
      <c r="J325" s="5"/>
    </row>
    <row r="326" spans="1:10" ht="15.75">
      <c r="A326" s="15"/>
      <c r="B326" s="1"/>
      <c r="C326" s="15"/>
      <c r="D326" s="3"/>
      <c r="E326" s="3"/>
      <c r="F326" s="16"/>
      <c r="G326" s="6"/>
      <c r="H326" s="4"/>
      <c r="I326" s="3"/>
      <c r="J326" s="5"/>
    </row>
    <row r="327" spans="1:10" ht="15.75">
      <c r="A327" s="15">
        <f>LOOKUP(B327,Membership!$D$2:$D$320,Membership!$C$2:$C$320)</f>
        <v>80</v>
      </c>
      <c r="B327" s="1">
        <v>669</v>
      </c>
      <c r="C327" s="15">
        <v>54</v>
      </c>
      <c r="D327" s="3">
        <v>3.65</v>
      </c>
      <c r="E327" s="3">
        <f t="shared" ref="E327:E332" si="27">C327*D327</f>
        <v>197.1</v>
      </c>
      <c r="F327" s="16"/>
      <c r="G327" s="6"/>
      <c r="H327" s="4"/>
      <c r="I327" s="3">
        <f t="shared" ref="I327:I332" si="28">E327-F327</f>
        <v>197.1</v>
      </c>
      <c r="J327" s="5">
        <f t="shared" ref="J327:J332" si="29">F327/E327</f>
        <v>0</v>
      </c>
    </row>
    <row r="328" spans="1:10" ht="15.75">
      <c r="A328" s="15">
        <f>LOOKUP(B328,Membership!$D$2:$D$320,Membership!$C$2:$C$320)</f>
        <v>80</v>
      </c>
      <c r="B328" s="1">
        <v>832</v>
      </c>
      <c r="C328" s="15">
        <v>131</v>
      </c>
      <c r="D328" s="3">
        <v>3.65</v>
      </c>
      <c r="E328" s="3">
        <f t="shared" si="27"/>
        <v>478.15</v>
      </c>
      <c r="F328" s="16"/>
      <c r="G328" s="6"/>
      <c r="H328" s="4"/>
      <c r="I328" s="3">
        <f t="shared" si="28"/>
        <v>478.15</v>
      </c>
      <c r="J328" s="5">
        <f t="shared" si="29"/>
        <v>0</v>
      </c>
    </row>
    <row r="329" spans="1:10" ht="15.75">
      <c r="A329" s="15">
        <f>LOOKUP(B329,Membership!$D$2:$D$320,Membership!$C$2:$C$320)</f>
        <v>80</v>
      </c>
      <c r="B329" s="1">
        <v>2639</v>
      </c>
      <c r="C329" s="15">
        <v>85</v>
      </c>
      <c r="D329" s="3">
        <v>3.65</v>
      </c>
      <c r="E329" s="3">
        <f t="shared" si="27"/>
        <v>310.25</v>
      </c>
      <c r="F329" s="16"/>
      <c r="G329" s="6"/>
      <c r="H329" s="4"/>
      <c r="I329" s="3">
        <f t="shared" si="28"/>
        <v>310.25</v>
      </c>
      <c r="J329" s="5">
        <f t="shared" si="29"/>
        <v>0</v>
      </c>
    </row>
    <row r="330" spans="1:10" ht="15.75">
      <c r="A330" s="15">
        <f>LOOKUP(B330,Membership!$D$2:$D$320,Membership!$C$2:$C$320)</f>
        <v>80</v>
      </c>
      <c r="B330" s="1">
        <v>6702</v>
      </c>
      <c r="C330" s="15">
        <v>45</v>
      </c>
      <c r="D330" s="3">
        <v>3.65</v>
      </c>
      <c r="E330" s="3">
        <f t="shared" si="27"/>
        <v>164.25</v>
      </c>
      <c r="F330" s="16"/>
      <c r="G330" s="6"/>
      <c r="H330" s="4"/>
      <c r="I330" s="3">
        <f t="shared" si="28"/>
        <v>164.25</v>
      </c>
      <c r="J330" s="5">
        <f t="shared" si="29"/>
        <v>0</v>
      </c>
    </row>
    <row r="331" spans="1:10" ht="15.75">
      <c r="A331" s="15">
        <f>LOOKUP(B331,Membership!$D$2:$D$320,Membership!$C$2:$C$320)</f>
        <v>80</v>
      </c>
      <c r="B331" s="1">
        <v>6786</v>
      </c>
      <c r="C331" s="15">
        <v>25</v>
      </c>
      <c r="D331" s="3">
        <v>3.65</v>
      </c>
      <c r="E331" s="3">
        <f t="shared" si="27"/>
        <v>91.25</v>
      </c>
      <c r="F331" s="16"/>
      <c r="G331" s="6"/>
      <c r="H331" s="4"/>
      <c r="I331" s="3">
        <f t="shared" si="28"/>
        <v>91.25</v>
      </c>
      <c r="J331" s="5">
        <f t="shared" si="29"/>
        <v>0</v>
      </c>
    </row>
    <row r="332" spans="1:10" ht="15.75">
      <c r="A332" s="15">
        <f>LOOKUP(B332,Membership!$D$2:$D$320,Membership!$C$2:$C$320)</f>
        <v>80</v>
      </c>
      <c r="B332" s="1">
        <v>7132</v>
      </c>
      <c r="C332" s="15">
        <v>70</v>
      </c>
      <c r="D332" s="3">
        <v>3.65</v>
      </c>
      <c r="E332" s="3">
        <f t="shared" si="27"/>
        <v>255.5</v>
      </c>
      <c r="F332" s="16"/>
      <c r="G332" s="6"/>
      <c r="H332" s="4"/>
      <c r="I332" s="3">
        <f t="shared" si="28"/>
        <v>255.5</v>
      </c>
      <c r="J332" s="5">
        <f t="shared" si="29"/>
        <v>0</v>
      </c>
    </row>
    <row r="333" spans="1:10" ht="15.75">
      <c r="A333" s="15"/>
      <c r="B333" s="1"/>
      <c r="C333" s="15"/>
      <c r="D333" s="3"/>
      <c r="E333" s="3"/>
      <c r="F333" s="16"/>
      <c r="G333" s="6"/>
      <c r="H333" s="4"/>
      <c r="I333" s="3"/>
      <c r="J333" s="5"/>
    </row>
    <row r="334" spans="1:10" ht="15.75">
      <c r="A334" s="15">
        <f>LOOKUP(B334,Membership!$D$2:$D$320,Membership!$C$2:$C$320)</f>
        <v>81</v>
      </c>
      <c r="B334" s="1">
        <v>1762</v>
      </c>
      <c r="C334" s="15">
        <v>319</v>
      </c>
      <c r="D334" s="3">
        <v>3.65</v>
      </c>
      <c r="E334" s="3">
        <f>C334*D334</f>
        <v>1164.3499999999999</v>
      </c>
      <c r="F334" s="16">
        <v>1164.3499999999999</v>
      </c>
      <c r="G334" s="6">
        <v>1206</v>
      </c>
      <c r="H334" s="4">
        <v>43518</v>
      </c>
      <c r="I334" s="3">
        <f>E334-F334</f>
        <v>0</v>
      </c>
      <c r="J334" s="5">
        <f>F334/E334</f>
        <v>1</v>
      </c>
    </row>
    <row r="335" spans="1:10" ht="15.75">
      <c r="A335" s="15">
        <f>LOOKUP(B335,Membership!$D$2:$D$320,Membership!$C$2:$C$320)</f>
        <v>81</v>
      </c>
      <c r="B335" s="1">
        <v>4902</v>
      </c>
      <c r="C335" s="15">
        <v>207</v>
      </c>
      <c r="D335" s="3">
        <v>3.65</v>
      </c>
      <c r="E335" s="3">
        <f>C335*D335</f>
        <v>755.55</v>
      </c>
      <c r="F335" s="16">
        <v>427.05</v>
      </c>
      <c r="G335" s="6">
        <v>7262</v>
      </c>
      <c r="H335" s="4">
        <v>43626</v>
      </c>
      <c r="I335" s="3">
        <f>E335-F335</f>
        <v>328.49999999999994</v>
      </c>
      <c r="J335" s="5">
        <f>F335/E335</f>
        <v>0.56521739130434789</v>
      </c>
    </row>
    <row r="336" spans="1:10" ht="15.75">
      <c r="A336" s="15">
        <f>LOOKUP(B336,Membership!$D$2:$D$320,Membership!$C$2:$C$320)</f>
        <v>81</v>
      </c>
      <c r="B336" s="1">
        <v>6759</v>
      </c>
      <c r="C336" s="15">
        <v>157</v>
      </c>
      <c r="D336" s="3">
        <v>3.65</v>
      </c>
      <c r="E336" s="3">
        <f>C336*D336</f>
        <v>573.04999999999995</v>
      </c>
      <c r="F336" s="16"/>
      <c r="G336" s="6"/>
      <c r="H336" s="4"/>
      <c r="I336" s="3">
        <f>E336-F336</f>
        <v>573.04999999999995</v>
      </c>
      <c r="J336" s="5">
        <f>F336/E336</f>
        <v>0</v>
      </c>
    </row>
    <row r="337" spans="1:10" ht="15.75">
      <c r="A337" s="15">
        <f>LOOKUP(B337,Membership!$D$2:$D$320,Membership!$C$2:$C$320)</f>
        <v>81</v>
      </c>
      <c r="B337" s="1">
        <v>7030</v>
      </c>
      <c r="C337" s="15">
        <v>91</v>
      </c>
      <c r="D337" s="3">
        <v>3.65</v>
      </c>
      <c r="E337" s="3">
        <f>C337*D337</f>
        <v>332.15</v>
      </c>
      <c r="F337" s="16">
        <v>400</v>
      </c>
      <c r="G337" s="6">
        <v>2492</v>
      </c>
      <c r="H337" s="4">
        <v>43645</v>
      </c>
      <c r="I337" s="3">
        <f>E337-F337</f>
        <v>-67.850000000000023</v>
      </c>
      <c r="J337" s="5">
        <f>F337/E337</f>
        <v>1.2042751768779167</v>
      </c>
    </row>
    <row r="338" spans="1:10" ht="15.75">
      <c r="A338" s="15">
        <f>LOOKUP(B338,Membership!$D$2:$D$320,Membership!$C$2:$C$320)</f>
        <v>101</v>
      </c>
      <c r="B338" s="1">
        <v>15711</v>
      </c>
      <c r="C338" s="15">
        <v>17</v>
      </c>
      <c r="D338" s="3">
        <v>3.65</v>
      </c>
      <c r="E338" s="3">
        <f>C338*D338</f>
        <v>62.05</v>
      </c>
      <c r="F338" s="16"/>
      <c r="G338" s="6"/>
      <c r="H338" s="4"/>
      <c r="I338" s="3">
        <f>E338-F338</f>
        <v>62.05</v>
      </c>
      <c r="J338" s="5">
        <f>F338/E338</f>
        <v>0</v>
      </c>
    </row>
    <row r="339" spans="1:10" ht="15.75">
      <c r="A339" s="15"/>
      <c r="B339" s="1"/>
      <c r="C339" s="15"/>
      <c r="D339" s="3"/>
      <c r="E339" s="3"/>
      <c r="F339" s="16"/>
      <c r="G339" s="6"/>
      <c r="H339" s="4"/>
      <c r="I339" s="3"/>
      <c r="J339" s="5"/>
    </row>
    <row r="340" spans="1:10" ht="15.75">
      <c r="A340" s="15">
        <f>LOOKUP(B340,Membership!$D$2:$D$320,Membership!$C$2:$C$320)</f>
        <v>82</v>
      </c>
      <c r="B340" s="1">
        <v>2845</v>
      </c>
      <c r="C340" s="15">
        <v>305</v>
      </c>
      <c r="D340" s="3">
        <v>3.65</v>
      </c>
      <c r="E340" s="3">
        <f>C340*D340</f>
        <v>1113.25</v>
      </c>
      <c r="F340" s="16">
        <v>311.2</v>
      </c>
      <c r="G340" s="6">
        <v>7542</v>
      </c>
      <c r="H340" s="4">
        <v>43564</v>
      </c>
      <c r="I340" s="3">
        <f>E340-F340</f>
        <v>802.05</v>
      </c>
      <c r="J340" s="5">
        <f>F340/E340</f>
        <v>0.27954188187738604</v>
      </c>
    </row>
    <row r="341" spans="1:10" ht="15.75">
      <c r="A341" s="15">
        <f>LOOKUP(B341,Membership!$D$2:$D$320,Membership!$C$2:$C$320)</f>
        <v>82</v>
      </c>
      <c r="B341" s="1">
        <v>4954</v>
      </c>
      <c r="C341" s="15">
        <v>118</v>
      </c>
      <c r="D341" s="3">
        <v>3.65</v>
      </c>
      <c r="E341" s="3">
        <f>C341*D341</f>
        <v>430.7</v>
      </c>
      <c r="F341" s="16">
        <v>452.6</v>
      </c>
      <c r="G341" s="6">
        <v>3369</v>
      </c>
      <c r="H341" s="4">
        <v>43538</v>
      </c>
      <c r="I341" s="3">
        <f>E341-F341</f>
        <v>-21.900000000000034</v>
      </c>
      <c r="J341" s="5">
        <f>F341/E341</f>
        <v>1.0508474576271187</v>
      </c>
    </row>
    <row r="342" spans="1:10" ht="15.75">
      <c r="A342" s="15">
        <f>LOOKUP(B342,Membership!$D$2:$D$320,Membership!$C$2:$C$320)</f>
        <v>82</v>
      </c>
      <c r="B342" s="1">
        <v>6567</v>
      </c>
      <c r="C342" s="15">
        <v>79</v>
      </c>
      <c r="D342" s="3">
        <v>3.65</v>
      </c>
      <c r="E342" s="3">
        <f>C342*D342</f>
        <v>288.34999999999997</v>
      </c>
      <c r="F342" s="16">
        <v>240</v>
      </c>
      <c r="G342" s="6" t="s">
        <v>410</v>
      </c>
      <c r="H342" s="4" t="s">
        <v>411</v>
      </c>
      <c r="I342" s="3">
        <f>E342-F342</f>
        <v>48.349999999999966</v>
      </c>
      <c r="J342" s="5">
        <f>F342/E342</f>
        <v>0.83232183110802849</v>
      </c>
    </row>
    <row r="343" spans="1:10" ht="15.75">
      <c r="A343" s="15">
        <f>LOOKUP(B343,Membership!$D$2:$D$320,Membership!$C$2:$C$320)</f>
        <v>82</v>
      </c>
      <c r="B343" s="1">
        <v>16298</v>
      </c>
      <c r="C343" s="15">
        <v>44</v>
      </c>
      <c r="D343" s="3">
        <v>3.65</v>
      </c>
      <c r="E343" s="3">
        <f>C343*D343</f>
        <v>160.6</v>
      </c>
      <c r="F343" s="16">
        <v>105.85</v>
      </c>
      <c r="G343" s="6">
        <v>3025</v>
      </c>
      <c r="H343" s="4">
        <v>43637</v>
      </c>
      <c r="I343" s="3">
        <f>E343-F343</f>
        <v>54.75</v>
      </c>
      <c r="J343" s="5">
        <f>F343/E343</f>
        <v>0.65909090909090906</v>
      </c>
    </row>
    <row r="344" spans="1:10" ht="15.75">
      <c r="A344" s="15"/>
      <c r="B344" s="1"/>
      <c r="C344" s="15"/>
      <c r="D344" s="3"/>
      <c r="E344" s="3"/>
      <c r="F344" s="16"/>
      <c r="G344" s="6"/>
      <c r="H344" s="4"/>
      <c r="I344" s="3"/>
      <c r="J344" s="5"/>
    </row>
    <row r="345" spans="1:10" ht="15.75">
      <c r="A345" s="15">
        <f>LOOKUP(B345,Membership!$D$2:$D$320,Membership!$C$2:$C$320)</f>
        <v>83</v>
      </c>
      <c r="B345" s="1">
        <v>2137</v>
      </c>
      <c r="C345" s="15">
        <v>173</v>
      </c>
      <c r="D345" s="3">
        <v>3.65</v>
      </c>
      <c r="E345" s="3">
        <f>C345*D345</f>
        <v>631.44999999999993</v>
      </c>
      <c r="F345" s="16"/>
      <c r="G345" s="6"/>
      <c r="H345" s="4"/>
      <c r="I345" s="3">
        <f>E345-F345</f>
        <v>631.44999999999993</v>
      </c>
      <c r="J345" s="5">
        <f>F345/E345</f>
        <v>0</v>
      </c>
    </row>
    <row r="346" spans="1:10" ht="15.75">
      <c r="A346" s="15">
        <f>LOOKUP(B346,Membership!$D$2:$D$320,Membership!$C$2:$C$320)</f>
        <v>83</v>
      </c>
      <c r="B346" s="1">
        <v>2481</v>
      </c>
      <c r="C346" s="15">
        <v>199</v>
      </c>
      <c r="D346" s="3">
        <v>3.65</v>
      </c>
      <c r="E346" s="3">
        <f>C346*D346</f>
        <v>726.35</v>
      </c>
      <c r="F346" s="16">
        <v>830</v>
      </c>
      <c r="G346" s="6">
        <v>3048</v>
      </c>
      <c r="H346" s="4">
        <v>43594</v>
      </c>
      <c r="I346" s="3">
        <f>E346-F346</f>
        <v>-103.64999999999998</v>
      </c>
      <c r="J346" s="5">
        <f>F346/E346</f>
        <v>1.1426998003717217</v>
      </c>
    </row>
    <row r="347" spans="1:10" ht="15.75">
      <c r="A347" s="15">
        <f>LOOKUP(B347,Membership!$D$2:$D$320,Membership!$C$2:$C$320)</f>
        <v>83</v>
      </c>
      <c r="B347" s="1">
        <v>6754</v>
      </c>
      <c r="C347" s="15">
        <v>49</v>
      </c>
      <c r="D347" s="3">
        <v>3.65</v>
      </c>
      <c r="E347" s="3">
        <f>C347*D347</f>
        <v>178.85</v>
      </c>
      <c r="F347" s="16"/>
      <c r="G347" s="6"/>
      <c r="H347" s="4"/>
      <c r="I347" s="3">
        <f>E347-F347</f>
        <v>178.85</v>
      </c>
      <c r="J347" s="5">
        <f>F347/E347</f>
        <v>0</v>
      </c>
    </row>
    <row r="348" spans="1:10" ht="15.75">
      <c r="A348" s="15">
        <f>LOOKUP(B348,Membership!$D$2:$D$320,Membership!$C$2:$C$320)</f>
        <v>51</v>
      </c>
      <c r="B348" s="1">
        <v>7022</v>
      </c>
      <c r="C348" s="15">
        <v>40</v>
      </c>
      <c r="D348" s="3">
        <v>3.65</v>
      </c>
      <c r="E348" s="3">
        <f>C348*D348</f>
        <v>146</v>
      </c>
      <c r="F348" s="16">
        <v>146</v>
      </c>
      <c r="G348" s="6">
        <v>1878</v>
      </c>
      <c r="H348" s="4">
        <v>43628</v>
      </c>
      <c r="I348" s="3">
        <f>E348-F348</f>
        <v>0</v>
      </c>
      <c r="J348" s="5">
        <f>F348/E348</f>
        <v>1</v>
      </c>
    </row>
    <row r="349" spans="1:10" ht="15.75">
      <c r="A349" s="15">
        <f>LOOKUP(B349,Membership!$D$2:$D$320,Membership!$C$2:$C$320)</f>
        <v>83</v>
      </c>
      <c r="B349" s="1">
        <v>7319</v>
      </c>
      <c r="C349" s="15">
        <v>53</v>
      </c>
      <c r="D349" s="3">
        <v>3.65</v>
      </c>
      <c r="E349" s="3">
        <f>C349*D349</f>
        <v>193.45</v>
      </c>
      <c r="F349" s="16">
        <v>196.32</v>
      </c>
      <c r="G349" s="6">
        <v>1546</v>
      </c>
      <c r="H349" s="4">
        <v>43599</v>
      </c>
      <c r="I349" s="3">
        <f>E349-F349</f>
        <v>-2.8700000000000045</v>
      </c>
      <c r="J349" s="5">
        <f>F349/E349</f>
        <v>1.0148358749030757</v>
      </c>
    </row>
    <row r="350" spans="1:10" ht="15.75">
      <c r="A350" s="15"/>
      <c r="B350" s="1"/>
      <c r="C350" s="15"/>
      <c r="D350" s="3"/>
      <c r="E350" s="3"/>
      <c r="F350" s="16"/>
      <c r="G350" s="6"/>
      <c r="H350" s="4"/>
      <c r="I350" s="3"/>
      <c r="J350" s="5"/>
    </row>
    <row r="351" spans="1:10" ht="15.75">
      <c r="A351" s="15">
        <f>LOOKUP(B351,Membership!$D$2:$D$320,Membership!$C$2:$C$320)</f>
        <v>85</v>
      </c>
      <c r="B351" s="1">
        <v>2032</v>
      </c>
      <c r="C351" s="15">
        <v>186</v>
      </c>
      <c r="D351" s="3">
        <v>3.65</v>
      </c>
      <c r="E351" s="3">
        <f t="shared" ref="E351:E356" si="30">C351*D351</f>
        <v>678.9</v>
      </c>
      <c r="F351" s="16">
        <v>226.1</v>
      </c>
      <c r="G351" s="6">
        <v>6967</v>
      </c>
      <c r="H351" s="4">
        <v>43306</v>
      </c>
      <c r="I351" s="3">
        <f t="shared" ref="I351:I356" si="31">E351-F351</f>
        <v>452.79999999999995</v>
      </c>
      <c r="J351" s="5">
        <f t="shared" ref="J351:J356" si="32">F351/E351</f>
        <v>0.33303873913683901</v>
      </c>
    </row>
    <row r="352" spans="1:10" ht="15.75">
      <c r="A352" s="15">
        <f>LOOKUP(B352,Membership!$D$2:$D$320,Membership!$C$2:$C$320)</f>
        <v>85</v>
      </c>
      <c r="B352" s="1">
        <v>2066</v>
      </c>
      <c r="C352" s="15">
        <v>67</v>
      </c>
      <c r="D352" s="3">
        <v>3.65</v>
      </c>
      <c r="E352" s="3">
        <f t="shared" si="30"/>
        <v>244.54999999999998</v>
      </c>
      <c r="F352" s="16"/>
      <c r="G352" s="6"/>
      <c r="H352" s="4"/>
      <c r="I352" s="3">
        <f t="shared" si="31"/>
        <v>244.54999999999998</v>
      </c>
      <c r="J352" s="5">
        <f t="shared" si="32"/>
        <v>0</v>
      </c>
    </row>
    <row r="353" spans="1:10" ht="15.75">
      <c r="A353" s="15">
        <f>LOOKUP(B353,Membership!$D$2:$D$320,Membership!$C$2:$C$320)</f>
        <v>85</v>
      </c>
      <c r="B353" s="1">
        <v>3557</v>
      </c>
      <c r="C353" s="15">
        <v>32</v>
      </c>
      <c r="D353" s="3">
        <v>3.65</v>
      </c>
      <c r="E353" s="3">
        <f t="shared" si="30"/>
        <v>116.8</v>
      </c>
      <c r="F353" s="16"/>
      <c r="G353" s="6"/>
      <c r="H353" s="26"/>
      <c r="I353" s="3">
        <f t="shared" si="31"/>
        <v>116.8</v>
      </c>
      <c r="J353" s="5">
        <f t="shared" si="32"/>
        <v>0</v>
      </c>
    </row>
    <row r="354" spans="1:10" ht="15.75">
      <c r="A354" s="15">
        <f>LOOKUP(B354,Membership!$D$2:$D$320,Membership!$C$2:$C$320)</f>
        <v>85</v>
      </c>
      <c r="B354" s="1">
        <v>5415</v>
      </c>
      <c r="C354" s="15">
        <v>53</v>
      </c>
      <c r="D354" s="3">
        <v>3.65</v>
      </c>
      <c r="E354" s="3">
        <f t="shared" si="30"/>
        <v>193.45</v>
      </c>
      <c r="F354" s="16"/>
      <c r="G354" s="6"/>
      <c r="H354" s="4"/>
      <c r="I354" s="3">
        <f t="shared" si="31"/>
        <v>193.45</v>
      </c>
      <c r="J354" s="5">
        <f t="shared" si="32"/>
        <v>0</v>
      </c>
    </row>
    <row r="355" spans="1:10" ht="15.75">
      <c r="A355" s="15">
        <f>LOOKUP(B355,Membership!$D$2:$D$320,Membership!$C$2:$C$320)</f>
        <v>80</v>
      </c>
      <c r="B355" s="1">
        <v>7228</v>
      </c>
      <c r="C355" s="15">
        <v>27</v>
      </c>
      <c r="D355" s="3">
        <v>3.65</v>
      </c>
      <c r="E355" s="3">
        <f t="shared" si="30"/>
        <v>98.55</v>
      </c>
      <c r="F355" s="16"/>
      <c r="G355" s="6"/>
      <c r="H355" s="4"/>
      <c r="I355" s="3">
        <f t="shared" si="31"/>
        <v>98.55</v>
      </c>
      <c r="J355" s="5">
        <f t="shared" si="32"/>
        <v>0</v>
      </c>
    </row>
    <row r="356" spans="1:10" ht="15.75">
      <c r="A356" s="15">
        <f>LOOKUP(B356,Membership!$D$2:$D$320,Membership!$C$2:$C$320)</f>
        <v>85</v>
      </c>
      <c r="B356" s="1">
        <v>7827</v>
      </c>
      <c r="C356" s="15">
        <v>158</v>
      </c>
      <c r="D356" s="3">
        <v>3.65</v>
      </c>
      <c r="E356" s="3">
        <f t="shared" si="30"/>
        <v>576.69999999999993</v>
      </c>
      <c r="F356" s="16"/>
      <c r="G356" s="6"/>
      <c r="H356" s="4"/>
      <c r="I356" s="3">
        <f t="shared" si="31"/>
        <v>576.69999999999993</v>
      </c>
      <c r="J356" s="5">
        <f t="shared" si="32"/>
        <v>0</v>
      </c>
    </row>
    <row r="357" spans="1:10" ht="15.75">
      <c r="A357" s="15"/>
      <c r="B357" s="1"/>
      <c r="C357" s="15"/>
      <c r="D357" s="3"/>
      <c r="E357" s="3"/>
      <c r="F357" s="16"/>
      <c r="G357" s="6"/>
      <c r="H357" s="4"/>
      <c r="I357" s="3"/>
      <c r="J357" s="5"/>
    </row>
    <row r="358" spans="1:10" ht="15.75">
      <c r="A358" s="15">
        <f>LOOKUP(B358,Membership!$D$2:$D$320,Membership!$C$2:$C$320)</f>
        <v>87</v>
      </c>
      <c r="B358" s="1">
        <v>5397</v>
      </c>
      <c r="C358" s="15">
        <v>154</v>
      </c>
      <c r="D358" s="3">
        <v>3.65</v>
      </c>
      <c r="E358" s="3">
        <f>C358*D358</f>
        <v>562.1</v>
      </c>
      <c r="F358" s="16">
        <v>562.1</v>
      </c>
      <c r="G358" s="6">
        <v>5401</v>
      </c>
      <c r="H358" s="4">
        <v>43635</v>
      </c>
      <c r="I358" s="3">
        <f>E358-F358</f>
        <v>0</v>
      </c>
      <c r="J358" s="5">
        <f>F358/E358</f>
        <v>1</v>
      </c>
    </row>
    <row r="359" spans="1:10" ht="15.75">
      <c r="A359" s="15">
        <f>LOOKUP(B359,Membership!$D$2:$D$320,Membership!$C$2:$C$320)</f>
        <v>87</v>
      </c>
      <c r="B359" s="1">
        <v>6587</v>
      </c>
      <c r="C359" s="15">
        <v>87</v>
      </c>
      <c r="D359" s="3">
        <v>3.65</v>
      </c>
      <c r="E359" s="3">
        <f>C359*D359</f>
        <v>317.55</v>
      </c>
      <c r="F359" s="16">
        <v>175.15</v>
      </c>
      <c r="G359" s="6">
        <v>2036</v>
      </c>
      <c r="H359" s="4">
        <v>43630</v>
      </c>
      <c r="I359" s="3">
        <f>E359-F359</f>
        <v>142.4</v>
      </c>
      <c r="J359" s="5">
        <f>F359/E359</f>
        <v>0.55156668241221851</v>
      </c>
    </row>
    <row r="360" spans="1:10" ht="15.75">
      <c r="A360" s="15">
        <f>LOOKUP(B360,Membership!$D$2:$D$320,Membership!$C$2:$C$320)</f>
        <v>87</v>
      </c>
      <c r="B360" s="1">
        <v>8985</v>
      </c>
      <c r="C360" s="15">
        <v>41</v>
      </c>
      <c r="D360" s="3">
        <v>3.65</v>
      </c>
      <c r="E360" s="3">
        <f>C360*D360</f>
        <v>149.65</v>
      </c>
      <c r="F360" s="16">
        <v>148</v>
      </c>
      <c r="G360" s="6">
        <v>1631</v>
      </c>
      <c r="H360" s="4">
        <v>43543</v>
      </c>
      <c r="I360" s="3">
        <f>E360-F360</f>
        <v>1.6500000000000057</v>
      </c>
      <c r="J360" s="5">
        <f>F360/E360</f>
        <v>0.98897427330437682</v>
      </c>
    </row>
    <row r="361" spans="1:10" ht="15.75">
      <c r="A361" s="15">
        <f>LOOKUP(B361,Membership!$D$2:$D$320,Membership!$C$2:$C$320)</f>
        <v>87</v>
      </c>
      <c r="B361" s="1">
        <v>9546</v>
      </c>
      <c r="C361" s="15">
        <v>48</v>
      </c>
      <c r="D361" s="3">
        <v>3.65</v>
      </c>
      <c r="E361" s="3">
        <f>C361*D361</f>
        <v>175.2</v>
      </c>
      <c r="F361" s="16"/>
      <c r="G361" s="6"/>
      <c r="H361" s="4"/>
      <c r="I361" s="3">
        <f>E361-F361</f>
        <v>175.2</v>
      </c>
      <c r="J361" s="5">
        <f>F361/E361</f>
        <v>0</v>
      </c>
    </row>
    <row r="362" spans="1:10" ht="15.75">
      <c r="A362" s="15"/>
      <c r="B362" s="1"/>
      <c r="C362" s="15"/>
      <c r="D362" s="3"/>
      <c r="E362" s="3"/>
      <c r="F362" s="16"/>
      <c r="G362" s="6"/>
      <c r="H362" s="4"/>
      <c r="I362" s="3"/>
      <c r="J362" s="5"/>
    </row>
    <row r="363" spans="1:10" ht="15.75">
      <c r="A363" s="15">
        <f>LOOKUP(B363,Membership!$D$2:$D$320,Membership!$C$2:$C$320)</f>
        <v>89</v>
      </c>
      <c r="B363" s="1">
        <v>6051</v>
      </c>
      <c r="C363" s="15">
        <v>114</v>
      </c>
      <c r="D363" s="3">
        <v>3.65</v>
      </c>
      <c r="E363" s="3">
        <f>C363*D363</f>
        <v>416.09999999999997</v>
      </c>
      <c r="F363" s="16">
        <v>416.1</v>
      </c>
      <c r="G363" s="6">
        <v>5251</v>
      </c>
      <c r="H363" s="4">
        <v>43537</v>
      </c>
      <c r="I363" s="3">
        <f>E363-F363</f>
        <v>0</v>
      </c>
      <c r="J363" s="5">
        <f>F363/E363</f>
        <v>1.0000000000000002</v>
      </c>
    </row>
    <row r="364" spans="1:10" ht="15.75">
      <c r="A364" s="15">
        <f>LOOKUP(B364,Membership!$D$2:$D$320,Membership!$C$2:$C$320)</f>
        <v>89</v>
      </c>
      <c r="B364" s="1">
        <v>6370</v>
      </c>
      <c r="C364" s="15">
        <v>83</v>
      </c>
      <c r="D364" s="3">
        <v>3.65</v>
      </c>
      <c r="E364" s="3">
        <f>C364*D364</f>
        <v>302.95</v>
      </c>
      <c r="F364" s="16"/>
      <c r="G364" s="6"/>
      <c r="H364" s="4"/>
      <c r="I364" s="3">
        <f>E364-F364</f>
        <v>302.95</v>
      </c>
      <c r="J364" s="5">
        <f>F364/E364</f>
        <v>0</v>
      </c>
    </row>
    <row r="365" spans="1:10" ht="15.75">
      <c r="A365" s="15">
        <f>LOOKUP(B365,Membership!$D$2:$D$320,Membership!$C$2:$C$320)</f>
        <v>89</v>
      </c>
      <c r="B365" s="1">
        <v>7848</v>
      </c>
      <c r="C365" s="15">
        <v>49</v>
      </c>
      <c r="D365" s="3">
        <v>3.65</v>
      </c>
      <c r="E365" s="3">
        <f>C365*D365</f>
        <v>178.85</v>
      </c>
      <c r="F365" s="16">
        <v>366.9</v>
      </c>
      <c r="G365" s="6" t="s">
        <v>412</v>
      </c>
      <c r="H365" s="4">
        <v>43556</v>
      </c>
      <c r="I365" s="3">
        <f>E365-F365</f>
        <v>-188.04999999999998</v>
      </c>
      <c r="J365" s="5">
        <f>F365/E365</f>
        <v>2.0514397539837854</v>
      </c>
    </row>
    <row r="366" spans="1:10" ht="15.75">
      <c r="A366" s="15">
        <f>LOOKUP(B366,Membership!$D$2:$D$320,Membership!$C$2:$C$320)</f>
        <v>89</v>
      </c>
      <c r="B366" s="1">
        <v>9371</v>
      </c>
      <c r="C366" s="15">
        <v>35</v>
      </c>
      <c r="D366" s="3">
        <v>3.65</v>
      </c>
      <c r="E366" s="3">
        <f>C366*D366</f>
        <v>127.75</v>
      </c>
      <c r="F366" s="16"/>
      <c r="G366" s="6"/>
      <c r="H366" s="4"/>
      <c r="I366" s="3">
        <f>E366-F366</f>
        <v>127.75</v>
      </c>
      <c r="J366" s="5">
        <f>F366/E366</f>
        <v>0</v>
      </c>
    </row>
    <row r="367" spans="1:10" ht="15.75">
      <c r="A367" s="15">
        <f>LOOKUP(B367,Membership!$D$2:$D$320,Membership!$C$2:$C$320)</f>
        <v>89</v>
      </c>
      <c r="B367" s="1">
        <v>12609</v>
      </c>
      <c r="C367" s="15">
        <v>50</v>
      </c>
      <c r="D367" s="3">
        <v>3.65</v>
      </c>
      <c r="E367" s="3">
        <f>C367*D367</f>
        <v>182.5</v>
      </c>
      <c r="F367" s="16">
        <v>200</v>
      </c>
      <c r="G367" s="6">
        <v>1884</v>
      </c>
      <c r="H367" s="4">
        <v>43520</v>
      </c>
      <c r="I367" s="3">
        <f>E367-F367</f>
        <v>-17.5</v>
      </c>
      <c r="J367" s="5">
        <f>F367/E367</f>
        <v>1.095890410958904</v>
      </c>
    </row>
    <row r="368" spans="1:10" ht="15.75">
      <c r="A368" s="15"/>
      <c r="B368" s="1"/>
      <c r="C368" s="15"/>
      <c r="D368" s="3"/>
      <c r="E368" s="3"/>
      <c r="F368" s="16"/>
      <c r="G368" s="6"/>
      <c r="H368" s="4"/>
      <c r="I368" s="3"/>
      <c r="J368" s="5"/>
    </row>
    <row r="369" spans="1:10" ht="15.75">
      <c r="A369" s="15">
        <f>LOOKUP(B369,Membership!$D$2:$D$320,Membership!$C$2:$C$320)</f>
        <v>90</v>
      </c>
      <c r="B369" s="1">
        <v>1133</v>
      </c>
      <c r="C369" s="15">
        <v>117</v>
      </c>
      <c r="D369" s="3">
        <v>3.65</v>
      </c>
      <c r="E369" s="3">
        <f>C369*D369</f>
        <v>427.05</v>
      </c>
      <c r="F369" s="16">
        <v>193.45</v>
      </c>
      <c r="G369" s="6">
        <v>2559</v>
      </c>
      <c r="H369" s="4">
        <v>43576</v>
      </c>
      <c r="I369" s="3">
        <f>E369-F369</f>
        <v>233.60000000000002</v>
      </c>
      <c r="J369" s="5">
        <f>F369/E369</f>
        <v>0.45299145299145294</v>
      </c>
    </row>
    <row r="370" spans="1:10" ht="15.75">
      <c r="A370" s="15">
        <f>LOOKUP(B370,Membership!$D$2:$D$320,Membership!$C$2:$C$320)</f>
        <v>90</v>
      </c>
      <c r="B370" s="1">
        <v>1744</v>
      </c>
      <c r="C370" s="15">
        <v>198</v>
      </c>
      <c r="D370" s="3">
        <v>3.65</v>
      </c>
      <c r="E370" s="3">
        <f>C370*D370</f>
        <v>722.69999999999993</v>
      </c>
      <c r="F370" s="16">
        <v>147.19999999999999</v>
      </c>
      <c r="G370" s="27">
        <v>1842</v>
      </c>
      <c r="H370" s="4">
        <v>43628</v>
      </c>
      <c r="I370" s="3">
        <f>E370-F370</f>
        <v>575.5</v>
      </c>
      <c r="J370" s="5">
        <f>F370/E370</f>
        <v>0.20368064203680641</v>
      </c>
    </row>
    <row r="371" spans="1:10" ht="15.75">
      <c r="A371" s="15">
        <f>LOOKUP(B371,Membership!$D$2:$D$320,Membership!$C$2:$C$320)</f>
        <v>90</v>
      </c>
      <c r="B371" s="1">
        <v>2963</v>
      </c>
      <c r="C371" s="15">
        <v>91</v>
      </c>
      <c r="D371" s="3">
        <v>3.65</v>
      </c>
      <c r="E371" s="3">
        <f>C371*D371</f>
        <v>332.15</v>
      </c>
      <c r="F371" s="16">
        <v>169.25</v>
      </c>
      <c r="G371" s="27">
        <v>1002</v>
      </c>
      <c r="H371" s="4">
        <v>43605</v>
      </c>
      <c r="I371" s="3">
        <f>E371-F371</f>
        <v>162.89999999999998</v>
      </c>
      <c r="J371" s="5">
        <f>F371/E371</f>
        <v>0.50955893421646847</v>
      </c>
    </row>
    <row r="372" spans="1:10" ht="15.75">
      <c r="A372" s="15">
        <f>LOOKUP(B372,Membership!$D$2:$D$320,Membership!$C$2:$C$320)</f>
        <v>90</v>
      </c>
      <c r="B372" s="1">
        <v>6560</v>
      </c>
      <c r="C372" s="15">
        <v>69</v>
      </c>
      <c r="D372" s="3">
        <v>3.65</v>
      </c>
      <c r="E372" s="3">
        <f>C372*D372</f>
        <v>251.85</v>
      </c>
      <c r="F372" s="16"/>
      <c r="G372" s="27"/>
      <c r="H372" s="4"/>
      <c r="I372" s="3">
        <f>E372-F372</f>
        <v>251.85</v>
      </c>
      <c r="J372" s="5">
        <f>F372/E372</f>
        <v>0</v>
      </c>
    </row>
    <row r="373" spans="1:10" ht="15.75">
      <c r="A373" s="15">
        <f>LOOKUP(B373,Membership!$D$2:$D$320,Membership!$C$2:$C$320)</f>
        <v>90</v>
      </c>
      <c r="B373" s="1">
        <v>9608</v>
      </c>
      <c r="C373" s="15">
        <v>61</v>
      </c>
      <c r="D373" s="3">
        <v>3.65</v>
      </c>
      <c r="E373" s="3">
        <f>C373*D373</f>
        <v>222.65</v>
      </c>
      <c r="F373" s="16"/>
      <c r="G373" s="27"/>
      <c r="H373" s="4"/>
      <c r="I373" s="3">
        <f>E373-F373</f>
        <v>222.65</v>
      </c>
      <c r="J373" s="5">
        <f>F373/E373</f>
        <v>0</v>
      </c>
    </row>
    <row r="374" spans="1:10" ht="15.75">
      <c r="A374" s="15"/>
      <c r="B374" s="1"/>
      <c r="C374" s="15"/>
      <c r="D374" s="3"/>
      <c r="E374" s="3"/>
      <c r="F374" s="16"/>
      <c r="G374" s="27"/>
      <c r="H374" s="4"/>
      <c r="I374" s="3"/>
      <c r="J374" s="5"/>
    </row>
    <row r="375" spans="1:10" ht="15.75">
      <c r="A375" s="15">
        <f>LOOKUP(B375,Membership!$D$2:$D$320,Membership!$C$2:$C$320)</f>
        <v>91</v>
      </c>
      <c r="B375" s="1">
        <v>499</v>
      </c>
      <c r="C375" s="15">
        <v>103</v>
      </c>
      <c r="D375" s="3">
        <v>3.65</v>
      </c>
      <c r="E375" s="3">
        <f>C375*D375</f>
        <v>375.95</v>
      </c>
      <c r="F375" s="16">
        <v>350.45</v>
      </c>
      <c r="G375" s="27">
        <v>1985</v>
      </c>
      <c r="H375" s="4">
        <v>43473</v>
      </c>
      <c r="I375" s="3">
        <f>E375-F375</f>
        <v>25.5</v>
      </c>
      <c r="J375" s="5">
        <f>F375/E375</f>
        <v>0.93217183136055326</v>
      </c>
    </row>
    <row r="376" spans="1:10" ht="15.75">
      <c r="A376" s="15">
        <f>LOOKUP(B376,Membership!$D$2:$D$320,Membership!$C$2:$C$320)</f>
        <v>91</v>
      </c>
      <c r="B376" s="1">
        <v>7106</v>
      </c>
      <c r="C376" s="15">
        <v>58</v>
      </c>
      <c r="D376" s="3">
        <v>3.65</v>
      </c>
      <c r="E376" s="3">
        <f>C376*D376</f>
        <v>211.7</v>
      </c>
      <c r="F376" s="16"/>
      <c r="G376" s="27"/>
      <c r="H376" s="26"/>
      <c r="I376" s="3">
        <f>E376-F376</f>
        <v>211.7</v>
      </c>
      <c r="J376" s="5">
        <f>F376/E376</f>
        <v>0</v>
      </c>
    </row>
    <row r="377" spans="1:10" ht="15.75">
      <c r="A377" s="15">
        <f>LOOKUP(B377,Membership!$D$2:$D$320,Membership!$C$2:$C$320)</f>
        <v>91</v>
      </c>
      <c r="B377" s="1">
        <v>12738</v>
      </c>
      <c r="C377" s="15">
        <v>37</v>
      </c>
      <c r="D377" s="3">
        <v>3.65</v>
      </c>
      <c r="E377" s="3">
        <f>C377*D377</f>
        <v>135.04999999999998</v>
      </c>
      <c r="F377" s="16"/>
      <c r="G377" s="27"/>
      <c r="H377" s="4"/>
      <c r="I377" s="3">
        <f>E377-F377</f>
        <v>135.04999999999998</v>
      </c>
      <c r="J377" s="5">
        <f>F377/E377</f>
        <v>0</v>
      </c>
    </row>
    <row r="378" spans="1:10" ht="15.75">
      <c r="A378" s="15">
        <f>LOOKUP(B378,Membership!$D$2:$D$320,Membership!$C$2:$C$320)</f>
        <v>91</v>
      </c>
      <c r="B378" s="1">
        <v>16691</v>
      </c>
      <c r="C378" s="15">
        <v>37</v>
      </c>
      <c r="D378" s="3">
        <v>3.65</v>
      </c>
      <c r="E378" s="3">
        <f>C378*D378</f>
        <v>135.04999999999998</v>
      </c>
      <c r="F378" s="16">
        <v>200</v>
      </c>
      <c r="G378" s="27">
        <v>1050</v>
      </c>
      <c r="H378" s="4">
        <v>43530</v>
      </c>
      <c r="I378" s="3">
        <f>E378-F378</f>
        <v>-64.950000000000017</v>
      </c>
      <c r="J378" s="5">
        <f>F378/E378</f>
        <v>1.480932987782303</v>
      </c>
    </row>
    <row r="379" spans="1:10" ht="15.75">
      <c r="A379" s="15"/>
      <c r="B379" s="1"/>
      <c r="C379" s="15" t="s">
        <v>317</v>
      </c>
      <c r="D379" s="3"/>
      <c r="E379" s="3"/>
      <c r="F379" s="16">
        <f>SUM(F327:F378)</f>
        <v>7428.07</v>
      </c>
      <c r="G379" s="27"/>
      <c r="H379" s="4"/>
      <c r="I379" s="3"/>
      <c r="J379" s="5"/>
    </row>
    <row r="380" spans="1:10" ht="15.75">
      <c r="A380" s="15"/>
      <c r="B380" s="1"/>
      <c r="C380" s="15"/>
      <c r="D380" s="3"/>
      <c r="E380" s="3"/>
      <c r="F380" s="16"/>
      <c r="G380" s="27"/>
      <c r="H380" s="4"/>
      <c r="I380" s="3"/>
      <c r="J380" s="5"/>
    </row>
    <row r="381" spans="1:10" ht="15.75" hidden="1">
      <c r="A381" s="15"/>
      <c r="B381" s="1"/>
      <c r="C381" s="15"/>
      <c r="D381" s="3"/>
      <c r="E381" s="3"/>
      <c r="F381" s="16"/>
      <c r="G381" s="27"/>
      <c r="H381" s="4"/>
      <c r="I381" s="3"/>
      <c r="J381" s="5"/>
    </row>
    <row r="382" spans="1:10" ht="15.75" hidden="1">
      <c r="A382" s="15">
        <f>LOOKUP(B382,Membership!$D$2:$D$320,Membership!$C$2:$C$320)</f>
        <v>101</v>
      </c>
      <c r="B382" s="1">
        <v>4419</v>
      </c>
      <c r="C382" s="15">
        <f ca="1">LOOKUP(B382,Membership!$D$2:$D$320,Membership!$J$2:$J$319)</f>
        <v>21</v>
      </c>
      <c r="D382" s="3">
        <v>3.65</v>
      </c>
      <c r="E382" s="3">
        <f ca="1">C382*D382</f>
        <v>76.649999999999991</v>
      </c>
      <c r="F382" s="16"/>
      <c r="G382" s="6"/>
      <c r="H382" s="4"/>
      <c r="I382" s="3">
        <f ca="1">E382-F382</f>
        <v>76.649999999999991</v>
      </c>
      <c r="J382" s="5">
        <f ca="1">F382/E382</f>
        <v>0</v>
      </c>
    </row>
    <row r="383" spans="1:10" ht="15.75" hidden="1">
      <c r="A383" s="15">
        <f>LOOKUP(B383,Membership!$D$2:$D$320,Membership!$C$2:$C$320)</f>
        <v>101</v>
      </c>
      <c r="B383" s="1">
        <v>6586</v>
      </c>
      <c r="C383" s="15">
        <f ca="1">LOOKUP(B383,Membership!$D$2:$D$320,Membership!$J$2:$J$319)</f>
        <v>14</v>
      </c>
      <c r="D383" s="3">
        <v>3.65</v>
      </c>
      <c r="E383" s="3">
        <f ca="1">C383*D383</f>
        <v>51.1</v>
      </c>
      <c r="F383" s="16"/>
      <c r="G383" s="30"/>
      <c r="H383" s="4"/>
      <c r="I383" s="3">
        <v>0</v>
      </c>
      <c r="J383" s="5">
        <f ca="1">F383/E383</f>
        <v>0</v>
      </c>
    </row>
    <row r="384" spans="1:10" hidden="1">
      <c r="A384" s="15">
        <f>LOOKUP(B384,Membership!$D$2:$D$320,Membership!$C$2:$C$320)</f>
        <v>101</v>
      </c>
      <c r="B384" s="14">
        <v>8061</v>
      </c>
      <c r="C384" s="15">
        <f ca="1">LOOKUP(B384,Membership!$D$2:$D$320,Membership!$J$2:$J$319)</f>
        <v>55</v>
      </c>
      <c r="D384" s="16">
        <v>3.65</v>
      </c>
      <c r="E384" s="16">
        <f ca="1">C384*D384</f>
        <v>200.75</v>
      </c>
      <c r="F384" s="16"/>
      <c r="G384" s="19"/>
      <c r="H384" s="17"/>
      <c r="I384" s="16">
        <f ca="1">E384-F384</f>
        <v>200.75</v>
      </c>
      <c r="J384" s="18">
        <f ca="1">F384/E384</f>
        <v>0</v>
      </c>
    </row>
    <row r="385" spans="1:10" ht="15.75" hidden="1">
      <c r="A385" s="15">
        <f>LOOKUP(B385,Membership!$D$2:$D$320,Membership!$C$2:$C$320)</f>
        <v>101</v>
      </c>
      <c r="B385" s="1">
        <v>9078</v>
      </c>
      <c r="C385" s="15">
        <f ca="1">LOOKUP(B385,Membership!$D$2:$D$320,Membership!$J$2:$J$319)</f>
        <v>10</v>
      </c>
      <c r="D385" s="3">
        <v>3.65</v>
      </c>
      <c r="E385" s="3">
        <f ca="1">C385*D385</f>
        <v>36.5</v>
      </c>
      <c r="F385" s="16"/>
      <c r="G385" s="6"/>
      <c r="H385" s="4"/>
      <c r="I385" s="3">
        <f ca="1">E385-F385</f>
        <v>36.5</v>
      </c>
      <c r="J385" s="5">
        <f ca="1">F385/E385</f>
        <v>0</v>
      </c>
    </row>
    <row r="386" spans="1:10" ht="15.75" hidden="1">
      <c r="A386" s="15">
        <f>LOOKUP(B386,Membership!$D$2:$D$320,Membership!$C$2:$C$320)</f>
        <v>101</v>
      </c>
      <c r="B386" s="1">
        <v>10675</v>
      </c>
      <c r="C386" s="15">
        <f ca="1">LOOKUP(B386,Membership!$D$2:$D$320,Membership!$J$2:$J$319)</f>
        <v>26</v>
      </c>
      <c r="D386" s="3">
        <v>3.65</v>
      </c>
      <c r="E386" s="3">
        <f ca="1">C386*D386</f>
        <v>94.899999999999991</v>
      </c>
      <c r="F386" s="16"/>
      <c r="G386" s="27"/>
      <c r="H386" s="4"/>
      <c r="I386" s="3">
        <f ca="1">E386-F386</f>
        <v>94.899999999999991</v>
      </c>
      <c r="J386" s="5">
        <f ca="1">F386/E386</f>
        <v>0</v>
      </c>
    </row>
    <row r="387" spans="1:10" ht="15.75">
      <c r="A387" s="15"/>
      <c r="B387" s="1"/>
      <c r="C387" s="15"/>
      <c r="D387" s="3"/>
      <c r="E387" s="3"/>
      <c r="F387" s="16"/>
      <c r="G387" s="27"/>
      <c r="H387" s="4"/>
      <c r="I387" s="3"/>
      <c r="J387" s="5"/>
    </row>
    <row r="388" spans="1:10" ht="15.75">
      <c r="A388" s="15"/>
      <c r="B388" s="1"/>
      <c r="C388" s="15"/>
      <c r="D388" s="3"/>
      <c r="E388" s="3"/>
      <c r="F388" s="16"/>
      <c r="G388" s="27"/>
      <c r="H388" s="4"/>
      <c r="I388" s="3"/>
      <c r="J388" s="5"/>
    </row>
    <row r="389" spans="1:10" ht="15.75">
      <c r="A389" s="15"/>
      <c r="B389" s="1"/>
      <c r="C389" s="15"/>
      <c r="D389" s="3"/>
      <c r="E389" s="3" t="s">
        <v>304</v>
      </c>
      <c r="F389" s="16">
        <f>F379+F324+F239+F160+F88</f>
        <v>51460.450000000004</v>
      </c>
      <c r="G389" s="27"/>
      <c r="H389" s="4"/>
      <c r="I389" s="3"/>
      <c r="J389" s="5"/>
    </row>
    <row r="390" spans="1:10">
      <c r="A390" s="31"/>
      <c r="B390" s="14"/>
      <c r="C390" s="15"/>
      <c r="D390" s="16"/>
      <c r="E390" s="16"/>
      <c r="F390" s="32"/>
      <c r="G390" s="19"/>
      <c r="H390" s="17"/>
      <c r="I390" s="16"/>
      <c r="J390" s="18"/>
    </row>
    <row r="391" spans="1:10">
      <c r="A391" s="14"/>
      <c r="B391" s="14"/>
      <c r="C391" s="15"/>
      <c r="D391" s="16"/>
      <c r="E391" s="16"/>
      <c r="F391" s="32"/>
      <c r="G391" s="19"/>
      <c r="H391" s="17"/>
      <c r="I391" s="16"/>
      <c r="J391" s="18"/>
    </row>
    <row r="392" spans="1:10" ht="15.75">
      <c r="A392" s="14"/>
      <c r="D392" s="38" t="s">
        <v>319</v>
      </c>
      <c r="E392" s="38" t="s">
        <v>320</v>
      </c>
      <c r="F392" s="38" t="s">
        <v>321</v>
      </c>
      <c r="H392" s="39" t="s">
        <v>322</v>
      </c>
      <c r="I392" s="38" t="s">
        <v>323</v>
      </c>
    </row>
    <row r="393" spans="1:10" ht="16.5" thickBot="1">
      <c r="A393" s="14"/>
      <c r="B393" t="s">
        <v>304</v>
      </c>
      <c r="C393" t="s">
        <v>324</v>
      </c>
      <c r="D393" s="40">
        <f>D394/$J$394</f>
        <v>0.23956669636584985</v>
      </c>
      <c r="E393" s="40">
        <f>E394/$J$394</f>
        <v>0.19957170992480633</v>
      </c>
      <c r="F393" s="40">
        <f>F394/$J$394</f>
        <v>0.19611857261255974</v>
      </c>
      <c r="H393" s="40">
        <f>H394/$J$394</f>
        <v>0.22039780064107484</v>
      </c>
      <c r="I393" s="40">
        <f>I394/$J$394</f>
        <v>0.14434522045570916</v>
      </c>
      <c r="J393" s="46">
        <f>SUM(D393:I393)</f>
        <v>0.99999999999999989</v>
      </c>
    </row>
    <row r="394" spans="1:10">
      <c r="A394" s="14"/>
      <c r="B394" s="41" t="s">
        <v>325</v>
      </c>
      <c r="D394" s="45">
        <f>F88</f>
        <v>12328.21</v>
      </c>
      <c r="E394" s="45">
        <f>F160</f>
        <v>10270.050000000001</v>
      </c>
      <c r="F394" s="45">
        <f>F239</f>
        <v>10092.35</v>
      </c>
      <c r="H394" s="45">
        <f>F324</f>
        <v>11341.77</v>
      </c>
      <c r="I394" s="45">
        <f>F379</f>
        <v>7428.07</v>
      </c>
      <c r="J394" s="28">
        <f>SUM(D394:I394)</f>
        <v>51460.450000000004</v>
      </c>
    </row>
    <row r="395" spans="1:10">
      <c r="A395" s="14"/>
      <c r="C395" t="s">
        <v>325</v>
      </c>
      <c r="D395" s="42"/>
      <c r="E395" s="42"/>
      <c r="F395" s="42"/>
      <c r="G395" s="43"/>
      <c r="H395" s="42"/>
      <c r="I395" s="42"/>
    </row>
    <row r="396" spans="1:10">
      <c r="A396" s="14"/>
      <c r="B396" t="s">
        <v>326</v>
      </c>
      <c r="C396" s="41"/>
      <c r="D396" s="47">
        <f>$C$396*D393</f>
        <v>0</v>
      </c>
      <c r="E396" s="47">
        <f>$C$396*E393</f>
        <v>0</v>
      </c>
      <c r="F396" s="47">
        <f>$C$396*F393</f>
        <v>0</v>
      </c>
      <c r="G396" s="37"/>
      <c r="H396" s="47">
        <f>$C$396*H393</f>
        <v>0</v>
      </c>
      <c r="I396" s="47">
        <f>$C$396*I393</f>
        <v>0</v>
      </c>
      <c r="J396" s="37">
        <f>SUM(D396:I396)</f>
        <v>0</v>
      </c>
    </row>
    <row r="397" spans="1:10">
      <c r="A397" s="14"/>
      <c r="B397" t="s">
        <v>327</v>
      </c>
      <c r="C397" s="43">
        <v>0</v>
      </c>
      <c r="D397" s="44">
        <f>$C$397*D393</f>
        <v>0</v>
      </c>
      <c r="E397" s="44">
        <f>$C$397*E393</f>
        <v>0</v>
      </c>
      <c r="F397" s="44">
        <f>$C$397*F393</f>
        <v>0</v>
      </c>
      <c r="G397" s="37"/>
      <c r="H397" s="44">
        <f>$C$397*H393</f>
        <v>0</v>
      </c>
      <c r="I397" s="44">
        <f>$C$397*I393</f>
        <v>0</v>
      </c>
      <c r="J397" s="37">
        <f>SUM(D397:I397)</f>
        <v>0</v>
      </c>
    </row>
    <row r="398" spans="1:10">
      <c r="A398" s="14"/>
      <c r="B398" t="s">
        <v>328</v>
      </c>
      <c r="C398">
        <v>1557.87</v>
      </c>
      <c r="D398" s="44">
        <f>-$C$398*D393</f>
        <v>-373.21376926746649</v>
      </c>
      <c r="E398" s="44">
        <f>-$C$398*E393</f>
        <v>-310.90677974055802</v>
      </c>
      <c r="F398" s="44">
        <f>-$C$398*F393</f>
        <v>-305.52724071592843</v>
      </c>
      <c r="G398" s="37"/>
      <c r="H398" s="44">
        <f>-$C$398*H393</f>
        <v>-343.35112168471125</v>
      </c>
      <c r="I398" s="44">
        <f>-$C$398*I393</f>
        <v>-224.87108859133562</v>
      </c>
      <c r="J398" s="37">
        <f>SUM(D398:I398)</f>
        <v>-1557.8699999999997</v>
      </c>
    </row>
    <row r="399" spans="1:10">
      <c r="A399" s="14"/>
      <c r="B399" s="29">
        <v>2.5000000000000001E-2</v>
      </c>
      <c r="C399" s="28">
        <f>ROUNDUP(J394*B399,2)</f>
        <v>1286.52</v>
      </c>
      <c r="D399" s="37">
        <f>-$C$399*D393</f>
        <v>-308.20734620859315</v>
      </c>
      <c r="E399" s="37">
        <f>-$C$399*E393</f>
        <v>-256.75299625246186</v>
      </c>
      <c r="F399" s="37">
        <f>-$C$399*F393</f>
        <v>-252.31046603751037</v>
      </c>
      <c r="G399" s="37"/>
      <c r="H399" s="37">
        <f>-$C$399*H393</f>
        <v>-283.5461784807556</v>
      </c>
      <c r="I399" s="37">
        <f>-$C$399*I393</f>
        <v>-185.70301302067895</v>
      </c>
      <c r="J399" s="37">
        <f>SUM(D399:I399)</f>
        <v>-1286.52</v>
      </c>
    </row>
    <row r="400" spans="1:10">
      <c r="A400" s="14"/>
      <c r="D400" s="28">
        <f>SUM(D394:D399)</f>
        <v>11646.788884523939</v>
      </c>
      <c r="E400" s="28">
        <f>SUM(E394:E399)</f>
        <v>9702.3902240069801</v>
      </c>
      <c r="F400" s="28">
        <f>SUM(F394:F399)</f>
        <v>9534.512293246562</v>
      </c>
      <c r="H400" s="28">
        <f>SUM(H394:H399)</f>
        <v>10714.872699834534</v>
      </c>
      <c r="I400" s="28">
        <f>SUM(I394:I399)</f>
        <v>7017.4958983879851</v>
      </c>
      <c r="J400" s="28">
        <f>SUM(J394:J399)</f>
        <v>48616.060000000005</v>
      </c>
    </row>
    <row r="401" spans="1:10">
      <c r="A401" s="14"/>
      <c r="J401" s="28">
        <f>SUM(D400:I400)</f>
        <v>48616.060000000005</v>
      </c>
    </row>
    <row r="402" spans="1:10">
      <c r="A402" s="14"/>
      <c r="B402" s="14"/>
      <c r="C402" s="15"/>
      <c r="D402" s="16"/>
      <c r="E402" s="16"/>
      <c r="F402" s="16"/>
      <c r="G402" s="19"/>
      <c r="H402" s="17"/>
      <c r="I402" s="16"/>
      <c r="J402" s="18"/>
    </row>
    <row r="403" spans="1:10" ht="15.75">
      <c r="A403" s="1"/>
      <c r="B403" s="1"/>
      <c r="C403" s="15"/>
      <c r="D403" s="3"/>
      <c r="E403" s="3"/>
      <c r="F403" s="32"/>
      <c r="G403" s="6"/>
      <c r="H403" s="4"/>
      <c r="I403" s="3"/>
      <c r="J403" s="5"/>
    </row>
    <row r="404" spans="1:10" ht="15.75">
      <c r="A404" s="1"/>
      <c r="B404" s="1"/>
      <c r="C404" s="15"/>
      <c r="D404" s="3"/>
      <c r="E404" s="3"/>
      <c r="F404" s="32"/>
      <c r="G404" s="6"/>
      <c r="H404" s="4"/>
      <c r="I404" s="3"/>
      <c r="J404" s="5"/>
    </row>
    <row r="405" spans="1:10" ht="15.75">
      <c r="A405" s="1"/>
      <c r="B405" s="1"/>
      <c r="C405" s="15"/>
      <c r="D405" s="3"/>
      <c r="E405" s="3"/>
      <c r="F405" s="32"/>
      <c r="G405" s="6"/>
      <c r="H405" s="4"/>
      <c r="I405" s="3"/>
      <c r="J405" s="5"/>
    </row>
    <row r="406" spans="1:10" ht="15.75">
      <c r="A406" s="1"/>
      <c r="B406" s="1"/>
      <c r="C406" s="15"/>
      <c r="D406" s="3"/>
      <c r="E406" s="3"/>
      <c r="F406" s="32"/>
      <c r="G406" s="6"/>
      <c r="H406" s="4"/>
      <c r="I406" s="3"/>
      <c r="J406" s="5"/>
    </row>
    <row r="407" spans="1:10" ht="15.75">
      <c r="A407" s="1"/>
      <c r="B407" s="1"/>
      <c r="C407" s="15"/>
      <c r="D407" s="3"/>
      <c r="E407" s="3"/>
      <c r="F407" s="32"/>
      <c r="G407" s="6"/>
      <c r="H407" s="4"/>
      <c r="I407" s="3"/>
      <c r="J407" s="5"/>
    </row>
    <row r="408" spans="1:10" ht="15.75">
      <c r="A408" s="1"/>
      <c r="B408" s="1"/>
      <c r="C408" s="15"/>
      <c r="D408" s="3"/>
      <c r="E408" s="3"/>
      <c r="F408" s="32"/>
      <c r="G408" s="6"/>
      <c r="H408" s="4"/>
      <c r="I408" s="3"/>
      <c r="J408" s="5"/>
    </row>
    <row r="409" spans="1:10" ht="15.75">
      <c r="A409" s="1"/>
      <c r="B409" s="1"/>
      <c r="C409" s="15"/>
      <c r="D409" s="3"/>
      <c r="E409" s="3"/>
      <c r="F409" s="32"/>
      <c r="G409" s="6"/>
      <c r="H409" s="4"/>
      <c r="I409" s="3"/>
      <c r="J409" s="5"/>
    </row>
    <row r="410" spans="1:10" ht="15.75">
      <c r="A410" s="1"/>
      <c r="B410" s="1"/>
      <c r="C410" s="15"/>
      <c r="D410" s="3"/>
      <c r="E410" s="3"/>
      <c r="F410" s="32"/>
      <c r="G410" s="6"/>
      <c r="H410" s="4"/>
      <c r="I410" s="3"/>
      <c r="J410" s="5"/>
    </row>
    <row r="411" spans="1:10" ht="15.75">
      <c r="A411" s="1"/>
      <c r="B411" s="1"/>
      <c r="C411" s="15"/>
      <c r="D411" s="3"/>
      <c r="E411" s="3"/>
      <c r="F411" s="32"/>
      <c r="G411" s="6"/>
      <c r="H411" s="4"/>
      <c r="I411" s="3"/>
      <c r="J411" s="5"/>
    </row>
    <row r="412" spans="1:10" ht="15.75">
      <c r="A412" s="1"/>
      <c r="B412" s="1"/>
      <c r="C412" s="15"/>
      <c r="D412" s="3"/>
      <c r="E412" s="3"/>
      <c r="F412" s="32"/>
      <c r="G412" s="6"/>
      <c r="H412" s="4"/>
      <c r="I412" s="3"/>
      <c r="J412" s="5"/>
    </row>
    <row r="413" spans="1:10" ht="15.75">
      <c r="A413" s="1"/>
      <c r="B413" s="1"/>
      <c r="C413" s="15"/>
      <c r="D413" s="3"/>
      <c r="E413" s="3"/>
      <c r="F413" s="16"/>
      <c r="G413" s="6"/>
      <c r="H413" s="4"/>
      <c r="I413" s="3"/>
      <c r="J413" s="5"/>
    </row>
    <row r="414" spans="1:10" ht="15.75">
      <c r="A414" s="1"/>
      <c r="B414" s="1"/>
      <c r="C414" s="15"/>
      <c r="D414" s="3"/>
      <c r="E414" s="3"/>
      <c r="F414" s="32"/>
      <c r="G414" s="6"/>
      <c r="H414" s="4"/>
      <c r="I414" s="3"/>
      <c r="J414" s="5"/>
    </row>
    <row r="415" spans="1:10" ht="15.75">
      <c r="A415" s="1"/>
      <c r="B415" s="1"/>
      <c r="C415" s="15"/>
      <c r="D415" s="3"/>
      <c r="E415" s="3"/>
      <c r="F415" s="32"/>
      <c r="G415" s="6"/>
      <c r="H415" s="4"/>
      <c r="I415" s="3"/>
      <c r="J415" s="5"/>
    </row>
    <row r="416" spans="1:10" ht="15.75">
      <c r="A416" s="1"/>
      <c r="B416" s="1"/>
      <c r="C416" s="15"/>
      <c r="D416" s="3"/>
      <c r="E416" s="3"/>
      <c r="F416" s="32"/>
      <c r="G416" s="6"/>
      <c r="H416" s="4"/>
      <c r="I416" s="3"/>
      <c r="J416" s="5"/>
    </row>
    <row r="417" spans="1:10" ht="15.75">
      <c r="A417" s="1"/>
      <c r="B417" s="1"/>
      <c r="C417" s="15"/>
      <c r="D417" s="3"/>
      <c r="E417" s="3"/>
      <c r="F417" s="32"/>
      <c r="G417" s="6"/>
      <c r="H417" s="4"/>
      <c r="I417" s="3"/>
      <c r="J417" s="5"/>
    </row>
    <row r="418" spans="1:10" ht="15.75">
      <c r="A418" s="1"/>
      <c r="B418" s="1"/>
      <c r="C418" s="15"/>
      <c r="D418" s="3"/>
      <c r="E418" s="3"/>
      <c r="F418" s="32"/>
      <c r="G418" s="6"/>
      <c r="H418" s="4"/>
      <c r="I418" s="3"/>
      <c r="J418" s="5"/>
    </row>
    <row r="419" spans="1:10" ht="15.75">
      <c r="A419" s="1"/>
      <c r="B419" s="1"/>
      <c r="C419" s="15"/>
      <c r="D419" s="3"/>
      <c r="E419" s="3"/>
      <c r="F419" s="32"/>
      <c r="G419" s="6"/>
      <c r="H419" s="4"/>
      <c r="I419" s="3"/>
      <c r="J419" s="5"/>
    </row>
    <row r="420" spans="1:10" ht="15.75">
      <c r="A420" s="1"/>
      <c r="B420" s="1"/>
      <c r="C420" s="15"/>
      <c r="D420" s="3"/>
      <c r="E420" s="3"/>
      <c r="F420" s="32"/>
      <c r="G420" s="6"/>
      <c r="H420" s="4"/>
      <c r="I420" s="3"/>
      <c r="J420" s="5"/>
    </row>
    <row r="421" spans="1:10" ht="15.75">
      <c r="A421" s="1"/>
      <c r="B421" s="1"/>
      <c r="C421" s="15"/>
      <c r="D421" s="3"/>
      <c r="E421" s="3"/>
      <c r="F421" s="32"/>
      <c r="G421" s="6"/>
      <c r="H421" s="4"/>
      <c r="I421" s="3"/>
      <c r="J421" s="5"/>
    </row>
    <row r="422" spans="1:10" ht="15.75">
      <c r="A422" s="1"/>
      <c r="B422" s="1"/>
      <c r="C422" s="15"/>
      <c r="D422" s="3"/>
      <c r="E422" s="3"/>
      <c r="F422" s="32"/>
      <c r="G422" s="6"/>
      <c r="H422" s="4"/>
      <c r="I422" s="3"/>
      <c r="J422" s="5"/>
    </row>
    <row r="423" spans="1:10" ht="15.75">
      <c r="A423" s="1"/>
      <c r="B423" s="1"/>
      <c r="C423" s="15"/>
      <c r="D423" s="3"/>
      <c r="E423" s="3"/>
      <c r="F423" s="32"/>
      <c r="G423" s="6"/>
      <c r="H423" s="4"/>
      <c r="I423" s="3"/>
      <c r="J423" s="5"/>
    </row>
    <row r="424" spans="1:10" ht="15.75">
      <c r="A424" s="1"/>
      <c r="B424" s="1"/>
      <c r="C424" s="15"/>
      <c r="D424" s="3"/>
      <c r="E424" s="3"/>
      <c r="F424" s="32"/>
      <c r="G424" s="6"/>
      <c r="H424" s="4"/>
      <c r="I424" s="3"/>
      <c r="J424" s="5"/>
    </row>
    <row r="425" spans="1:10" ht="15.75">
      <c r="A425" s="1"/>
      <c r="B425" s="1"/>
      <c r="C425" s="15"/>
      <c r="D425" s="3"/>
      <c r="E425" s="3"/>
      <c r="F425" s="32"/>
      <c r="G425" s="6"/>
      <c r="H425" s="4"/>
      <c r="I425" s="3"/>
      <c r="J425" s="5"/>
    </row>
    <row r="426" spans="1:10" ht="15.75">
      <c r="A426" s="1"/>
      <c r="B426" s="1"/>
      <c r="C426" s="15"/>
      <c r="D426" s="3"/>
      <c r="E426" s="3"/>
      <c r="F426" s="16"/>
      <c r="G426" s="6"/>
      <c r="H426" s="4"/>
      <c r="I426" s="3"/>
      <c r="J426" s="5"/>
    </row>
    <row r="427" spans="1:10" ht="15.75">
      <c r="A427" s="1"/>
      <c r="B427" s="1"/>
      <c r="C427" s="15"/>
      <c r="D427" s="3"/>
      <c r="E427" s="3"/>
      <c r="F427" s="32"/>
      <c r="G427" s="6"/>
      <c r="H427" s="4"/>
      <c r="I427" s="3"/>
      <c r="J427" s="5"/>
    </row>
    <row r="428" spans="1:10" ht="15.75">
      <c r="A428" s="1"/>
      <c r="B428" s="1"/>
      <c r="C428" s="15"/>
      <c r="D428" s="3"/>
      <c r="E428" s="3"/>
      <c r="F428" s="32"/>
      <c r="G428" s="6"/>
      <c r="H428" s="4"/>
      <c r="I428" s="3"/>
      <c r="J428" s="5"/>
    </row>
    <row r="429" spans="1:10" ht="15.75">
      <c r="A429" s="1"/>
      <c r="B429" s="1"/>
      <c r="C429" s="15"/>
      <c r="D429" s="3"/>
      <c r="E429" s="3"/>
      <c r="F429" s="32"/>
      <c r="G429" s="6"/>
      <c r="H429" s="4"/>
      <c r="I429" s="3"/>
      <c r="J429" s="5"/>
    </row>
    <row r="430" spans="1:10" ht="15.75">
      <c r="A430" s="1"/>
      <c r="B430" s="1"/>
      <c r="C430" s="15"/>
      <c r="D430" s="3"/>
      <c r="E430" s="3"/>
      <c r="F430" s="32"/>
      <c r="G430" s="6"/>
      <c r="H430" s="4"/>
      <c r="I430" s="3"/>
      <c r="J430" s="5"/>
    </row>
    <row r="431" spans="1:10" ht="15.75">
      <c r="A431" s="1"/>
      <c r="B431" s="1"/>
      <c r="C431" s="15"/>
      <c r="D431" s="3"/>
      <c r="E431" s="3"/>
      <c r="F431" s="32"/>
      <c r="G431" s="6"/>
      <c r="H431" s="4"/>
      <c r="I431" s="3"/>
      <c r="J431" s="5"/>
    </row>
    <row r="432" spans="1:10" ht="15.75">
      <c r="A432" s="1"/>
      <c r="B432" s="1"/>
      <c r="C432" s="15"/>
      <c r="D432" s="3"/>
      <c r="E432" s="3"/>
      <c r="F432" s="32"/>
      <c r="G432" s="6"/>
      <c r="H432" s="4"/>
      <c r="I432" s="3"/>
      <c r="J432" s="5"/>
    </row>
    <row r="433" spans="1:10" ht="15.75">
      <c r="A433" s="1"/>
      <c r="B433" s="1"/>
      <c r="C433" s="15"/>
      <c r="D433" s="3"/>
      <c r="E433" s="3"/>
      <c r="F433" s="32"/>
      <c r="G433" s="6"/>
      <c r="H433" s="4"/>
      <c r="I433" s="3"/>
      <c r="J433" s="5"/>
    </row>
    <row r="434" spans="1:10" ht="15.75">
      <c r="A434" s="7"/>
      <c r="B434" s="7"/>
      <c r="C434" s="15"/>
      <c r="D434" s="3"/>
      <c r="E434" s="3"/>
      <c r="F434" s="32"/>
      <c r="G434" s="6"/>
      <c r="H434" s="4"/>
      <c r="I434" s="3"/>
      <c r="J434" s="5"/>
    </row>
    <row r="435" spans="1:10" ht="15.75">
      <c r="A435" s="1"/>
      <c r="B435" s="1"/>
      <c r="C435" s="15"/>
      <c r="D435" s="3"/>
      <c r="E435" s="3"/>
      <c r="F435" s="32"/>
      <c r="G435" s="6"/>
      <c r="H435" s="4"/>
      <c r="I435" s="3"/>
      <c r="J435" s="5"/>
    </row>
    <row r="436" spans="1:10" ht="15.75">
      <c r="A436" s="1"/>
      <c r="B436" s="1"/>
      <c r="C436" s="15"/>
      <c r="D436" s="3"/>
      <c r="E436" s="3"/>
      <c r="F436" s="32"/>
      <c r="G436" s="6"/>
      <c r="H436" s="4"/>
      <c r="I436" s="3"/>
      <c r="J436" s="5"/>
    </row>
    <row r="437" spans="1:10" ht="15.75">
      <c r="A437" s="1"/>
      <c r="B437" s="1"/>
      <c r="C437" s="15"/>
      <c r="D437" s="3"/>
      <c r="E437" s="3"/>
      <c r="F437" s="32"/>
      <c r="G437" s="6"/>
      <c r="H437" s="4"/>
      <c r="I437" s="3"/>
      <c r="J437" s="5"/>
    </row>
    <row r="438" spans="1:10" ht="15.75">
      <c r="A438" s="1"/>
      <c r="B438" s="1"/>
      <c r="C438" s="15"/>
      <c r="D438" s="3"/>
      <c r="E438" s="3"/>
      <c r="F438" s="16"/>
      <c r="G438" s="6"/>
      <c r="H438" s="4"/>
      <c r="I438" s="3"/>
      <c r="J438" s="5"/>
    </row>
    <row r="439" spans="1:10" ht="15.75">
      <c r="A439" s="1"/>
      <c r="B439" s="1"/>
      <c r="C439" s="15"/>
      <c r="D439" s="3"/>
      <c r="E439" s="3"/>
      <c r="F439" s="32"/>
      <c r="G439" s="6"/>
      <c r="H439" s="4"/>
      <c r="I439" s="3"/>
      <c r="J439" s="5"/>
    </row>
    <row r="440" spans="1:10" ht="15.75">
      <c r="A440" s="1"/>
      <c r="B440" s="1"/>
      <c r="C440" s="15"/>
      <c r="D440" s="3"/>
      <c r="E440" s="3"/>
      <c r="F440" s="32"/>
      <c r="G440" s="6"/>
      <c r="H440" s="4"/>
      <c r="I440" s="3"/>
      <c r="J440" s="5"/>
    </row>
    <row r="441" spans="1:10" ht="15.75">
      <c r="A441" s="1"/>
      <c r="B441" s="1"/>
      <c r="C441" s="15"/>
      <c r="D441" s="3"/>
      <c r="E441" s="3"/>
      <c r="F441" s="32"/>
      <c r="G441" s="6"/>
      <c r="H441" s="4"/>
      <c r="I441" s="3"/>
      <c r="J441" s="5"/>
    </row>
    <row r="442" spans="1:10" ht="15.75">
      <c r="A442" s="1"/>
      <c r="B442" s="1"/>
      <c r="C442" s="15"/>
      <c r="D442" s="3"/>
      <c r="E442" s="3"/>
      <c r="F442" s="32"/>
      <c r="G442" s="6"/>
      <c r="H442" s="4"/>
      <c r="I442" s="3"/>
      <c r="J442" s="5"/>
    </row>
    <row r="443" spans="1:10" ht="15.75">
      <c r="A443" s="1"/>
      <c r="B443" s="1"/>
      <c r="C443" s="15"/>
      <c r="D443" s="3"/>
      <c r="E443" s="3"/>
      <c r="F443" s="32"/>
      <c r="G443" s="6"/>
      <c r="H443" s="4"/>
      <c r="I443" s="3"/>
      <c r="J443" s="5"/>
    </row>
    <row r="444" spans="1:10" ht="15.75">
      <c r="A444" s="1"/>
      <c r="B444" s="1"/>
      <c r="C444" s="15"/>
      <c r="D444" s="3"/>
      <c r="E444" s="3"/>
      <c r="F444" s="32"/>
      <c r="G444" s="6"/>
      <c r="H444" s="4"/>
      <c r="I444" s="3"/>
      <c r="J444" s="5"/>
    </row>
    <row r="445" spans="1:10" ht="15.75">
      <c r="A445" s="1"/>
      <c r="B445" s="1"/>
      <c r="C445" s="15"/>
      <c r="D445" s="3"/>
      <c r="E445" s="3"/>
      <c r="F445" s="32"/>
      <c r="G445" s="6"/>
      <c r="H445" s="4"/>
      <c r="I445" s="3"/>
      <c r="J445" s="5"/>
    </row>
    <row r="446" spans="1:10" ht="15.75">
      <c r="A446" s="1"/>
      <c r="B446" s="1"/>
      <c r="C446" s="15"/>
      <c r="D446" s="3"/>
      <c r="E446" s="3"/>
      <c r="F446" s="32"/>
      <c r="G446" s="27"/>
      <c r="H446" s="4"/>
      <c r="I446" s="3"/>
      <c r="J446" s="5"/>
    </row>
    <row r="447" spans="1:10" ht="15.75">
      <c r="A447" s="1"/>
      <c r="B447" s="1"/>
      <c r="C447" s="15"/>
      <c r="D447" s="3"/>
      <c r="E447" s="3"/>
      <c r="F447" s="32"/>
      <c r="G447" s="27"/>
      <c r="H447" s="4"/>
      <c r="I447" s="3"/>
      <c r="J447" s="5"/>
    </row>
    <row r="448" spans="1:10" ht="15.75">
      <c r="A448" s="1"/>
      <c r="B448" s="1"/>
      <c r="C448" s="2"/>
      <c r="D448" s="3"/>
      <c r="E448" s="3"/>
      <c r="F448" s="16"/>
      <c r="G448" s="27"/>
      <c r="H448" s="4"/>
      <c r="I448" s="3"/>
      <c r="J448" s="5"/>
    </row>
    <row r="449" spans="1:10" ht="15.75">
      <c r="A449" s="1"/>
      <c r="B449" s="1"/>
      <c r="C449" s="2"/>
      <c r="D449" s="3"/>
      <c r="E449" s="3"/>
      <c r="F449" s="16"/>
      <c r="G449" s="6"/>
      <c r="H449" s="4"/>
      <c r="I449" s="3"/>
      <c r="J449" s="5"/>
    </row>
    <row r="450" spans="1:10" ht="15.75">
      <c r="A450" s="1"/>
      <c r="B450" s="1"/>
      <c r="C450" s="2"/>
      <c r="D450" s="3"/>
      <c r="E450" s="3"/>
      <c r="F450" s="33"/>
      <c r="G450" s="6"/>
      <c r="H450" s="4"/>
      <c r="I450" s="3"/>
      <c r="J450" s="5"/>
    </row>
    <row r="451" spans="1:10" ht="15.75">
      <c r="A451" s="1"/>
      <c r="B451" s="1"/>
      <c r="C451" s="2"/>
      <c r="D451" s="3"/>
      <c r="E451" s="3"/>
      <c r="F451" s="16"/>
      <c r="G451" s="6"/>
      <c r="H451" s="4"/>
      <c r="I451" s="3"/>
      <c r="J451" s="5"/>
    </row>
    <row r="465" spans="11:11">
      <c r="K465" s="466"/>
    </row>
  </sheetData>
  <autoFilter ref="A4:J452" xr:uid="{00000000-0009-0000-0000-000004000000}"/>
  <sortState xmlns:xlrd2="http://schemas.microsoft.com/office/spreadsheetml/2017/richdata2" ref="A238:J305">
    <sortCondition ref="A238:A305"/>
    <sortCondition ref="B238:B305"/>
  </sortState>
  <mergeCells count="1">
    <mergeCell ref="A1:J1"/>
  </mergeCells>
  <printOptions horizontalCentered="1" gridLines="1"/>
  <pageMargins left="0.2" right="0.2" top="0.5" bottom="0.25" header="0.3" footer="0.3"/>
  <pageSetup scale="98" fitToHeight="22" orientation="portrait" r:id="rId1"/>
  <rowBreaks count="8" manualBreakCount="8">
    <brk id="47" max="9" man="1"/>
    <brk id="89" max="9" man="1"/>
    <brk id="133" max="9" man="1"/>
    <brk id="161" max="9" man="1"/>
    <brk id="201" max="9" man="1"/>
    <brk id="240" max="9" man="1"/>
    <brk id="282" max="9" man="1"/>
    <brk id="32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60"/>
  <sheetViews>
    <sheetView zoomScaleNormal="100" zoomScaleSheetLayoutView="100" workbookViewId="0">
      <pane ySplit="4" topLeftCell="A382" activePane="bottomLeft" state="frozen"/>
      <selection pane="bottomLeft" activeCell="I386" sqref="I386"/>
    </sheetView>
  </sheetViews>
  <sheetFormatPr defaultColWidth="9.140625" defaultRowHeight="15"/>
  <cols>
    <col min="1" max="1" width="4" customWidth="1"/>
    <col min="2" max="2" width="7.28515625" customWidth="1"/>
    <col min="3" max="3" width="13.28515625" customWidth="1"/>
    <col min="4" max="4" width="11.28515625" customWidth="1"/>
    <col min="5" max="5" width="11.42578125" customWidth="1"/>
    <col min="6" max="6" width="12.28515625" customWidth="1"/>
    <col min="7" max="7" width="8.5703125" customWidth="1"/>
    <col min="8" max="8" width="11.85546875" style="23" customWidth="1"/>
    <col min="9" max="9" width="11.42578125" customWidth="1"/>
    <col min="10" max="10" width="11.5703125" customWidth="1"/>
    <col min="11" max="11" width="11.85546875" customWidth="1"/>
  </cols>
  <sheetData>
    <row r="1" spans="1:11" ht="18.75">
      <c r="A1" s="479" t="s">
        <v>413</v>
      </c>
      <c r="B1" s="480"/>
      <c r="C1" s="480"/>
      <c r="D1" s="480"/>
      <c r="E1" s="480"/>
      <c r="F1" s="480"/>
      <c r="G1" s="480"/>
      <c r="H1" s="480"/>
      <c r="I1" s="480"/>
      <c r="J1" s="480"/>
      <c r="K1" s="35"/>
    </row>
    <row r="2" spans="1:11" ht="18.75">
      <c r="A2" s="9"/>
    </row>
    <row r="3" spans="1:11">
      <c r="A3" s="10"/>
      <c r="B3" s="10"/>
      <c r="C3" s="10" t="s">
        <v>305</v>
      </c>
      <c r="D3" s="10" t="s">
        <v>306</v>
      </c>
      <c r="E3" s="10"/>
      <c r="F3" s="13">
        <v>43287</v>
      </c>
      <c r="G3" s="10"/>
      <c r="H3" s="24"/>
      <c r="I3" s="10"/>
      <c r="J3" s="10"/>
    </row>
    <row r="4" spans="1:11">
      <c r="A4" s="21" t="s">
        <v>307</v>
      </c>
      <c r="B4" s="21" t="s">
        <v>3</v>
      </c>
      <c r="C4" s="20">
        <v>42917</v>
      </c>
      <c r="D4" s="12"/>
      <c r="E4" s="11">
        <v>1</v>
      </c>
      <c r="F4" s="22" t="s">
        <v>308</v>
      </c>
      <c r="G4" s="22" t="s">
        <v>309</v>
      </c>
      <c r="H4" s="25" t="s">
        <v>310</v>
      </c>
      <c r="I4" s="12" t="s">
        <v>311</v>
      </c>
      <c r="J4" s="12" t="s">
        <v>312</v>
      </c>
    </row>
    <row r="5" spans="1:11">
      <c r="A5" s="15">
        <f>LOOKUP(B5,Membership!$D$2:$D$320,Membership!$C$2:$C$320)</f>
        <v>1</v>
      </c>
      <c r="B5" s="14">
        <v>2847</v>
      </c>
      <c r="C5" s="15">
        <v>74</v>
      </c>
      <c r="D5" s="16">
        <v>3.65</v>
      </c>
      <c r="E5" s="16">
        <f>C5*D5</f>
        <v>270.09999999999997</v>
      </c>
      <c r="F5" s="16"/>
      <c r="G5" s="15"/>
      <c r="H5" s="17"/>
      <c r="I5" s="16">
        <f>E5-F5</f>
        <v>270.09999999999997</v>
      </c>
      <c r="J5" s="18">
        <f>F5/E5</f>
        <v>0</v>
      </c>
    </row>
    <row r="6" spans="1:11">
      <c r="A6" s="15">
        <f>LOOKUP(B6,Membership!$D$2:$D$320,Membership!$C$2:$C$320)</f>
        <v>1</v>
      </c>
      <c r="B6" s="14">
        <v>4671</v>
      </c>
      <c r="C6" s="15">
        <v>70</v>
      </c>
      <c r="D6" s="16">
        <v>3.65</v>
      </c>
      <c r="E6" s="16">
        <f>C6*D6</f>
        <v>255.5</v>
      </c>
      <c r="F6" s="16"/>
      <c r="G6" s="19"/>
      <c r="H6" s="17"/>
      <c r="I6" s="16">
        <f>E6-F6</f>
        <v>255.5</v>
      </c>
      <c r="J6" s="18">
        <f>F6/E6</f>
        <v>0</v>
      </c>
    </row>
    <row r="7" spans="1:11">
      <c r="A7" s="15">
        <f>LOOKUP(B7,Membership!$D$2:$D$320,Membership!$C$2:$C$320)</f>
        <v>1</v>
      </c>
      <c r="B7" s="14">
        <v>4932</v>
      </c>
      <c r="C7" s="15">
        <v>35</v>
      </c>
      <c r="D7" s="16">
        <v>3.65</v>
      </c>
      <c r="E7" s="16">
        <f>C7*D7</f>
        <v>127.75</v>
      </c>
      <c r="F7" s="16"/>
      <c r="G7" s="15"/>
      <c r="H7" s="17"/>
      <c r="I7" s="16">
        <f>E7-F7</f>
        <v>127.75</v>
      </c>
      <c r="J7" s="18">
        <f>F7/E7</f>
        <v>0</v>
      </c>
    </row>
    <row r="8" spans="1:11">
      <c r="A8" s="15">
        <f>LOOKUP(B8,Membership!$D$2:$D$320,Membership!$C$2:$C$320)</f>
        <v>25</v>
      </c>
      <c r="B8" s="14">
        <v>9406</v>
      </c>
      <c r="C8" s="15">
        <v>30</v>
      </c>
      <c r="D8" s="16">
        <v>3.65</v>
      </c>
      <c r="E8" s="16">
        <f>C8*D8</f>
        <v>109.5</v>
      </c>
      <c r="F8" s="16"/>
      <c r="G8" s="19"/>
      <c r="H8" s="17"/>
      <c r="I8" s="16">
        <f>E8-F8</f>
        <v>109.5</v>
      </c>
      <c r="J8" s="18">
        <f>F8/E8</f>
        <v>0</v>
      </c>
    </row>
    <row r="9" spans="1:11">
      <c r="A9" s="15"/>
      <c r="B9" s="14"/>
      <c r="C9" s="15"/>
      <c r="D9" s="16"/>
      <c r="E9" s="16"/>
      <c r="F9" s="16"/>
      <c r="G9" s="19"/>
      <c r="H9" s="17"/>
      <c r="I9" s="16"/>
      <c r="J9" s="18"/>
    </row>
    <row r="10" spans="1:11">
      <c r="A10" s="15">
        <f>LOOKUP(B10,Membership!$D$2:$D$320,Membership!$C$2:$C$320)</f>
        <v>2</v>
      </c>
      <c r="B10" s="14">
        <v>719</v>
      </c>
      <c r="C10" s="15">
        <v>220</v>
      </c>
      <c r="D10" s="16">
        <v>3.65</v>
      </c>
      <c r="E10" s="16">
        <f>C10*D10</f>
        <v>803</v>
      </c>
      <c r="F10" s="16"/>
      <c r="G10" s="19"/>
      <c r="H10" s="17"/>
      <c r="I10" s="16">
        <f>E10-F10</f>
        <v>803</v>
      </c>
      <c r="J10" s="18">
        <f>F10/E10</f>
        <v>0</v>
      </c>
    </row>
    <row r="11" spans="1:11">
      <c r="A11" s="15">
        <f>LOOKUP(B11,Membership!$D$2:$D$320,Membership!$C$2:$C$320)</f>
        <v>2</v>
      </c>
      <c r="B11" s="14">
        <v>1475</v>
      </c>
      <c r="C11" s="15">
        <v>107</v>
      </c>
      <c r="D11" s="16">
        <v>3.65</v>
      </c>
      <c r="E11" s="16">
        <f>C11*D11</f>
        <v>390.55</v>
      </c>
      <c r="F11" s="16"/>
      <c r="G11" s="19"/>
      <c r="H11" s="17"/>
      <c r="I11" s="16">
        <f>E11-F11</f>
        <v>390.55</v>
      </c>
      <c r="J11" s="18">
        <f>F11/E11</f>
        <v>0</v>
      </c>
    </row>
    <row r="12" spans="1:11">
      <c r="A12" s="15">
        <f>LOOKUP(B12,Membership!$D$2:$D$320,Membership!$C$2:$C$320)</f>
        <v>2</v>
      </c>
      <c r="B12" s="14">
        <v>4869</v>
      </c>
      <c r="C12" s="15">
        <v>80</v>
      </c>
      <c r="D12" s="16">
        <v>3.65</v>
      </c>
      <c r="E12" s="16">
        <f>C12*D12</f>
        <v>292</v>
      </c>
      <c r="F12" s="16"/>
      <c r="G12" s="19"/>
      <c r="H12" s="17"/>
      <c r="I12" s="16">
        <f>E12-F12</f>
        <v>292</v>
      </c>
      <c r="J12" s="18">
        <f>F12/E12</f>
        <v>0</v>
      </c>
    </row>
    <row r="13" spans="1:11">
      <c r="A13" s="15">
        <f>LOOKUP(B13,Membership!$D$2:$D$320,Membership!$C$2:$C$320)</f>
        <v>2</v>
      </c>
      <c r="B13" s="14">
        <v>6689</v>
      </c>
      <c r="C13" s="15">
        <v>76</v>
      </c>
      <c r="D13" s="16">
        <v>3.65</v>
      </c>
      <c r="E13" s="16">
        <f>C13*D13</f>
        <v>277.39999999999998</v>
      </c>
      <c r="F13" s="16"/>
      <c r="G13" s="19"/>
      <c r="H13" s="17"/>
      <c r="I13" s="16">
        <f>E13-F13</f>
        <v>277.39999999999998</v>
      </c>
      <c r="J13" s="18">
        <f>F13/E13</f>
        <v>0</v>
      </c>
    </row>
    <row r="14" spans="1:11">
      <c r="A14" s="15">
        <f>LOOKUP(B14,Membership!$D$2:$D$320,Membership!$C$2:$C$320)</f>
        <v>2</v>
      </c>
      <c r="B14" s="14">
        <v>6926</v>
      </c>
      <c r="C14" s="15">
        <v>87</v>
      </c>
      <c r="D14" s="16">
        <v>3.65</v>
      </c>
      <c r="E14" s="16">
        <f>C14*D14</f>
        <v>317.55</v>
      </c>
      <c r="F14" s="16">
        <v>182.5</v>
      </c>
      <c r="G14" s="19">
        <v>1993</v>
      </c>
      <c r="H14" s="17">
        <v>43269</v>
      </c>
      <c r="I14" s="16">
        <f>E14-F14</f>
        <v>135.05000000000001</v>
      </c>
      <c r="J14" s="18">
        <f>F14/E14</f>
        <v>0.57471264367816088</v>
      </c>
    </row>
    <row r="15" spans="1:11">
      <c r="A15" s="15"/>
      <c r="B15" s="14"/>
      <c r="C15" s="15"/>
      <c r="D15" s="16"/>
      <c r="E15" s="16"/>
      <c r="F15" s="16"/>
      <c r="G15" s="19"/>
      <c r="H15" s="17"/>
      <c r="I15" s="16"/>
      <c r="J15" s="18"/>
    </row>
    <row r="16" spans="1:11">
      <c r="A16" s="15">
        <f>LOOKUP(B16,Membership!$D$2:$D$320,Membership!$C$2:$C$320)</f>
        <v>3</v>
      </c>
      <c r="B16" s="14">
        <v>1002</v>
      </c>
      <c r="C16" s="15">
        <v>190</v>
      </c>
      <c r="D16" s="16">
        <v>3.65</v>
      </c>
      <c r="E16" s="16">
        <f>C16*D16</f>
        <v>693.5</v>
      </c>
      <c r="F16" s="16"/>
      <c r="G16" s="19"/>
      <c r="H16" s="17"/>
      <c r="I16" s="16">
        <f>E16-F16</f>
        <v>693.5</v>
      </c>
      <c r="J16" s="18">
        <f>F16/E16</f>
        <v>0</v>
      </c>
    </row>
    <row r="17" spans="1:10">
      <c r="A17" s="15">
        <f>LOOKUP(B17,Membership!$D$2:$D$320,Membership!$C$2:$C$320)</f>
        <v>3</v>
      </c>
      <c r="B17" s="14">
        <v>1922</v>
      </c>
      <c r="C17" s="15">
        <v>57</v>
      </c>
      <c r="D17" s="16">
        <v>3.65</v>
      </c>
      <c r="E17" s="16">
        <f>C17*D17</f>
        <v>208.04999999999998</v>
      </c>
      <c r="F17" s="16"/>
      <c r="G17" s="19"/>
      <c r="H17" s="17"/>
      <c r="I17" s="16">
        <f>E17-F17</f>
        <v>208.04999999999998</v>
      </c>
      <c r="J17" s="18">
        <f>F17/E17</f>
        <v>0</v>
      </c>
    </row>
    <row r="18" spans="1:10">
      <c r="A18" s="15">
        <f>LOOKUP(B18,Membership!$D$2:$D$320,Membership!$C$2:$C$320)</f>
        <v>3</v>
      </c>
      <c r="B18" s="14">
        <v>2836</v>
      </c>
      <c r="C18" s="15">
        <v>110</v>
      </c>
      <c r="D18" s="16">
        <v>3.65</v>
      </c>
      <c r="E18" s="16">
        <f>C18*D18</f>
        <v>401.5</v>
      </c>
      <c r="F18" s="16"/>
      <c r="G18" s="19"/>
      <c r="H18" s="17"/>
      <c r="I18" s="16">
        <f>E18-F18</f>
        <v>401.5</v>
      </c>
      <c r="J18" s="18">
        <f>F18/E18</f>
        <v>0</v>
      </c>
    </row>
    <row r="19" spans="1:10">
      <c r="A19" s="15">
        <f>LOOKUP(B19,Membership!$D$2:$D$320,Membership!$C$2:$C$320)</f>
        <v>3</v>
      </c>
      <c r="B19" s="14">
        <v>5008</v>
      </c>
      <c r="C19" s="15">
        <v>82</v>
      </c>
      <c r="D19" s="16">
        <v>3.65</v>
      </c>
      <c r="E19" s="16">
        <f>C19*D19</f>
        <v>299.3</v>
      </c>
      <c r="F19" s="16">
        <v>335</v>
      </c>
      <c r="G19" s="19">
        <v>1050</v>
      </c>
      <c r="H19" s="17">
        <v>43252</v>
      </c>
      <c r="I19" s="16">
        <f>E19-F19</f>
        <v>-35.699999999999989</v>
      </c>
      <c r="J19" s="18">
        <f>F19/E19</f>
        <v>1.1192783160708319</v>
      </c>
    </row>
    <row r="20" spans="1:10">
      <c r="A20" s="15">
        <f>LOOKUP(B20,Membership!$D$2:$D$320,Membership!$C$2:$C$320)</f>
        <v>3</v>
      </c>
      <c r="B20" s="14">
        <v>12185</v>
      </c>
      <c r="C20" s="15">
        <v>35</v>
      </c>
      <c r="D20" s="16">
        <v>3.65</v>
      </c>
      <c r="E20" s="16">
        <f>C20*D20</f>
        <v>127.75</v>
      </c>
      <c r="F20" s="16"/>
      <c r="G20" s="19"/>
      <c r="H20" s="17"/>
      <c r="I20" s="16">
        <f>E20-F20</f>
        <v>127.75</v>
      </c>
      <c r="J20" s="18">
        <f>F20/E20</f>
        <v>0</v>
      </c>
    </row>
    <row r="21" spans="1:10">
      <c r="A21" s="15"/>
      <c r="B21" s="14"/>
      <c r="C21" s="15"/>
      <c r="D21" s="16"/>
      <c r="E21" s="16"/>
      <c r="F21" s="16"/>
      <c r="G21" s="19"/>
      <c r="H21" s="17"/>
      <c r="I21" s="16"/>
      <c r="J21" s="18"/>
    </row>
    <row r="22" spans="1:10">
      <c r="A22" s="15">
        <f>LOOKUP(B22,Membership!$D$2:$D$320,Membership!$C$2:$C$320)</f>
        <v>4</v>
      </c>
      <c r="B22" s="14">
        <v>2210</v>
      </c>
      <c r="C22" s="15">
        <v>98</v>
      </c>
      <c r="D22" s="16">
        <v>3.65</v>
      </c>
      <c r="E22" s="16">
        <f t="shared" ref="E22:E27" si="0">C22*D22</f>
        <v>357.7</v>
      </c>
      <c r="F22" s="16"/>
      <c r="G22" s="19"/>
      <c r="H22" s="17"/>
      <c r="I22" s="16">
        <f t="shared" ref="I22:I27" si="1">E22-F22</f>
        <v>357.7</v>
      </c>
      <c r="J22" s="18">
        <f t="shared" ref="J22:J27" si="2">F22/E22</f>
        <v>0</v>
      </c>
    </row>
    <row r="23" spans="1:10">
      <c r="A23" s="15">
        <f>LOOKUP(B23,Membership!$D$2:$D$320,Membership!$C$2:$C$320)</f>
        <v>4</v>
      </c>
      <c r="B23" s="14">
        <v>2478</v>
      </c>
      <c r="C23" s="15">
        <v>138</v>
      </c>
      <c r="D23" s="16">
        <v>3.65</v>
      </c>
      <c r="E23" s="16">
        <f t="shared" si="0"/>
        <v>503.7</v>
      </c>
      <c r="F23" s="16">
        <v>613.45000000000005</v>
      </c>
      <c r="G23" s="19">
        <v>4382</v>
      </c>
      <c r="H23" s="26">
        <v>43210</v>
      </c>
      <c r="I23" s="16">
        <f t="shared" si="1"/>
        <v>-109.75000000000006</v>
      </c>
      <c r="J23" s="18">
        <f t="shared" si="2"/>
        <v>1.2178876315267024</v>
      </c>
    </row>
    <row r="24" spans="1:10">
      <c r="A24" s="15">
        <f>LOOKUP(B24,Membership!$D$2:$D$320,Membership!$C$2:$C$320)</f>
        <v>4</v>
      </c>
      <c r="B24" s="14">
        <v>2984</v>
      </c>
      <c r="C24" s="15">
        <v>93</v>
      </c>
      <c r="D24" s="16">
        <v>3.65</v>
      </c>
      <c r="E24" s="16">
        <f t="shared" si="0"/>
        <v>339.45</v>
      </c>
      <c r="F24" s="16"/>
      <c r="G24" s="19"/>
      <c r="H24" s="17"/>
      <c r="I24" s="16">
        <f t="shared" si="1"/>
        <v>339.45</v>
      </c>
      <c r="J24" s="18">
        <f t="shared" si="2"/>
        <v>0</v>
      </c>
    </row>
    <row r="25" spans="1:10">
      <c r="A25" s="15">
        <f>LOOKUP(B25,Membership!$D$2:$D$320,Membership!$C$2:$C$320)</f>
        <v>4</v>
      </c>
      <c r="B25" s="14">
        <v>4896</v>
      </c>
      <c r="C25" s="15">
        <v>54</v>
      </c>
      <c r="D25" s="16">
        <v>3.65</v>
      </c>
      <c r="E25" s="16">
        <f t="shared" si="0"/>
        <v>197.1</v>
      </c>
      <c r="F25" s="16"/>
      <c r="G25" s="19"/>
      <c r="H25" s="17"/>
      <c r="I25" s="16">
        <f t="shared" si="1"/>
        <v>197.1</v>
      </c>
      <c r="J25" s="18">
        <f t="shared" si="2"/>
        <v>0</v>
      </c>
    </row>
    <row r="26" spans="1:10">
      <c r="A26" s="15">
        <f>LOOKUP(B26,Membership!$D$2:$D$320,Membership!$C$2:$C$320)</f>
        <v>13</v>
      </c>
      <c r="B26" s="14">
        <v>5844</v>
      </c>
      <c r="C26" s="15">
        <v>91</v>
      </c>
      <c r="D26" s="16">
        <v>3.65</v>
      </c>
      <c r="E26" s="16">
        <f t="shared" si="0"/>
        <v>332.15</v>
      </c>
      <c r="F26" s="16"/>
      <c r="G26" s="19"/>
      <c r="H26" s="17"/>
      <c r="I26" s="16">
        <f t="shared" si="1"/>
        <v>332.15</v>
      </c>
      <c r="J26" s="18">
        <f t="shared" si="2"/>
        <v>0</v>
      </c>
    </row>
    <row r="27" spans="1:10">
      <c r="A27" s="15">
        <f>LOOKUP(B27,Membership!$D$2:$D$320,Membership!$C$2:$C$320)</f>
        <v>4</v>
      </c>
      <c r="B27" s="14">
        <v>6444</v>
      </c>
      <c r="C27" s="15">
        <v>48</v>
      </c>
      <c r="D27" s="16">
        <v>3.65</v>
      </c>
      <c r="E27" s="16">
        <f t="shared" si="0"/>
        <v>175.2</v>
      </c>
      <c r="F27" s="16"/>
      <c r="G27" s="19"/>
      <c r="H27" s="17"/>
      <c r="I27" s="16">
        <f t="shared" si="1"/>
        <v>175.2</v>
      </c>
      <c r="J27" s="18">
        <f t="shared" si="2"/>
        <v>0</v>
      </c>
    </row>
    <row r="28" spans="1:10">
      <c r="A28" s="15"/>
      <c r="B28" s="14"/>
      <c r="C28" s="15"/>
      <c r="D28" s="16"/>
      <c r="E28" s="16"/>
      <c r="F28" s="16"/>
      <c r="G28" s="19"/>
      <c r="H28" s="17"/>
      <c r="I28" s="16"/>
      <c r="J28" s="18"/>
    </row>
    <row r="29" spans="1:10">
      <c r="A29" s="15">
        <f>LOOKUP(B29,Membership!$D$2:$D$320,Membership!$C$2:$C$320)</f>
        <v>5</v>
      </c>
      <c r="B29" s="14">
        <v>1797</v>
      </c>
      <c r="C29" s="15">
        <v>123</v>
      </c>
      <c r="D29" s="16">
        <v>3.65</v>
      </c>
      <c r="E29" s="16">
        <f>C29*D29</f>
        <v>448.95</v>
      </c>
      <c r="F29" s="16"/>
      <c r="G29" s="19"/>
      <c r="H29" s="17"/>
      <c r="I29" s="16">
        <f>E29-F29</f>
        <v>448.95</v>
      </c>
      <c r="J29" s="18">
        <f>F29/E29</f>
        <v>0</v>
      </c>
    </row>
    <row r="30" spans="1:10">
      <c r="A30" s="15">
        <f>LOOKUP(B30,Membership!$D$2:$D$320,Membership!$C$2:$C$320)</f>
        <v>5</v>
      </c>
      <c r="B30" s="14">
        <v>2990</v>
      </c>
      <c r="C30" s="15">
        <v>85</v>
      </c>
      <c r="D30" s="16">
        <v>3.65</v>
      </c>
      <c r="E30" s="16">
        <f>C30*D30</f>
        <v>310.25</v>
      </c>
      <c r="F30" s="16"/>
      <c r="G30" s="19"/>
      <c r="H30" s="17"/>
      <c r="I30" s="16">
        <f>E30-F30</f>
        <v>310.25</v>
      </c>
      <c r="J30" s="18">
        <f>F30/E30</f>
        <v>0</v>
      </c>
    </row>
    <row r="31" spans="1:10">
      <c r="A31" s="15">
        <f>LOOKUP(B31,Membership!$D$2:$D$320,Membership!$C$2:$C$320)</f>
        <v>5</v>
      </c>
      <c r="B31" s="14">
        <v>7895</v>
      </c>
      <c r="C31" s="15">
        <v>128</v>
      </c>
      <c r="D31" s="16">
        <v>3.65</v>
      </c>
      <c r="E31" s="16">
        <f>C31*D31</f>
        <v>467.2</v>
      </c>
      <c r="F31" s="16">
        <v>266.45</v>
      </c>
      <c r="G31" s="27">
        <v>1987</v>
      </c>
      <c r="H31" s="17">
        <v>43256</v>
      </c>
      <c r="I31" s="16">
        <f>E31-F31</f>
        <v>200.75</v>
      </c>
      <c r="J31" s="18">
        <f>F31/E31</f>
        <v>0.5703125</v>
      </c>
    </row>
    <row r="32" spans="1:10">
      <c r="A32" s="15">
        <f>LOOKUP(B32,Membership!$D$2:$D$320,Membership!$C$2:$C$320)</f>
        <v>5</v>
      </c>
      <c r="B32" s="14">
        <v>16244</v>
      </c>
      <c r="C32" s="15">
        <v>80</v>
      </c>
      <c r="D32" s="16">
        <v>3.65</v>
      </c>
      <c r="E32" s="16">
        <f>C32*D32</f>
        <v>292</v>
      </c>
      <c r="F32" s="16">
        <v>182.5</v>
      </c>
      <c r="G32" s="19"/>
      <c r="H32" s="17">
        <v>42980</v>
      </c>
      <c r="I32" s="16">
        <f>E32-F32</f>
        <v>109.5</v>
      </c>
      <c r="J32" s="18">
        <f>F32/E32</f>
        <v>0.625</v>
      </c>
    </row>
    <row r="33" spans="1:10">
      <c r="A33" s="15"/>
      <c r="B33" s="14"/>
      <c r="C33" s="15"/>
      <c r="D33" s="16"/>
      <c r="E33" s="16"/>
      <c r="F33" s="16"/>
      <c r="G33" s="19"/>
      <c r="H33" s="17"/>
      <c r="I33" s="16"/>
      <c r="J33" s="18"/>
    </row>
    <row r="34" spans="1:10">
      <c r="A34" s="15">
        <f>LOOKUP(B34,Membership!$D$2:$D$320,Membership!$C$2:$C$320)</f>
        <v>6</v>
      </c>
      <c r="B34" s="14">
        <v>4439</v>
      </c>
      <c r="C34" s="15">
        <v>244</v>
      </c>
      <c r="D34" s="16">
        <v>3.65</v>
      </c>
      <c r="E34" s="16">
        <f>C34*D34</f>
        <v>890.6</v>
      </c>
      <c r="F34" s="16">
        <v>465.45</v>
      </c>
      <c r="G34" s="27" t="s">
        <v>414</v>
      </c>
      <c r="H34" s="26" t="s">
        <v>415</v>
      </c>
      <c r="I34" s="16">
        <f>E34-F34</f>
        <v>425.15000000000003</v>
      </c>
      <c r="J34" s="18">
        <f>F34/E34</f>
        <v>0.52262519649674377</v>
      </c>
    </row>
    <row r="35" spans="1:10">
      <c r="A35" s="15">
        <f>LOOKUP(B35,Membership!$D$2:$D$320,Membership!$C$2:$C$320)</f>
        <v>6</v>
      </c>
      <c r="B35" s="14">
        <v>6279</v>
      </c>
      <c r="C35" s="15">
        <v>137</v>
      </c>
      <c r="D35" s="16">
        <v>3.65</v>
      </c>
      <c r="E35" s="16">
        <f>C35*D35</f>
        <v>500.05</v>
      </c>
      <c r="F35" s="16"/>
      <c r="G35" s="19"/>
      <c r="H35" s="17"/>
      <c r="I35" s="16">
        <f>E35-F35</f>
        <v>500.05</v>
      </c>
      <c r="J35" s="18">
        <f>F35/E35</f>
        <v>0</v>
      </c>
    </row>
    <row r="36" spans="1:10">
      <c r="A36" s="15">
        <f>LOOKUP(B36,Membership!$D$2:$D$320,Membership!$C$2:$C$320)</f>
        <v>6</v>
      </c>
      <c r="B36" s="14">
        <v>6764</v>
      </c>
      <c r="C36" s="15">
        <v>85</v>
      </c>
      <c r="D36" s="16">
        <v>3.65</v>
      </c>
      <c r="E36" s="16">
        <f>C36*D36</f>
        <v>310.25</v>
      </c>
      <c r="F36" s="16"/>
      <c r="G36" s="19"/>
      <c r="H36" s="17"/>
      <c r="I36" s="16">
        <f>E36-F36</f>
        <v>310.25</v>
      </c>
      <c r="J36" s="18">
        <f>F36/E36</f>
        <v>0</v>
      </c>
    </row>
    <row r="37" spans="1:10">
      <c r="A37" s="15">
        <f>LOOKUP(B37,Membership!$D$2:$D$320,Membership!$C$2:$C$320)</f>
        <v>6</v>
      </c>
      <c r="B37" s="14">
        <v>10260</v>
      </c>
      <c r="C37" s="15">
        <v>79</v>
      </c>
      <c r="D37" s="16">
        <v>3.65</v>
      </c>
      <c r="E37" s="16">
        <f>C37*D37</f>
        <v>288.34999999999997</v>
      </c>
      <c r="F37" s="16"/>
      <c r="G37" s="19"/>
      <c r="H37" s="17"/>
      <c r="I37" s="16">
        <f>E37-F37</f>
        <v>288.34999999999997</v>
      </c>
      <c r="J37" s="18">
        <f>F37/E37</f>
        <v>0</v>
      </c>
    </row>
    <row r="38" spans="1:10">
      <c r="A38" s="15"/>
      <c r="B38" s="14"/>
      <c r="C38" s="15"/>
      <c r="D38" s="16"/>
      <c r="E38" s="16"/>
      <c r="F38" s="16"/>
      <c r="G38" s="19"/>
      <c r="H38" s="17"/>
      <c r="I38" s="16"/>
      <c r="J38" s="18"/>
    </row>
    <row r="39" spans="1:10">
      <c r="A39" s="15">
        <f>LOOKUP(B39,Membership!$D$2:$D$320,Membership!$C$2:$C$320)</f>
        <v>7</v>
      </c>
      <c r="B39" s="14">
        <v>617</v>
      </c>
      <c r="C39" s="15">
        <v>119</v>
      </c>
      <c r="D39" s="16">
        <v>3.65</v>
      </c>
      <c r="E39" s="16">
        <f>C39*D39</f>
        <v>434.34999999999997</v>
      </c>
      <c r="F39" s="16">
        <v>229.95</v>
      </c>
      <c r="G39" s="19">
        <v>5081</v>
      </c>
      <c r="H39" s="17">
        <v>43250</v>
      </c>
      <c r="I39" s="16">
        <f>E39-F39</f>
        <v>204.39999999999998</v>
      </c>
      <c r="J39" s="18">
        <f>F39/E39</f>
        <v>0.52941176470588236</v>
      </c>
    </row>
    <row r="40" spans="1:10">
      <c r="A40" s="15">
        <f>LOOKUP(B40,Membership!$D$2:$D$320,Membership!$C$2:$C$320)</f>
        <v>7</v>
      </c>
      <c r="B40" s="14">
        <v>5382</v>
      </c>
      <c r="C40" s="15">
        <v>105</v>
      </c>
      <c r="D40" s="16">
        <v>3.65</v>
      </c>
      <c r="E40" s="16">
        <f>C40*D40</f>
        <v>383.25</v>
      </c>
      <c r="F40" s="16"/>
      <c r="G40" s="19"/>
      <c r="H40" s="17"/>
      <c r="I40" s="16">
        <f>E40-F40</f>
        <v>383.25</v>
      </c>
      <c r="J40" s="18">
        <f>F40/E40</f>
        <v>0</v>
      </c>
    </row>
    <row r="41" spans="1:10">
      <c r="A41" s="15">
        <f>LOOKUP(B41,Membership!$D$2:$D$320,Membership!$C$2:$C$320)</f>
        <v>7</v>
      </c>
      <c r="B41" s="14">
        <v>6464</v>
      </c>
      <c r="C41" s="15">
        <v>120</v>
      </c>
      <c r="D41" s="16">
        <v>3.65</v>
      </c>
      <c r="E41" s="16">
        <f>C41*D41</f>
        <v>438</v>
      </c>
      <c r="F41" s="16"/>
      <c r="G41" s="19"/>
      <c r="H41" s="17"/>
      <c r="I41" s="16">
        <f>E41-F41</f>
        <v>438</v>
      </c>
      <c r="J41" s="18">
        <f>F41/E41</f>
        <v>0</v>
      </c>
    </row>
    <row r="42" spans="1:10">
      <c r="A42" s="15">
        <f>LOOKUP(B42,Membership!$D$2:$D$320,Membership!$C$2:$C$320)</f>
        <v>7</v>
      </c>
      <c r="B42" s="14">
        <v>11834</v>
      </c>
      <c r="C42" s="15">
        <v>99</v>
      </c>
      <c r="D42" s="16">
        <v>3.65</v>
      </c>
      <c r="E42" s="16">
        <f>C42*D42</f>
        <v>361.34999999999997</v>
      </c>
      <c r="F42" s="16"/>
      <c r="G42" s="19"/>
      <c r="H42" s="17"/>
      <c r="I42" s="16">
        <f>E42-F42</f>
        <v>361.34999999999997</v>
      </c>
      <c r="J42" s="18">
        <f>F42/E42</f>
        <v>0</v>
      </c>
    </row>
    <row r="43" spans="1:10">
      <c r="A43" s="15"/>
      <c r="B43" s="14"/>
      <c r="C43" s="15"/>
      <c r="D43" s="16"/>
      <c r="E43" s="16"/>
      <c r="F43" s="16"/>
      <c r="G43" s="19"/>
      <c r="H43" s="17"/>
      <c r="I43" s="16"/>
      <c r="J43" s="18"/>
    </row>
    <row r="44" spans="1:10">
      <c r="A44" s="15">
        <f>LOOKUP(B44,Membership!$D$2:$D$320,Membership!$C$2:$C$320)</f>
        <v>8</v>
      </c>
      <c r="B44" s="14">
        <v>3955</v>
      </c>
      <c r="C44" s="15">
        <v>462</v>
      </c>
      <c r="D44" s="16">
        <v>3.65</v>
      </c>
      <c r="E44" s="16">
        <f>C44*D44</f>
        <v>1686.3</v>
      </c>
      <c r="F44" s="16">
        <v>1686.3</v>
      </c>
      <c r="G44" s="19">
        <v>1646</v>
      </c>
      <c r="H44" s="17">
        <v>43192</v>
      </c>
      <c r="I44" s="16">
        <f>E44-F44</f>
        <v>0</v>
      </c>
      <c r="J44" s="18">
        <f>F44/E44</f>
        <v>1</v>
      </c>
    </row>
    <row r="45" spans="1:10">
      <c r="A45" s="15">
        <f>LOOKUP(B45,Membership!$D$2:$D$320,Membership!$C$2:$C$320)</f>
        <v>101</v>
      </c>
      <c r="B45" s="14">
        <v>4692</v>
      </c>
      <c r="C45" s="15">
        <v>39</v>
      </c>
      <c r="D45" s="16">
        <v>3.65</v>
      </c>
      <c r="E45" s="16">
        <f>C45*D45</f>
        <v>142.35</v>
      </c>
      <c r="F45" s="16"/>
      <c r="G45" s="19"/>
      <c r="H45" s="17"/>
      <c r="I45" s="16">
        <f>E45-F45</f>
        <v>142.35</v>
      </c>
      <c r="J45" s="18">
        <f>F45/E45</f>
        <v>0</v>
      </c>
    </row>
    <row r="46" spans="1:10">
      <c r="A46" s="15">
        <f>LOOKUP(B46,Membership!$D$2:$D$320,Membership!$C$2:$C$320)</f>
        <v>8</v>
      </c>
      <c r="B46" s="14">
        <v>7498</v>
      </c>
      <c r="C46" s="15">
        <v>188</v>
      </c>
      <c r="D46" s="16">
        <v>3.65</v>
      </c>
      <c r="E46" s="16">
        <f>C46*D46</f>
        <v>686.19999999999993</v>
      </c>
      <c r="F46" s="16"/>
      <c r="G46" s="19"/>
      <c r="H46" s="17"/>
      <c r="I46" s="16">
        <f>E46-F46</f>
        <v>686.19999999999993</v>
      </c>
      <c r="J46" s="18">
        <f>F46/E46</f>
        <v>0</v>
      </c>
    </row>
    <row r="47" spans="1:10">
      <c r="A47" s="15">
        <f>LOOKUP(B47,Membership!$D$2:$D$320,Membership!$C$2:$C$320)</f>
        <v>8</v>
      </c>
      <c r="B47" s="14">
        <v>10714</v>
      </c>
      <c r="C47" s="15">
        <v>122</v>
      </c>
      <c r="D47" s="16">
        <v>3.65</v>
      </c>
      <c r="E47" s="16">
        <f>C47*D47</f>
        <v>445.3</v>
      </c>
      <c r="F47" s="16">
        <v>255.5</v>
      </c>
      <c r="G47" s="19">
        <v>1973</v>
      </c>
      <c r="H47" s="17">
        <v>43223</v>
      </c>
      <c r="I47" s="16">
        <f>E47-F47</f>
        <v>189.8</v>
      </c>
      <c r="J47" s="18">
        <f>F47/E47</f>
        <v>0.57377049180327866</v>
      </c>
    </row>
    <row r="48" spans="1:10">
      <c r="A48" s="15">
        <f>LOOKUP(B48,Membership!$D$2:$D$320,Membership!$C$2:$C$320)</f>
        <v>101</v>
      </c>
      <c r="B48" s="14">
        <v>14677</v>
      </c>
      <c r="C48" s="15">
        <v>36</v>
      </c>
      <c r="D48" s="16">
        <v>3.65</v>
      </c>
      <c r="E48" s="16">
        <f>C48*D48</f>
        <v>131.4</v>
      </c>
      <c r="F48" s="16"/>
      <c r="G48" s="19"/>
      <c r="H48" s="17"/>
      <c r="I48" s="16">
        <f>E48-F48</f>
        <v>131.4</v>
      </c>
      <c r="J48" s="18">
        <f>F48/E48</f>
        <v>0</v>
      </c>
    </row>
    <row r="49" spans="1:10">
      <c r="A49" s="15"/>
      <c r="B49" s="14"/>
      <c r="C49" s="15"/>
      <c r="D49" s="16"/>
      <c r="E49" s="16"/>
      <c r="F49" s="16"/>
      <c r="G49" s="19"/>
      <c r="H49" s="17"/>
      <c r="I49" s="16"/>
      <c r="J49" s="18"/>
    </row>
    <row r="50" spans="1:10">
      <c r="A50" s="15">
        <f>LOOKUP(B50,Membership!$D$2:$D$320,Membership!$C$2:$C$320)</f>
        <v>9</v>
      </c>
      <c r="B50" s="14">
        <v>1033</v>
      </c>
      <c r="C50" s="15">
        <v>135</v>
      </c>
      <c r="D50" s="16">
        <v>3.65</v>
      </c>
      <c r="E50" s="16">
        <f>C50*D50</f>
        <v>492.75</v>
      </c>
      <c r="F50" s="16"/>
      <c r="G50" s="19"/>
      <c r="H50" s="17"/>
      <c r="I50" s="16">
        <f>E50-F50</f>
        <v>492.75</v>
      </c>
      <c r="J50" s="18">
        <f>F50/E50</f>
        <v>0</v>
      </c>
    </row>
    <row r="51" spans="1:10">
      <c r="A51" s="15">
        <f>LOOKUP(B51,Membership!$D$2:$D$320,Membership!$C$2:$C$320)</f>
        <v>9</v>
      </c>
      <c r="B51" s="14">
        <v>4489</v>
      </c>
      <c r="C51" s="15">
        <v>114</v>
      </c>
      <c r="D51" s="16">
        <v>3.65</v>
      </c>
      <c r="E51" s="16">
        <f>C51*D51</f>
        <v>416.09999999999997</v>
      </c>
      <c r="F51" s="16">
        <v>416.1</v>
      </c>
      <c r="G51" s="19">
        <v>1235</v>
      </c>
      <c r="H51" s="17">
        <v>43202</v>
      </c>
      <c r="I51" s="16">
        <f>E51-F51</f>
        <v>0</v>
      </c>
      <c r="J51" s="18">
        <f>F51/E51</f>
        <v>1.0000000000000002</v>
      </c>
    </row>
    <row r="52" spans="1:10">
      <c r="A52" s="15">
        <f>LOOKUP(B52,Membership!$D$2:$D$320,Membership!$C$2:$C$320)</f>
        <v>9</v>
      </c>
      <c r="B52" s="14">
        <v>10919</v>
      </c>
      <c r="C52" s="15">
        <v>109</v>
      </c>
      <c r="D52" s="16">
        <v>3.65</v>
      </c>
      <c r="E52" s="16">
        <f>C52*D52</f>
        <v>397.84999999999997</v>
      </c>
      <c r="F52" s="16">
        <v>400</v>
      </c>
      <c r="G52" s="19">
        <v>2247</v>
      </c>
      <c r="H52" s="17">
        <v>43266</v>
      </c>
      <c r="I52" s="16">
        <f>E52-F52</f>
        <v>-2.1500000000000341</v>
      </c>
      <c r="J52" s="18">
        <f>F52/E52</f>
        <v>1.0054040467512884</v>
      </c>
    </row>
    <row r="53" spans="1:10">
      <c r="A53" s="15">
        <f>LOOKUP(B53,Membership!$D$2:$D$320,Membership!$C$2:$C$320)</f>
        <v>9</v>
      </c>
      <c r="B53" s="14">
        <v>16217</v>
      </c>
      <c r="C53" s="15">
        <v>47</v>
      </c>
      <c r="D53" s="16">
        <v>3.65</v>
      </c>
      <c r="E53" s="16">
        <f>C53*D53</f>
        <v>171.54999999999998</v>
      </c>
      <c r="F53" s="16"/>
      <c r="G53" s="19"/>
      <c r="H53" s="17"/>
      <c r="I53" s="16">
        <f>E53-F53</f>
        <v>171.54999999999998</v>
      </c>
      <c r="J53" s="18">
        <f>F53/E53</f>
        <v>0</v>
      </c>
    </row>
    <row r="54" spans="1:10">
      <c r="A54" s="15"/>
      <c r="B54" s="14"/>
      <c r="C54" s="15"/>
      <c r="D54" s="16"/>
      <c r="E54" s="16"/>
      <c r="F54" s="16"/>
      <c r="G54" s="19"/>
      <c r="H54" s="17"/>
      <c r="I54" s="16"/>
      <c r="J54" s="18"/>
    </row>
    <row r="55" spans="1:10">
      <c r="A55" s="15">
        <f>LOOKUP(B55,Membership!$D$2:$D$320,Membership!$C$2:$C$320)</f>
        <v>10</v>
      </c>
      <c r="B55" s="14">
        <v>614</v>
      </c>
      <c r="C55" s="15">
        <v>169</v>
      </c>
      <c r="D55" s="16">
        <v>3.65</v>
      </c>
      <c r="E55" s="16">
        <f>C55*D55</f>
        <v>616.85</v>
      </c>
      <c r="F55" s="16">
        <v>620</v>
      </c>
      <c r="G55" s="19">
        <v>3283</v>
      </c>
      <c r="H55" s="17">
        <v>43256</v>
      </c>
      <c r="I55" s="16">
        <f>E55-F55</f>
        <v>-3.1499999999999773</v>
      </c>
      <c r="J55" s="18">
        <f>F55/E55</f>
        <v>1.0051065899327227</v>
      </c>
    </row>
    <row r="56" spans="1:10">
      <c r="A56" s="15">
        <f>LOOKUP(B56,Membership!$D$2:$D$320,Membership!$C$2:$C$320)</f>
        <v>10</v>
      </c>
      <c r="B56" s="14">
        <v>1838</v>
      </c>
      <c r="C56" s="15">
        <v>196</v>
      </c>
      <c r="D56" s="16">
        <v>3.65</v>
      </c>
      <c r="E56" s="16">
        <f>C56*D56</f>
        <v>715.4</v>
      </c>
      <c r="F56" s="16"/>
      <c r="G56" s="19"/>
      <c r="H56" s="17"/>
      <c r="I56" s="16">
        <f>E56-F56</f>
        <v>715.4</v>
      </c>
      <c r="J56" s="18">
        <f>F56/E56</f>
        <v>0</v>
      </c>
    </row>
    <row r="57" spans="1:10">
      <c r="A57" s="15">
        <f>LOOKUP(B57,Membership!$D$2:$D$320,Membership!$C$2:$C$320)</f>
        <v>10</v>
      </c>
      <c r="B57" s="14">
        <v>5514</v>
      </c>
      <c r="C57" s="15">
        <v>181</v>
      </c>
      <c r="D57" s="16">
        <v>3.65</v>
      </c>
      <c r="E57" s="16">
        <f>C57*D57</f>
        <v>660.65</v>
      </c>
      <c r="F57" s="16"/>
      <c r="G57" s="19"/>
      <c r="H57" s="17"/>
      <c r="I57" s="16">
        <f>E57-F57</f>
        <v>660.65</v>
      </c>
      <c r="J57" s="18">
        <f>F57/E57</f>
        <v>0</v>
      </c>
    </row>
    <row r="58" spans="1:10">
      <c r="A58" s="15">
        <f>LOOKUP(B58,Membership!$D$2:$D$320,Membership!$C$2:$C$320)</f>
        <v>10</v>
      </c>
      <c r="B58" s="14">
        <v>8810</v>
      </c>
      <c r="C58" s="15">
        <v>114</v>
      </c>
      <c r="D58" s="16">
        <v>3.65</v>
      </c>
      <c r="E58" s="16">
        <f>C58*D58</f>
        <v>416.09999999999997</v>
      </c>
      <c r="F58" s="16">
        <v>445.3</v>
      </c>
      <c r="G58" s="19">
        <v>2711</v>
      </c>
      <c r="H58" s="17">
        <v>43200</v>
      </c>
      <c r="I58" s="16">
        <f>E58-F58</f>
        <v>-29.200000000000045</v>
      </c>
      <c r="J58" s="18">
        <f>F58/E58</f>
        <v>1.0701754385964914</v>
      </c>
    </row>
    <row r="59" spans="1:10">
      <c r="A59" s="15">
        <f>LOOKUP(B59,Membership!$D$2:$D$320,Membership!$C$2:$C$320)</f>
        <v>10</v>
      </c>
      <c r="B59" s="14">
        <v>11305</v>
      </c>
      <c r="C59" s="15">
        <v>158</v>
      </c>
      <c r="D59" s="16">
        <v>3.65</v>
      </c>
      <c r="E59" s="16">
        <f>C59*D59</f>
        <v>576.69999999999993</v>
      </c>
      <c r="F59" s="16">
        <v>576.70000000000005</v>
      </c>
      <c r="G59" s="19">
        <v>1106</v>
      </c>
      <c r="H59" s="17">
        <v>43245</v>
      </c>
      <c r="I59" s="16">
        <f>E59-F59</f>
        <v>0</v>
      </c>
      <c r="J59" s="18">
        <f>F59/E59</f>
        <v>1.0000000000000002</v>
      </c>
    </row>
    <row r="60" spans="1:10">
      <c r="A60" s="15"/>
      <c r="B60" s="14"/>
      <c r="C60" s="15"/>
      <c r="D60" s="16"/>
      <c r="E60" s="16"/>
      <c r="F60" s="16"/>
      <c r="G60" s="19"/>
      <c r="H60" s="17"/>
      <c r="I60" s="16"/>
      <c r="J60" s="18"/>
    </row>
    <row r="61" spans="1:10">
      <c r="A61" s="15">
        <f>LOOKUP(B61,Membership!$D$2:$D$320,Membership!$C$2:$C$320)</f>
        <v>11</v>
      </c>
      <c r="B61" s="14">
        <v>2556</v>
      </c>
      <c r="C61" s="15">
        <v>136</v>
      </c>
      <c r="D61" s="16">
        <v>3.65</v>
      </c>
      <c r="E61" s="16">
        <f>C61*D61</f>
        <v>496.4</v>
      </c>
      <c r="F61" s="16">
        <v>442</v>
      </c>
      <c r="G61" s="27">
        <v>8733</v>
      </c>
      <c r="H61" s="26">
        <v>43241</v>
      </c>
      <c r="I61" s="16">
        <f>E61-F61</f>
        <v>54.399999999999977</v>
      </c>
      <c r="J61" s="18">
        <f>F61/E61</f>
        <v>0.8904109589041096</v>
      </c>
    </row>
    <row r="62" spans="1:10">
      <c r="A62" s="15">
        <f>LOOKUP(B62,Membership!$D$2:$D$320,Membership!$C$2:$C$320)</f>
        <v>11</v>
      </c>
      <c r="B62" s="14">
        <v>5539</v>
      </c>
      <c r="C62" s="15">
        <v>64</v>
      </c>
      <c r="D62" s="16">
        <v>3.65</v>
      </c>
      <c r="E62" s="16">
        <f>C62*D62</f>
        <v>233.6</v>
      </c>
      <c r="F62" s="16"/>
      <c r="G62" s="19"/>
      <c r="H62" s="17"/>
      <c r="I62" s="16">
        <f>E62-F62</f>
        <v>233.6</v>
      </c>
      <c r="J62" s="18">
        <f>F62/E62</f>
        <v>0</v>
      </c>
    </row>
    <row r="63" spans="1:10">
      <c r="A63" s="15">
        <f>LOOKUP(B63,Membership!$D$2:$D$320,Membership!$C$2:$C$320)</f>
        <v>11</v>
      </c>
      <c r="B63" s="14">
        <v>7732</v>
      </c>
      <c r="C63" s="15">
        <v>89</v>
      </c>
      <c r="D63" s="16">
        <v>3.65</v>
      </c>
      <c r="E63" s="16">
        <f>C63*D63</f>
        <v>324.84999999999997</v>
      </c>
      <c r="F63" s="16"/>
      <c r="G63" s="19"/>
      <c r="H63" s="17"/>
      <c r="I63" s="16">
        <f>E63-F63</f>
        <v>324.84999999999997</v>
      </c>
      <c r="J63" s="18">
        <f>F63/E63</f>
        <v>0</v>
      </c>
    </row>
    <row r="64" spans="1:10">
      <c r="A64" s="15">
        <f>LOOKUP(B64,Membership!$D$2:$D$320,Membership!$C$2:$C$320)</f>
        <v>11</v>
      </c>
      <c r="B64" s="14">
        <v>12393</v>
      </c>
      <c r="C64" s="15">
        <v>54</v>
      </c>
      <c r="D64" s="16">
        <v>3.65</v>
      </c>
      <c r="E64" s="16">
        <f>C64*D64</f>
        <v>197.1</v>
      </c>
      <c r="F64" s="16"/>
      <c r="G64" s="19"/>
      <c r="H64" s="17"/>
      <c r="I64" s="16">
        <f>E64-F64</f>
        <v>197.1</v>
      </c>
      <c r="J64" s="18">
        <f>F64/E64</f>
        <v>0</v>
      </c>
    </row>
    <row r="65" spans="1:10">
      <c r="A65" s="15">
        <f>LOOKUP(B65,Membership!$D$2:$D$320,Membership!$C$2:$C$320)</f>
        <v>11</v>
      </c>
      <c r="B65" s="14">
        <v>16729</v>
      </c>
      <c r="C65" s="15">
        <v>28</v>
      </c>
      <c r="D65" s="16">
        <v>3.65</v>
      </c>
      <c r="E65" s="16">
        <f>C65*D65</f>
        <v>102.2</v>
      </c>
      <c r="F65" s="16"/>
      <c r="G65" s="27"/>
      <c r="H65" s="17"/>
      <c r="I65" s="16">
        <f>E65-F65</f>
        <v>102.2</v>
      </c>
      <c r="J65" s="18">
        <f>F65/E65</f>
        <v>0</v>
      </c>
    </row>
    <row r="66" spans="1:10">
      <c r="A66" s="15"/>
      <c r="B66" s="14"/>
      <c r="C66" s="15"/>
      <c r="D66" s="16"/>
      <c r="E66" s="16"/>
      <c r="F66" s="16"/>
      <c r="G66" s="27"/>
      <c r="H66" s="17"/>
      <c r="I66" s="16"/>
      <c r="J66" s="18"/>
    </row>
    <row r="67" spans="1:10">
      <c r="A67" s="15">
        <f>LOOKUP(B67,Membership!$D$2:$D$320,Membership!$C$2:$C$320)</f>
        <v>12</v>
      </c>
      <c r="B67" s="14">
        <v>710</v>
      </c>
      <c r="C67" s="15">
        <v>146</v>
      </c>
      <c r="D67" s="16">
        <v>3.65</v>
      </c>
      <c r="E67" s="16">
        <f>C67*D67</f>
        <v>532.9</v>
      </c>
      <c r="F67" s="16">
        <v>324.85000000000002</v>
      </c>
      <c r="G67" s="19">
        <v>9732</v>
      </c>
      <c r="H67" s="17">
        <v>43273</v>
      </c>
      <c r="I67" s="16">
        <f>E67-F67</f>
        <v>208.04999999999995</v>
      </c>
      <c r="J67" s="18">
        <f>F67/E67</f>
        <v>0.60958904109589052</v>
      </c>
    </row>
    <row r="68" spans="1:10">
      <c r="A68" s="15">
        <f>LOOKUP(B68,Membership!$D$2:$D$320,Membership!$C$2:$C$320)</f>
        <v>12</v>
      </c>
      <c r="B68" s="14">
        <v>1957</v>
      </c>
      <c r="C68" s="15">
        <v>152</v>
      </c>
      <c r="D68" s="16">
        <v>3.65</v>
      </c>
      <c r="E68" s="16">
        <f>C68*D68</f>
        <v>554.79999999999995</v>
      </c>
      <c r="F68" s="16"/>
      <c r="G68" s="19"/>
      <c r="H68" s="17"/>
      <c r="I68" s="16">
        <f>E68-F68</f>
        <v>554.79999999999995</v>
      </c>
      <c r="J68" s="18">
        <f>F68/E68</f>
        <v>0</v>
      </c>
    </row>
    <row r="69" spans="1:10">
      <c r="A69" s="15">
        <f>LOOKUP(B69,Membership!$D$2:$D$320,Membership!$C$2:$C$320)</f>
        <v>12</v>
      </c>
      <c r="B69" s="14">
        <v>4807</v>
      </c>
      <c r="C69" s="15">
        <v>103</v>
      </c>
      <c r="D69" s="16">
        <v>3.65</v>
      </c>
      <c r="E69" s="16">
        <f>C69*D69</f>
        <v>375.95</v>
      </c>
      <c r="F69" s="16">
        <v>110.95</v>
      </c>
      <c r="G69" s="19">
        <v>1117</v>
      </c>
      <c r="H69" s="17">
        <v>43241</v>
      </c>
      <c r="I69" s="16">
        <f>E69-F69</f>
        <v>265</v>
      </c>
      <c r="J69" s="18">
        <f>F69/E69</f>
        <v>0.29511903178614179</v>
      </c>
    </row>
    <row r="70" spans="1:10">
      <c r="A70" s="15">
        <f>LOOKUP(B70,Membership!$D$2:$D$320,Membership!$C$2:$C$320)</f>
        <v>12</v>
      </c>
      <c r="B70" s="14">
        <v>5798</v>
      </c>
      <c r="C70" s="15">
        <v>144</v>
      </c>
      <c r="D70" s="16">
        <v>3.65</v>
      </c>
      <c r="E70" s="16">
        <f>C70*D70</f>
        <v>525.6</v>
      </c>
      <c r="F70" s="16"/>
      <c r="G70" s="19"/>
      <c r="H70" s="17"/>
      <c r="I70" s="16">
        <f>E70-F70</f>
        <v>525.6</v>
      </c>
      <c r="J70" s="18">
        <f>F70/E70</f>
        <v>0</v>
      </c>
    </row>
    <row r="71" spans="1:10">
      <c r="A71" s="15"/>
      <c r="B71" s="14"/>
      <c r="C71" s="15"/>
      <c r="D71" s="16"/>
      <c r="E71" s="16"/>
      <c r="F71" s="16"/>
      <c r="G71" s="19"/>
      <c r="H71" s="17"/>
      <c r="I71" s="16"/>
      <c r="J71" s="18"/>
    </row>
    <row r="72" spans="1:10">
      <c r="A72" s="15">
        <f>LOOKUP(B72,Membership!$D$2:$D$320,Membership!$C$2:$C$320)</f>
        <v>8</v>
      </c>
      <c r="B72" s="14">
        <v>4505</v>
      </c>
      <c r="C72" s="15">
        <v>78</v>
      </c>
      <c r="D72" s="16">
        <v>3.65</v>
      </c>
      <c r="E72" s="16">
        <f>C72*D72</f>
        <v>284.7</v>
      </c>
      <c r="F72" s="16">
        <v>284.7</v>
      </c>
      <c r="G72" s="19">
        <v>1631</v>
      </c>
      <c r="H72" s="17">
        <v>43258</v>
      </c>
      <c r="I72" s="16">
        <f>E72-F72</f>
        <v>0</v>
      </c>
      <c r="J72" s="18">
        <f>F72/E72</f>
        <v>1</v>
      </c>
    </row>
    <row r="73" spans="1:10">
      <c r="A73" s="15">
        <f>LOOKUP(B73,Membership!$D$2:$D$320,Membership!$C$2:$C$320)</f>
        <v>13</v>
      </c>
      <c r="B73" s="14">
        <v>4735</v>
      </c>
      <c r="C73" s="15">
        <v>154</v>
      </c>
      <c r="D73" s="16">
        <v>3.65</v>
      </c>
      <c r="E73" s="16">
        <f>C73*D73</f>
        <v>562.1</v>
      </c>
      <c r="F73" s="16">
        <v>562.1</v>
      </c>
      <c r="G73" s="27">
        <v>3018</v>
      </c>
      <c r="H73" s="26">
        <v>43177</v>
      </c>
      <c r="I73" s="16">
        <f>E73-F73</f>
        <v>0</v>
      </c>
      <c r="J73" s="18">
        <f>F73/E73</f>
        <v>1</v>
      </c>
    </row>
    <row r="74" spans="1:10">
      <c r="A74" s="15">
        <f>LOOKUP(B74,Membership!$D$2:$D$320,Membership!$C$2:$C$320)</f>
        <v>13</v>
      </c>
      <c r="B74" s="14">
        <v>10243</v>
      </c>
      <c r="C74" s="15">
        <v>153</v>
      </c>
      <c r="D74" s="16">
        <v>3.65</v>
      </c>
      <c r="E74" s="16">
        <f>C74*D74</f>
        <v>558.44999999999993</v>
      </c>
      <c r="F74" s="16">
        <v>565.75</v>
      </c>
      <c r="G74" s="19">
        <v>1496</v>
      </c>
      <c r="H74" s="17">
        <v>43054</v>
      </c>
      <c r="I74" s="16">
        <f>E74-F74</f>
        <v>-7.3000000000000682</v>
      </c>
      <c r="J74" s="18">
        <f>F74/E74</f>
        <v>1.0130718954248368</v>
      </c>
    </row>
    <row r="75" spans="1:10">
      <c r="A75" s="15">
        <f>LOOKUP(B75,Membership!$D$2:$D$320,Membership!$C$2:$C$320)</f>
        <v>7</v>
      </c>
      <c r="B75" s="14">
        <v>10552</v>
      </c>
      <c r="C75" s="15">
        <v>98</v>
      </c>
      <c r="D75" s="16">
        <v>3.65</v>
      </c>
      <c r="E75" s="16">
        <f>C75*D75</f>
        <v>357.7</v>
      </c>
      <c r="F75" s="16"/>
      <c r="G75" s="19"/>
      <c r="H75" s="17"/>
      <c r="I75" s="16">
        <f>E75-F75</f>
        <v>357.7</v>
      </c>
      <c r="J75" s="18">
        <f>F75/E75</f>
        <v>0</v>
      </c>
    </row>
    <row r="76" spans="1:10">
      <c r="A76" s="15">
        <v>13</v>
      </c>
      <c r="B76" s="14">
        <v>16333</v>
      </c>
      <c r="C76" s="15">
        <v>23</v>
      </c>
      <c r="D76" s="16">
        <v>3.65</v>
      </c>
      <c r="E76" s="16">
        <f>C76*D76</f>
        <v>83.95</v>
      </c>
      <c r="F76" s="16">
        <v>54.2</v>
      </c>
      <c r="G76" s="19">
        <v>1023</v>
      </c>
      <c r="H76" s="17">
        <v>43235</v>
      </c>
      <c r="I76" s="16">
        <f>E76-F76</f>
        <v>29.75</v>
      </c>
      <c r="J76" s="18">
        <f>F76/E76</f>
        <v>0.64562239428231094</v>
      </c>
    </row>
    <row r="77" spans="1:10">
      <c r="A77" s="15"/>
      <c r="B77" s="14"/>
      <c r="C77" s="15"/>
      <c r="D77" s="16"/>
      <c r="E77" s="16"/>
      <c r="F77" s="16"/>
      <c r="G77" s="19"/>
      <c r="H77" s="17"/>
      <c r="I77" s="16"/>
      <c r="J77" s="18"/>
    </row>
    <row r="78" spans="1:10">
      <c r="A78" s="15">
        <f>LOOKUP(B78,Membership!$D$2:$D$320,Membership!$C$2:$C$320)</f>
        <v>14</v>
      </c>
      <c r="B78" s="14">
        <v>3432</v>
      </c>
      <c r="C78" s="15">
        <v>133</v>
      </c>
      <c r="D78" s="16">
        <v>3.65</v>
      </c>
      <c r="E78" s="16">
        <f>C78*D78</f>
        <v>485.45</v>
      </c>
      <c r="F78" s="16">
        <v>190.2</v>
      </c>
      <c r="G78" s="19">
        <v>4869</v>
      </c>
      <c r="H78" s="17">
        <v>43112</v>
      </c>
      <c r="I78" s="16">
        <f>E78-F78</f>
        <v>295.25</v>
      </c>
      <c r="J78" s="18">
        <f>F78/E78</f>
        <v>0.39180142136162321</v>
      </c>
    </row>
    <row r="79" spans="1:10">
      <c r="A79" s="15">
        <f>LOOKUP(B79,Membership!$D$2:$D$320,Membership!$C$2:$C$320)</f>
        <v>14</v>
      </c>
      <c r="B79" s="14">
        <v>6228</v>
      </c>
      <c r="C79" s="15">
        <v>89</v>
      </c>
      <c r="D79" s="16">
        <v>3.65</v>
      </c>
      <c r="E79" s="16">
        <f>C79*D79</f>
        <v>324.84999999999997</v>
      </c>
      <c r="F79" s="16"/>
      <c r="G79" s="15"/>
      <c r="H79" s="17"/>
      <c r="I79" s="16">
        <f>E79-F79</f>
        <v>324.84999999999997</v>
      </c>
      <c r="J79" s="18">
        <f>F79/E79</f>
        <v>0</v>
      </c>
    </row>
    <row r="80" spans="1:10">
      <c r="A80" s="15">
        <f>LOOKUP(B80,Membership!$D$2:$D$320,Membership!$C$2:$C$320)</f>
        <v>14</v>
      </c>
      <c r="B80" s="14">
        <v>12793</v>
      </c>
      <c r="C80" s="15">
        <v>45</v>
      </c>
      <c r="D80" s="16">
        <v>3.65</v>
      </c>
      <c r="E80" s="16">
        <f>C80*D80</f>
        <v>164.25</v>
      </c>
      <c r="F80" s="16">
        <v>130.85</v>
      </c>
      <c r="G80" s="19">
        <v>2125</v>
      </c>
      <c r="H80" s="17">
        <v>43256</v>
      </c>
      <c r="I80" s="16">
        <f>E80-F80</f>
        <v>33.400000000000006</v>
      </c>
      <c r="J80" s="18">
        <f>F80/E80</f>
        <v>0.79665144596651438</v>
      </c>
    </row>
    <row r="81" spans="1:10">
      <c r="A81" s="15">
        <f>LOOKUP(B81,Membership!$D$2:$D$320,Membership!$C$2:$C$320)</f>
        <v>14</v>
      </c>
      <c r="B81" s="14">
        <v>13083</v>
      </c>
      <c r="C81" s="15">
        <v>47</v>
      </c>
      <c r="D81" s="16">
        <v>3.65</v>
      </c>
      <c r="E81" s="16">
        <f>C81*D81</f>
        <v>171.54999999999998</v>
      </c>
      <c r="F81" s="16">
        <v>175</v>
      </c>
      <c r="G81" s="27">
        <v>1066</v>
      </c>
      <c r="H81" s="17">
        <v>43271</v>
      </c>
      <c r="I81" s="16">
        <f>E81-F81</f>
        <v>-3.4500000000000171</v>
      </c>
      <c r="J81" s="18">
        <f>F81/E81</f>
        <v>1.0201107548819588</v>
      </c>
    </row>
    <row r="82" spans="1:10">
      <c r="A82" s="15">
        <f>LOOKUP(B82,Membership!$D$2:$D$320,Membership!$C$2:$C$320)</f>
        <v>14</v>
      </c>
      <c r="B82" s="14">
        <v>13702</v>
      </c>
      <c r="C82" s="15">
        <v>39</v>
      </c>
      <c r="D82" s="16">
        <v>3.65</v>
      </c>
      <c r="E82" s="16">
        <f>C82*D82</f>
        <v>142.35</v>
      </c>
      <c r="F82" s="16"/>
      <c r="G82" s="19"/>
      <c r="H82" s="17"/>
      <c r="I82" s="16">
        <f>E82-F82</f>
        <v>142.35</v>
      </c>
      <c r="J82" s="18">
        <f>F82/E82</f>
        <v>0</v>
      </c>
    </row>
    <row r="83" spans="1:10">
      <c r="A83" s="15"/>
      <c r="B83" s="14"/>
      <c r="C83" s="15"/>
      <c r="D83" s="16"/>
      <c r="E83" s="16"/>
      <c r="F83" s="16"/>
      <c r="G83" s="19"/>
      <c r="H83" s="17"/>
      <c r="I83" s="16"/>
      <c r="J83" s="18"/>
    </row>
    <row r="84" spans="1:10">
      <c r="A84" s="15">
        <f>LOOKUP(B84,Membership!$D$2:$D$320,Membership!$C$2:$C$320)</f>
        <v>15</v>
      </c>
      <c r="B84" s="14">
        <v>607</v>
      </c>
      <c r="C84" s="15">
        <v>210</v>
      </c>
      <c r="D84" s="16">
        <v>3.65</v>
      </c>
      <c r="E84" s="16">
        <f>C84*D84</f>
        <v>766.5</v>
      </c>
      <c r="F84" s="16">
        <v>345.9</v>
      </c>
      <c r="G84" s="19">
        <v>3021</v>
      </c>
      <c r="H84" s="17">
        <v>43015</v>
      </c>
      <c r="I84" s="16">
        <f>E84-F84</f>
        <v>420.6</v>
      </c>
      <c r="J84" s="18">
        <f>F84/E84</f>
        <v>0.45127201565557729</v>
      </c>
    </row>
    <row r="85" spans="1:10">
      <c r="A85" s="15">
        <f>LOOKUP(B85,Membership!$D$2:$D$320,Membership!$C$2:$C$320)</f>
        <v>15</v>
      </c>
      <c r="B85" s="14">
        <v>12269</v>
      </c>
      <c r="C85" s="15">
        <v>99</v>
      </c>
      <c r="D85" s="16">
        <v>3.65</v>
      </c>
      <c r="E85" s="16">
        <f>C85*D85</f>
        <v>361.34999999999997</v>
      </c>
      <c r="F85" s="16"/>
      <c r="G85" s="19"/>
      <c r="H85" s="17"/>
      <c r="I85" s="16">
        <f>E85-F85</f>
        <v>361.34999999999997</v>
      </c>
      <c r="J85" s="18">
        <f>F85/E85</f>
        <v>0</v>
      </c>
    </row>
    <row r="86" spans="1:10">
      <c r="A86" s="15">
        <f>LOOKUP(B86,Membership!$D$2:$D$320,Membership!$C$2:$C$320)</f>
        <v>15</v>
      </c>
      <c r="B86" s="14">
        <v>12596</v>
      </c>
      <c r="C86" s="15">
        <v>54</v>
      </c>
      <c r="D86" s="16">
        <v>3.65</v>
      </c>
      <c r="E86" s="16">
        <f>C86*D86</f>
        <v>197.1</v>
      </c>
      <c r="F86" s="16"/>
      <c r="G86" s="19"/>
      <c r="H86" s="17"/>
      <c r="I86" s="16">
        <f>E86-F86</f>
        <v>197.1</v>
      </c>
      <c r="J86" s="18">
        <f>F86/E86</f>
        <v>0</v>
      </c>
    </row>
    <row r="87" spans="1:10">
      <c r="A87" s="15">
        <f>LOOKUP(B87,Membership!$D$2:$D$320,Membership!$C$2:$C$320)</f>
        <v>15</v>
      </c>
      <c r="B87" s="14">
        <v>16582</v>
      </c>
      <c r="C87" s="15">
        <v>50</v>
      </c>
      <c r="D87" s="16">
        <v>3.65</v>
      </c>
      <c r="E87" s="16">
        <f>C87*D87</f>
        <v>182.5</v>
      </c>
      <c r="F87" s="16"/>
      <c r="G87" s="27"/>
      <c r="H87" s="17"/>
      <c r="I87" s="16">
        <f>E87-F87</f>
        <v>182.5</v>
      </c>
      <c r="J87" s="18">
        <f>F87/E87</f>
        <v>0</v>
      </c>
    </row>
    <row r="88" spans="1:10">
      <c r="A88" s="15"/>
      <c r="B88" s="14"/>
      <c r="C88" s="15" t="s">
        <v>313</v>
      </c>
      <c r="D88" s="16"/>
      <c r="E88" s="16"/>
      <c r="F88" s="16">
        <f>SUM(F5:F87)</f>
        <v>9861.7000000000025</v>
      </c>
      <c r="G88" s="19"/>
      <c r="H88" s="17"/>
      <c r="I88" s="16"/>
      <c r="J88" s="18"/>
    </row>
    <row r="89" spans="1:10">
      <c r="A89" s="15"/>
      <c r="B89" s="14"/>
      <c r="C89" s="15"/>
      <c r="D89" s="16"/>
      <c r="E89" s="16"/>
      <c r="F89" s="16"/>
      <c r="G89" s="19"/>
      <c r="H89" s="17"/>
      <c r="I89" s="16"/>
      <c r="J89" s="18"/>
    </row>
    <row r="90" spans="1:10">
      <c r="A90" s="15"/>
      <c r="B90" s="14"/>
      <c r="C90" s="15"/>
      <c r="D90" s="16"/>
      <c r="E90" s="16"/>
      <c r="F90" s="16"/>
      <c r="G90" s="19"/>
      <c r="H90" s="17"/>
      <c r="I90" s="16"/>
      <c r="J90" s="18"/>
    </row>
    <row r="91" spans="1:10" ht="15.75">
      <c r="A91" s="15">
        <f>LOOKUP(B91,Membership!$D$2:$D$320,Membership!$C$2:$C$320)</f>
        <v>20</v>
      </c>
      <c r="B91" s="7">
        <v>2770</v>
      </c>
      <c r="C91" s="15">
        <v>88</v>
      </c>
      <c r="D91" s="3">
        <v>3.65</v>
      </c>
      <c r="E91" s="3">
        <f>C91*D91</f>
        <v>321.2</v>
      </c>
      <c r="F91" s="16"/>
      <c r="G91" s="6"/>
      <c r="H91" s="4"/>
      <c r="I91" s="3">
        <f>E91-F91</f>
        <v>321.2</v>
      </c>
      <c r="J91" s="5">
        <f>F91/E91</f>
        <v>0</v>
      </c>
    </row>
    <row r="92" spans="1:10" ht="15.75">
      <c r="A92" s="15">
        <f>LOOKUP(B92,Membership!$D$2:$D$320,Membership!$C$2:$C$320)</f>
        <v>20</v>
      </c>
      <c r="B92" s="1">
        <v>4295</v>
      </c>
      <c r="C92" s="15">
        <v>112</v>
      </c>
      <c r="D92" s="3">
        <v>3.65</v>
      </c>
      <c r="E92" s="3">
        <f>C92*D92</f>
        <v>408.8</v>
      </c>
      <c r="F92" s="16"/>
      <c r="G92" s="6"/>
      <c r="H92" s="4"/>
      <c r="I92" s="3">
        <f>E92-F92</f>
        <v>408.8</v>
      </c>
      <c r="J92" s="5">
        <f>F92/E92</f>
        <v>0</v>
      </c>
    </row>
    <row r="93" spans="1:10" ht="15.75">
      <c r="A93" s="15">
        <f>LOOKUP(B93,Membership!$D$2:$D$320,Membership!$C$2:$C$320)</f>
        <v>20</v>
      </c>
      <c r="B93" s="1">
        <v>7096</v>
      </c>
      <c r="C93" s="15">
        <v>64</v>
      </c>
      <c r="D93" s="3">
        <v>3.65</v>
      </c>
      <c r="E93" s="3">
        <f>C93*D93</f>
        <v>233.6</v>
      </c>
      <c r="F93" s="16"/>
      <c r="G93" s="6"/>
      <c r="H93" s="4"/>
      <c r="I93" s="3">
        <f>E93-F93</f>
        <v>233.6</v>
      </c>
      <c r="J93" s="5">
        <f>F93/E93</f>
        <v>0</v>
      </c>
    </row>
    <row r="94" spans="1:10" ht="15.75">
      <c r="A94" s="15">
        <f>LOOKUP(B94,Membership!$D$2:$D$320,Membership!$C$2:$C$320)</f>
        <v>20</v>
      </c>
      <c r="B94" s="1">
        <v>9070</v>
      </c>
      <c r="C94" s="15">
        <v>57</v>
      </c>
      <c r="D94" s="3">
        <v>3.65</v>
      </c>
      <c r="E94" s="3">
        <f>C94*D94</f>
        <v>208.04999999999998</v>
      </c>
      <c r="F94" s="16"/>
      <c r="G94" s="6"/>
      <c r="H94" s="4"/>
      <c r="I94" s="3">
        <f>E94-F94</f>
        <v>208.04999999999998</v>
      </c>
      <c r="J94" s="5">
        <f>F94/E94</f>
        <v>0</v>
      </c>
    </row>
    <row r="95" spans="1:10" ht="15.75">
      <c r="A95" s="15">
        <f>LOOKUP(B95,Membership!$D$2:$D$320,Membership!$C$2:$C$320)</f>
        <v>23</v>
      </c>
      <c r="B95" s="1">
        <v>10158</v>
      </c>
      <c r="C95" s="15">
        <v>47</v>
      </c>
      <c r="D95" s="3">
        <v>3.65</v>
      </c>
      <c r="E95" s="3">
        <f>C95*D95</f>
        <v>171.54999999999998</v>
      </c>
      <c r="F95" s="16"/>
      <c r="G95" s="6"/>
      <c r="H95" s="4"/>
      <c r="I95" s="3">
        <f>E95-F95</f>
        <v>171.54999999999998</v>
      </c>
      <c r="J95" s="5">
        <f>F95/E95</f>
        <v>0</v>
      </c>
    </row>
    <row r="96" spans="1:10" ht="15.75">
      <c r="A96" s="15"/>
      <c r="B96" s="1"/>
      <c r="C96" s="15"/>
      <c r="D96" s="3"/>
      <c r="E96" s="3"/>
      <c r="F96" s="16"/>
      <c r="G96" s="6"/>
      <c r="H96" s="4"/>
      <c r="I96" s="3"/>
      <c r="J96" s="5"/>
    </row>
    <row r="97" spans="1:10" ht="15.75">
      <c r="A97" s="15">
        <f>LOOKUP(B97,Membership!$D$2:$D$320,Membership!$C$2:$C$320)</f>
        <v>21</v>
      </c>
      <c r="B97" s="1">
        <v>2055</v>
      </c>
      <c r="C97" s="15">
        <v>166</v>
      </c>
      <c r="D97" s="3">
        <v>3.65</v>
      </c>
      <c r="E97" s="3">
        <f>C97*D97</f>
        <v>605.9</v>
      </c>
      <c r="F97" s="16">
        <v>630.6</v>
      </c>
      <c r="G97" s="6">
        <v>8038</v>
      </c>
      <c r="H97" s="4">
        <v>43259</v>
      </c>
      <c r="I97" s="3">
        <f>E97-F97</f>
        <v>-24.700000000000045</v>
      </c>
      <c r="J97" s="5">
        <f>F97/E97</f>
        <v>1.0407658029377787</v>
      </c>
    </row>
    <row r="98" spans="1:10" ht="15.75">
      <c r="A98" s="15">
        <f>LOOKUP(B98,Membership!$D$2:$D$320,Membership!$C$2:$C$320)</f>
        <v>32</v>
      </c>
      <c r="B98" s="1">
        <v>5456</v>
      </c>
      <c r="C98" s="15">
        <v>89</v>
      </c>
      <c r="D98" s="3">
        <v>3.65</v>
      </c>
      <c r="E98" s="3">
        <f>C98*D98</f>
        <v>324.84999999999997</v>
      </c>
      <c r="F98" s="16"/>
      <c r="G98" s="6"/>
      <c r="H98" s="4"/>
      <c r="I98" s="3">
        <f>E98-F98</f>
        <v>324.84999999999997</v>
      </c>
      <c r="J98" s="5">
        <f>F98/E98</f>
        <v>0</v>
      </c>
    </row>
    <row r="99" spans="1:10" ht="15.75">
      <c r="A99" s="15">
        <f>LOOKUP(B99,Membership!$D$2:$D$320,Membership!$C$2:$C$320)</f>
        <v>21</v>
      </c>
      <c r="B99" s="1">
        <v>6599</v>
      </c>
      <c r="C99" s="15">
        <v>74</v>
      </c>
      <c r="D99" s="3">
        <v>3.65</v>
      </c>
      <c r="E99" s="3">
        <f>C99*D99</f>
        <v>270.09999999999997</v>
      </c>
      <c r="F99" s="16"/>
      <c r="G99" s="6"/>
      <c r="H99" s="4"/>
      <c r="I99" s="3">
        <f>E99-F99</f>
        <v>270.09999999999997</v>
      </c>
      <c r="J99" s="5">
        <f>F99/E99</f>
        <v>0</v>
      </c>
    </row>
    <row r="100" spans="1:10" ht="15.75">
      <c r="A100" s="15">
        <f>LOOKUP(B100,Membership!$D$2:$D$320,Membership!$C$2:$C$320)</f>
        <v>32</v>
      </c>
      <c r="B100" s="1">
        <v>7342</v>
      </c>
      <c r="C100" s="15">
        <v>100</v>
      </c>
      <c r="D100" s="3">
        <v>3.65</v>
      </c>
      <c r="E100" s="3">
        <f>C100*D100</f>
        <v>365</v>
      </c>
      <c r="F100" s="16"/>
      <c r="G100" s="6"/>
      <c r="H100" s="4"/>
      <c r="I100" s="3">
        <f>E100-F100</f>
        <v>365</v>
      </c>
      <c r="J100" s="5">
        <f>F100/E100</f>
        <v>0</v>
      </c>
    </row>
    <row r="101" spans="1:10" ht="15.75">
      <c r="A101" s="15">
        <f>LOOKUP(B101,Membership!$D$2:$D$320,Membership!$C$2:$C$320)</f>
        <v>32</v>
      </c>
      <c r="B101" s="1">
        <v>15739</v>
      </c>
      <c r="C101" s="15">
        <v>34</v>
      </c>
      <c r="D101" s="3">
        <v>3.65</v>
      </c>
      <c r="E101" s="3">
        <f>C101*D101</f>
        <v>124.1</v>
      </c>
      <c r="F101" s="16">
        <v>200.75</v>
      </c>
      <c r="G101" s="6">
        <v>1146</v>
      </c>
      <c r="H101" s="4">
        <v>43259</v>
      </c>
      <c r="I101" s="3">
        <f>E101-F101</f>
        <v>-76.650000000000006</v>
      </c>
      <c r="J101" s="5">
        <f>F101/E101</f>
        <v>1.6176470588235294</v>
      </c>
    </row>
    <row r="102" spans="1:10" ht="15.75">
      <c r="A102" s="15"/>
      <c r="B102" s="1"/>
      <c r="C102" s="15"/>
      <c r="D102" s="3"/>
      <c r="E102" s="3"/>
      <c r="F102" s="16"/>
      <c r="G102" s="6"/>
      <c r="H102" s="4"/>
      <c r="I102" s="3"/>
      <c r="J102" s="5"/>
    </row>
    <row r="103" spans="1:10" ht="15.75">
      <c r="A103" s="15">
        <f>LOOKUP(B103,Membership!$D$2:$D$320,Membership!$C$2:$C$320)</f>
        <v>22</v>
      </c>
      <c r="B103" s="1">
        <v>1257</v>
      </c>
      <c r="C103" s="15">
        <v>287</v>
      </c>
      <c r="D103" s="3">
        <v>3.65</v>
      </c>
      <c r="E103" s="3">
        <f>C103*D103</f>
        <v>1047.55</v>
      </c>
      <c r="F103" s="16">
        <v>748.2</v>
      </c>
      <c r="G103" s="6">
        <v>9797</v>
      </c>
      <c r="H103" s="26">
        <v>43263</v>
      </c>
      <c r="I103" s="3">
        <f>E103-F103</f>
        <v>299.34999999999991</v>
      </c>
      <c r="J103" s="5">
        <f>F103/E103</f>
        <v>0.71423798386711856</v>
      </c>
    </row>
    <row r="104" spans="1:10" ht="15.75">
      <c r="A104" s="15">
        <f>LOOKUP(B104,Membership!$D$2:$D$320,Membership!$C$2:$C$320)</f>
        <v>22</v>
      </c>
      <c r="B104" s="1">
        <v>2422</v>
      </c>
      <c r="C104" s="15">
        <v>212</v>
      </c>
      <c r="D104" s="3">
        <v>3.65</v>
      </c>
      <c r="E104" s="3">
        <f>C104*D104</f>
        <v>773.8</v>
      </c>
      <c r="F104" s="16">
        <v>451.7</v>
      </c>
      <c r="G104" s="2">
        <v>9776</v>
      </c>
      <c r="H104" s="4">
        <v>43266</v>
      </c>
      <c r="I104" s="3">
        <f>E104-F104</f>
        <v>322.09999999999997</v>
      </c>
      <c r="J104" s="5">
        <f>F104/E104</f>
        <v>0.58374256913931255</v>
      </c>
    </row>
    <row r="105" spans="1:10" ht="15.75">
      <c r="A105" s="15">
        <f>LOOKUP(B105,Membership!$D$2:$D$320,Membership!$C$2:$C$320)</f>
        <v>22</v>
      </c>
      <c r="B105" s="1">
        <v>5193</v>
      </c>
      <c r="C105" s="15">
        <v>72</v>
      </c>
      <c r="D105" s="3">
        <v>3.65</v>
      </c>
      <c r="E105" s="3">
        <f>C105*D105</f>
        <v>262.8</v>
      </c>
      <c r="F105" s="16"/>
      <c r="G105" s="6"/>
      <c r="H105" s="4"/>
      <c r="I105" s="3">
        <f>E105-F105</f>
        <v>262.8</v>
      </c>
      <c r="J105" s="5">
        <f>F105/E105</f>
        <v>0</v>
      </c>
    </row>
    <row r="106" spans="1:10" ht="15.75">
      <c r="A106" s="15">
        <f>LOOKUP(B106,Membership!$D$2:$D$320,Membership!$C$2:$C$320)</f>
        <v>22</v>
      </c>
      <c r="B106" s="1">
        <v>10774</v>
      </c>
      <c r="C106" s="15">
        <v>93</v>
      </c>
      <c r="D106" s="3">
        <v>3.65</v>
      </c>
      <c r="E106" s="3">
        <f>C106*D106</f>
        <v>339.45</v>
      </c>
      <c r="F106" s="16">
        <v>343.3</v>
      </c>
      <c r="G106" s="6">
        <v>3116</v>
      </c>
      <c r="H106" s="4">
        <v>43262</v>
      </c>
      <c r="I106" s="3">
        <f>E106-F106</f>
        <v>-3.8500000000000227</v>
      </c>
      <c r="J106" s="5">
        <f>F106/E106</f>
        <v>1.0113418765650317</v>
      </c>
    </row>
    <row r="107" spans="1:10" ht="15.75">
      <c r="A107" s="15">
        <f>LOOKUP(B107,Membership!$D$2:$D$320,Membership!$C$2:$C$320)</f>
        <v>22</v>
      </c>
      <c r="B107" s="1">
        <v>12468</v>
      </c>
      <c r="C107" s="15">
        <v>111</v>
      </c>
      <c r="D107" s="3">
        <v>3.65</v>
      </c>
      <c r="E107" s="3">
        <f>C107*D107</f>
        <v>405.15</v>
      </c>
      <c r="F107" s="16">
        <v>102.4</v>
      </c>
      <c r="G107" s="6">
        <v>1083</v>
      </c>
      <c r="H107" s="4">
        <v>43255</v>
      </c>
      <c r="I107" s="3">
        <f>E107-F107</f>
        <v>302.75</v>
      </c>
      <c r="J107" s="5">
        <f>F107/E107</f>
        <v>0.25274589658151303</v>
      </c>
    </row>
    <row r="108" spans="1:10" ht="15.75">
      <c r="A108" s="15"/>
      <c r="B108" s="1"/>
      <c r="C108" s="15"/>
      <c r="D108" s="3"/>
      <c r="E108" s="3"/>
      <c r="F108" s="16"/>
      <c r="G108" s="6"/>
      <c r="H108" s="4"/>
      <c r="I108" s="3"/>
      <c r="J108" s="5"/>
    </row>
    <row r="109" spans="1:10" ht="15.75">
      <c r="A109" s="15">
        <f>LOOKUP(B109,Membership!$D$2:$D$320,Membership!$C$2:$C$320)</f>
        <v>23</v>
      </c>
      <c r="B109" s="1">
        <v>4125</v>
      </c>
      <c r="C109" s="15">
        <v>288</v>
      </c>
      <c r="D109" s="3">
        <v>3.65</v>
      </c>
      <c r="E109" s="3">
        <f>C109*D109</f>
        <v>1051.2</v>
      </c>
      <c r="F109" s="16">
        <v>562.45000000000005</v>
      </c>
      <c r="G109" s="6">
        <v>2438</v>
      </c>
      <c r="H109" s="4">
        <v>43258</v>
      </c>
      <c r="I109" s="3">
        <f>E109-F109</f>
        <v>488.75</v>
      </c>
      <c r="J109" s="5">
        <f>F109/E109</f>
        <v>0.53505517503805178</v>
      </c>
    </row>
    <row r="110" spans="1:10" ht="15.75">
      <c r="A110" s="15">
        <f>LOOKUP(B110,Membership!$D$2:$D$320,Membership!$C$2:$C$320)</f>
        <v>23</v>
      </c>
      <c r="B110" s="1">
        <v>4592</v>
      </c>
      <c r="C110" s="15">
        <v>118</v>
      </c>
      <c r="D110" s="3">
        <v>3.65</v>
      </c>
      <c r="E110" s="3">
        <f>C110*D110</f>
        <v>430.7</v>
      </c>
      <c r="F110" s="16">
        <v>139.6</v>
      </c>
      <c r="G110" s="6">
        <v>2533</v>
      </c>
      <c r="H110" s="4">
        <v>43234</v>
      </c>
      <c r="I110" s="3">
        <f>E110-F110</f>
        <v>291.10000000000002</v>
      </c>
      <c r="J110" s="5">
        <f>F110/E110</f>
        <v>0.3241235198514047</v>
      </c>
    </row>
    <row r="111" spans="1:10" ht="15.75">
      <c r="A111" s="15">
        <f>LOOKUP(B111,Membership!$D$2:$D$320,Membership!$C$2:$C$320)</f>
        <v>23</v>
      </c>
      <c r="B111" s="1">
        <v>4697</v>
      </c>
      <c r="C111" s="15">
        <v>79</v>
      </c>
      <c r="D111" s="3">
        <v>3.65</v>
      </c>
      <c r="E111" s="3">
        <f>C111*D111</f>
        <v>288.34999999999997</v>
      </c>
      <c r="F111" s="16"/>
      <c r="G111" s="6"/>
      <c r="H111" s="4"/>
      <c r="I111" s="3">
        <f>E111-F111</f>
        <v>288.34999999999997</v>
      </c>
      <c r="J111" s="5">
        <f>F111/E111</f>
        <v>0</v>
      </c>
    </row>
    <row r="112" spans="1:10" ht="15.75">
      <c r="A112" s="15">
        <f>LOOKUP(B112,Membership!$D$2:$D$320,Membership!$C$2:$C$320)</f>
        <v>23</v>
      </c>
      <c r="B112" s="1">
        <v>6718</v>
      </c>
      <c r="C112" s="15">
        <v>73</v>
      </c>
      <c r="D112" s="3">
        <v>3.65</v>
      </c>
      <c r="E112" s="3">
        <f>C112*D112</f>
        <v>266.45</v>
      </c>
      <c r="F112" s="16"/>
      <c r="G112" s="6"/>
      <c r="H112" s="4"/>
      <c r="I112" s="3">
        <f>E112-F112</f>
        <v>266.45</v>
      </c>
      <c r="J112" s="5">
        <f>F112/E112</f>
        <v>0</v>
      </c>
    </row>
    <row r="113" spans="1:10" ht="15.75">
      <c r="A113" s="15">
        <f>LOOKUP(B113,Membership!$D$2:$D$320,Membership!$C$2:$C$320)</f>
        <v>23</v>
      </c>
      <c r="B113" s="1">
        <v>12673</v>
      </c>
      <c r="C113" s="15">
        <v>44</v>
      </c>
      <c r="D113" s="3">
        <v>3.65</v>
      </c>
      <c r="E113" s="3">
        <f>C113*D113</f>
        <v>160.6</v>
      </c>
      <c r="F113" s="16"/>
      <c r="G113" s="6"/>
      <c r="H113" s="4"/>
      <c r="I113" s="3">
        <f>E113-F113</f>
        <v>160.6</v>
      </c>
      <c r="J113" s="5">
        <f>F113/E113</f>
        <v>0</v>
      </c>
    </row>
    <row r="114" spans="1:10" ht="15.75">
      <c r="A114" s="15"/>
      <c r="B114" s="1"/>
      <c r="C114" s="15"/>
      <c r="D114" s="3"/>
      <c r="E114" s="3"/>
      <c r="F114" s="16"/>
      <c r="G114" s="6"/>
      <c r="H114" s="4"/>
      <c r="I114" s="3"/>
      <c r="J114" s="5"/>
    </row>
    <row r="115" spans="1:10" ht="15.75">
      <c r="A115" s="15">
        <f>LOOKUP(B115,Membership!$D$2:$D$320,Membership!$C$2:$C$320)</f>
        <v>24</v>
      </c>
      <c r="B115" s="1">
        <v>974</v>
      </c>
      <c r="C115" s="15">
        <v>443</v>
      </c>
      <c r="D115" s="3">
        <v>3.65</v>
      </c>
      <c r="E115" s="3">
        <f>C115*D115</f>
        <v>1616.95</v>
      </c>
      <c r="F115" s="16">
        <v>943.85</v>
      </c>
      <c r="G115" s="6">
        <v>2912</v>
      </c>
      <c r="H115" s="4">
        <v>43272</v>
      </c>
      <c r="I115" s="3">
        <f>E115-F115</f>
        <v>673.1</v>
      </c>
      <c r="J115" s="5">
        <f>F115/E115</f>
        <v>0.5837224403970438</v>
      </c>
    </row>
    <row r="116" spans="1:10" ht="15.75">
      <c r="A116" s="15">
        <f>LOOKUP(B116,Membership!$D$2:$D$320,Membership!$C$2:$C$320)</f>
        <v>24</v>
      </c>
      <c r="B116" s="1">
        <v>3249</v>
      </c>
      <c r="C116" s="15">
        <v>137</v>
      </c>
      <c r="D116" s="3">
        <v>3.65</v>
      </c>
      <c r="E116" s="3">
        <f>C116*D116</f>
        <v>500.05</v>
      </c>
      <c r="F116" s="16">
        <v>500.05</v>
      </c>
      <c r="G116" s="6">
        <v>323</v>
      </c>
      <c r="H116" s="4">
        <v>43216</v>
      </c>
      <c r="I116" s="3">
        <f>E116-F116</f>
        <v>0</v>
      </c>
      <c r="J116" s="5">
        <f>F116/E116</f>
        <v>1</v>
      </c>
    </row>
    <row r="117" spans="1:10" ht="15.75">
      <c r="A117" s="15">
        <f>LOOKUP(B117,Membership!$D$2:$D$320,Membership!$C$2:$C$320)</f>
        <v>24</v>
      </c>
      <c r="B117" s="1">
        <v>4634</v>
      </c>
      <c r="C117" s="15">
        <v>87</v>
      </c>
      <c r="D117" s="3">
        <v>3.65</v>
      </c>
      <c r="E117" s="3">
        <f>C117*D117</f>
        <v>317.55</v>
      </c>
      <c r="F117" s="16"/>
      <c r="G117" s="6"/>
      <c r="H117" s="4"/>
      <c r="I117" s="3">
        <f>E117-F117</f>
        <v>317.55</v>
      </c>
      <c r="J117" s="5">
        <f>F117/E117</f>
        <v>0</v>
      </c>
    </row>
    <row r="118" spans="1:10" ht="15.75">
      <c r="A118" s="15">
        <f>LOOKUP(B118,Membership!$D$2:$D$320,Membership!$C$2:$C$320)</f>
        <v>24</v>
      </c>
      <c r="B118" s="1">
        <v>4948</v>
      </c>
      <c r="C118" s="15">
        <v>70</v>
      </c>
      <c r="D118" s="3">
        <v>3.65</v>
      </c>
      <c r="E118" s="3">
        <f>C118*D118</f>
        <v>255.5</v>
      </c>
      <c r="F118" s="16"/>
      <c r="G118" s="6"/>
      <c r="H118" s="4"/>
      <c r="I118" s="3">
        <f>E118-F118</f>
        <v>255.5</v>
      </c>
      <c r="J118" s="5">
        <f>F118/E118</f>
        <v>0</v>
      </c>
    </row>
    <row r="119" spans="1:10" ht="15.75">
      <c r="A119" s="15">
        <f>LOOKUP(B119,Membership!$D$2:$D$320,Membership!$C$2:$C$320)</f>
        <v>24</v>
      </c>
      <c r="B119" s="1">
        <v>6585</v>
      </c>
      <c r="C119" s="15">
        <v>141</v>
      </c>
      <c r="D119" s="3">
        <v>3.65</v>
      </c>
      <c r="E119" s="3">
        <f>C119*D119</f>
        <v>514.65</v>
      </c>
      <c r="F119" s="16">
        <v>412.45</v>
      </c>
      <c r="G119" s="6">
        <v>3933</v>
      </c>
      <c r="H119" s="4">
        <v>43269</v>
      </c>
      <c r="I119" s="3">
        <f>E119-F119</f>
        <v>102.19999999999999</v>
      </c>
      <c r="J119" s="5">
        <f>F119/E119</f>
        <v>0.8014184397163121</v>
      </c>
    </row>
    <row r="120" spans="1:10" ht="15.75">
      <c r="A120" s="15"/>
      <c r="B120" s="1"/>
      <c r="C120" s="15"/>
      <c r="D120" s="3"/>
      <c r="E120" s="3"/>
      <c r="F120" s="16"/>
      <c r="G120" s="6"/>
      <c r="H120" s="4"/>
      <c r="I120" s="3"/>
      <c r="J120" s="5"/>
    </row>
    <row r="121" spans="1:10" ht="15.75">
      <c r="A121" s="15">
        <f>LOOKUP(B121,Membership!$D$2:$D$320,Membership!$C$2:$C$320)</f>
        <v>25</v>
      </c>
      <c r="B121" s="1">
        <v>839</v>
      </c>
      <c r="C121" s="15">
        <v>245</v>
      </c>
      <c r="D121" s="3">
        <v>3.65</v>
      </c>
      <c r="E121" s="3">
        <f>C121*D121</f>
        <v>894.25</v>
      </c>
      <c r="F121" s="16">
        <v>296</v>
      </c>
      <c r="G121" s="6">
        <v>4657</v>
      </c>
      <c r="H121" s="4">
        <v>42963</v>
      </c>
      <c r="I121" s="3">
        <f>E121-F121</f>
        <v>598.25</v>
      </c>
      <c r="J121" s="5">
        <f>F121/E121</f>
        <v>0.3310036343304445</v>
      </c>
    </row>
    <row r="122" spans="1:10" ht="15.75">
      <c r="A122" s="15">
        <f>LOOKUP(B122,Membership!$D$2:$D$320,Membership!$C$2:$C$320)</f>
        <v>25</v>
      </c>
      <c r="B122" s="1">
        <v>6487</v>
      </c>
      <c r="C122" s="15">
        <v>69</v>
      </c>
      <c r="D122" s="3">
        <v>3.65</v>
      </c>
      <c r="E122" s="3">
        <f>C122*D122</f>
        <v>251.85</v>
      </c>
      <c r="F122" s="16">
        <v>259.14999999999998</v>
      </c>
      <c r="G122" s="6">
        <v>2392</v>
      </c>
      <c r="H122" s="4">
        <v>43252</v>
      </c>
      <c r="I122" s="3">
        <f>E122-F122</f>
        <v>-7.2999999999999829</v>
      </c>
      <c r="J122" s="5">
        <f>F122/E122</f>
        <v>1.0289855072463767</v>
      </c>
    </row>
    <row r="123" spans="1:10" ht="15.75">
      <c r="A123" s="15">
        <f>LOOKUP(B123,Membership!$D$2:$D$320,Membership!$C$2:$C$320)</f>
        <v>25</v>
      </c>
      <c r="B123" s="1">
        <v>9385</v>
      </c>
      <c r="C123" s="15">
        <v>154</v>
      </c>
      <c r="D123" s="3">
        <v>3.65</v>
      </c>
      <c r="E123" s="3">
        <f>C123*D123</f>
        <v>562.1</v>
      </c>
      <c r="F123" s="16"/>
      <c r="G123" s="6"/>
      <c r="H123" s="4"/>
      <c r="I123" s="3">
        <f>E123-F123</f>
        <v>562.1</v>
      </c>
      <c r="J123" s="5">
        <f>F123/E123</f>
        <v>0</v>
      </c>
    </row>
    <row r="124" spans="1:10" ht="15.75">
      <c r="A124" s="15">
        <f>LOOKUP(B124,Membership!$D$2:$D$320,Membership!$C$2:$C$320)</f>
        <v>25</v>
      </c>
      <c r="B124" s="1">
        <v>9438</v>
      </c>
      <c r="C124" s="15">
        <v>67</v>
      </c>
      <c r="D124" s="3">
        <v>3.65</v>
      </c>
      <c r="E124" s="3">
        <f>C124*D124</f>
        <v>244.54999999999998</v>
      </c>
      <c r="F124" s="16"/>
      <c r="G124" s="6"/>
      <c r="H124" s="4"/>
      <c r="I124" s="3">
        <f>E124-F124</f>
        <v>244.54999999999998</v>
      </c>
      <c r="J124" s="5">
        <f>F124/E124</f>
        <v>0</v>
      </c>
    </row>
    <row r="125" spans="1:10" ht="15.75">
      <c r="A125" s="15">
        <f>LOOKUP(B125,Membership!$D$2:$D$320,Membership!$C$2:$C$320)</f>
        <v>25</v>
      </c>
      <c r="B125" s="1">
        <v>10914</v>
      </c>
      <c r="C125" s="15">
        <v>140</v>
      </c>
      <c r="D125" s="3">
        <v>3.65</v>
      </c>
      <c r="E125" s="3">
        <f>C125*D125</f>
        <v>511</v>
      </c>
      <c r="F125" s="16">
        <v>280.55</v>
      </c>
      <c r="G125" s="6">
        <v>1364</v>
      </c>
      <c r="H125" s="4">
        <v>43218</v>
      </c>
      <c r="I125" s="3">
        <f>E125-F125</f>
        <v>230.45</v>
      </c>
      <c r="J125" s="5">
        <f>F125/E125</f>
        <v>0.54902152641878676</v>
      </c>
    </row>
    <row r="126" spans="1:10" ht="15.75">
      <c r="A126" s="15"/>
      <c r="B126" s="1"/>
      <c r="C126" s="15"/>
      <c r="D126" s="3"/>
      <c r="E126" s="3"/>
      <c r="F126" s="16"/>
      <c r="G126" s="6"/>
      <c r="H126" s="4"/>
      <c r="I126" s="3"/>
      <c r="J126" s="5"/>
    </row>
    <row r="127" spans="1:10" ht="15.75">
      <c r="A127" s="15">
        <f>LOOKUP(B127,Membership!$D$2:$D$320,Membership!$C$2:$C$320)</f>
        <v>26</v>
      </c>
      <c r="B127" s="1">
        <v>1840</v>
      </c>
      <c r="C127" s="15">
        <v>81</v>
      </c>
      <c r="D127" s="3">
        <v>3.65</v>
      </c>
      <c r="E127" s="3">
        <f>C127*D127</f>
        <v>295.64999999999998</v>
      </c>
      <c r="F127" s="16"/>
      <c r="G127" s="6"/>
      <c r="H127" s="4"/>
      <c r="I127" s="3">
        <f>E127-F127</f>
        <v>295.64999999999998</v>
      </c>
      <c r="J127" s="5">
        <f>F127/E127</f>
        <v>0</v>
      </c>
    </row>
    <row r="128" spans="1:10" ht="15.75">
      <c r="A128" s="15">
        <f>LOOKUP(B128,Membership!$D$2:$D$320,Membership!$C$2:$C$320)</f>
        <v>26</v>
      </c>
      <c r="B128" s="1">
        <v>3492</v>
      </c>
      <c r="C128" s="15">
        <v>172</v>
      </c>
      <c r="D128" s="3">
        <v>3.65</v>
      </c>
      <c r="E128" s="3">
        <f>C128*D128</f>
        <v>627.79999999999995</v>
      </c>
      <c r="F128" s="16">
        <v>670</v>
      </c>
      <c r="G128" s="6">
        <v>1227</v>
      </c>
      <c r="H128" s="4">
        <v>43079</v>
      </c>
      <c r="I128" s="3">
        <f>E128-F128</f>
        <v>-42.200000000000045</v>
      </c>
      <c r="J128" s="5">
        <f>F128/E128</f>
        <v>1.0672188595093979</v>
      </c>
    </row>
    <row r="129" spans="1:10" ht="15.75">
      <c r="A129" s="15">
        <f>LOOKUP(B129,Membership!$D$2:$D$320,Membership!$C$2:$C$320)</f>
        <v>26</v>
      </c>
      <c r="B129" s="1">
        <v>8946</v>
      </c>
      <c r="C129" s="15">
        <v>67</v>
      </c>
      <c r="D129" s="3">
        <v>3.65</v>
      </c>
      <c r="E129" s="3">
        <f>C129*D129</f>
        <v>244.54999999999998</v>
      </c>
      <c r="F129" s="16"/>
      <c r="G129" s="6"/>
      <c r="H129" s="4"/>
      <c r="I129" s="3">
        <f>E129-F129</f>
        <v>244.54999999999998</v>
      </c>
      <c r="J129" s="5">
        <f>F129/E129</f>
        <v>0</v>
      </c>
    </row>
    <row r="130" spans="1:10" ht="15.75">
      <c r="A130" s="15">
        <f>LOOKUP(B130,Membership!$D$2:$D$320,Membership!$C$2:$C$320)</f>
        <v>26</v>
      </c>
      <c r="B130" s="1">
        <v>12183</v>
      </c>
      <c r="C130" s="15">
        <v>52</v>
      </c>
      <c r="D130" s="3">
        <v>3.65</v>
      </c>
      <c r="E130" s="3">
        <f>C130*D130</f>
        <v>189.79999999999998</v>
      </c>
      <c r="F130" s="16"/>
      <c r="G130" s="6"/>
      <c r="H130" s="4"/>
      <c r="I130" s="3">
        <f>E130-F130</f>
        <v>189.79999999999998</v>
      </c>
      <c r="J130" s="5">
        <f>F130/E130</f>
        <v>0</v>
      </c>
    </row>
    <row r="131" spans="1:10" ht="15.75">
      <c r="A131" s="15">
        <f>LOOKUP(B131,Membership!$D$2:$D$320,Membership!$C$2:$C$320)</f>
        <v>26</v>
      </c>
      <c r="B131" s="1">
        <v>12606</v>
      </c>
      <c r="C131" s="15">
        <v>36</v>
      </c>
      <c r="D131" s="3">
        <v>3.65</v>
      </c>
      <c r="E131" s="3">
        <f>C131*D131</f>
        <v>131.4</v>
      </c>
      <c r="F131" s="16"/>
      <c r="G131" s="6"/>
      <c r="H131" s="4"/>
      <c r="I131" s="3">
        <f>E131-F131</f>
        <v>131.4</v>
      </c>
      <c r="J131" s="5">
        <f>F131/E131</f>
        <v>0</v>
      </c>
    </row>
    <row r="132" spans="1:10" ht="15.75">
      <c r="A132" s="15"/>
      <c r="B132" s="1"/>
      <c r="C132" s="15"/>
      <c r="D132" s="3"/>
      <c r="E132" s="3"/>
      <c r="F132" s="16"/>
      <c r="G132" s="6"/>
      <c r="H132" s="4"/>
      <c r="I132" s="3"/>
      <c r="J132" s="5"/>
    </row>
    <row r="133" spans="1:10" ht="15.75">
      <c r="A133" s="15">
        <f>LOOKUP(B133,Membership!$D$2:$D$320,Membership!$C$2:$C$320)</f>
        <v>27</v>
      </c>
      <c r="B133" s="1">
        <v>1170</v>
      </c>
      <c r="C133" s="15">
        <v>508</v>
      </c>
      <c r="D133" s="3">
        <v>3.65</v>
      </c>
      <c r="E133" s="3">
        <f>C133*D133</f>
        <v>1854.2</v>
      </c>
      <c r="F133" s="16"/>
      <c r="G133" s="6"/>
      <c r="H133" s="4"/>
      <c r="I133" s="3">
        <f>E133-F133</f>
        <v>1854.2</v>
      </c>
      <c r="J133" s="5">
        <f>F133/E133</f>
        <v>0</v>
      </c>
    </row>
    <row r="134" spans="1:10" ht="15.75">
      <c r="A134" s="15">
        <f>LOOKUP(B134,Membership!$D$2:$D$320,Membership!$C$2:$C$320)</f>
        <v>27</v>
      </c>
      <c r="B134" s="1">
        <v>1558</v>
      </c>
      <c r="C134" s="15">
        <v>253</v>
      </c>
      <c r="D134" s="3">
        <v>3.65</v>
      </c>
      <c r="E134" s="3">
        <f>C134*D134</f>
        <v>923.44999999999993</v>
      </c>
      <c r="F134" s="16">
        <v>950</v>
      </c>
      <c r="G134" s="6">
        <v>3074</v>
      </c>
      <c r="H134" s="4">
        <v>43279</v>
      </c>
      <c r="I134" s="3">
        <f>E134-F134</f>
        <v>-26.550000000000068</v>
      </c>
      <c r="J134" s="5">
        <f>F134/E134</f>
        <v>1.0287508798527263</v>
      </c>
    </row>
    <row r="135" spans="1:10" ht="15.75">
      <c r="A135" s="15">
        <f>LOOKUP(B135,Membership!$D$2:$D$320,Membership!$C$2:$C$320)</f>
        <v>27</v>
      </c>
      <c r="B135" s="1">
        <v>4646</v>
      </c>
      <c r="C135" s="15">
        <v>69</v>
      </c>
      <c r="D135" s="3">
        <v>3.65</v>
      </c>
      <c r="E135" s="3">
        <f>C135*D135</f>
        <v>251.85</v>
      </c>
      <c r="F135" s="16">
        <v>300</v>
      </c>
      <c r="G135" s="6">
        <v>3413</v>
      </c>
      <c r="H135" s="4">
        <v>43210</v>
      </c>
      <c r="I135" s="3">
        <f>E135-F135</f>
        <v>-48.150000000000006</v>
      </c>
      <c r="J135" s="5">
        <f>F135/E135</f>
        <v>1.1911852293031566</v>
      </c>
    </row>
    <row r="136" spans="1:10" ht="15.75">
      <c r="A136" s="15">
        <f>LOOKUP(B136,Membership!$D$2:$D$320,Membership!$C$2:$C$320)</f>
        <v>27</v>
      </c>
      <c r="B136" s="1">
        <v>12662</v>
      </c>
      <c r="C136" s="15">
        <v>77</v>
      </c>
      <c r="D136" s="3">
        <v>3.65</v>
      </c>
      <c r="E136" s="3">
        <f>C136*D136</f>
        <v>281.05</v>
      </c>
      <c r="F136" s="16"/>
      <c r="G136" s="6"/>
      <c r="H136" s="4"/>
      <c r="I136" s="3">
        <f>E136-F136</f>
        <v>281.05</v>
      </c>
      <c r="J136" s="5">
        <f>F136/E136</f>
        <v>0</v>
      </c>
    </row>
    <row r="137" spans="1:10" ht="15.75">
      <c r="A137" s="15">
        <f>LOOKUP(B137,Membership!$D$2:$D$320,Membership!$C$2:$C$320)</f>
        <v>27</v>
      </c>
      <c r="B137" s="1">
        <v>13880</v>
      </c>
      <c r="C137" s="15">
        <v>173</v>
      </c>
      <c r="D137" s="3">
        <v>3.65</v>
      </c>
      <c r="E137" s="3">
        <f>C137*D137</f>
        <v>631.44999999999993</v>
      </c>
      <c r="F137" s="16"/>
      <c r="G137" s="6"/>
      <c r="H137" s="4"/>
      <c r="I137" s="3">
        <f>E137-F137</f>
        <v>631.44999999999993</v>
      </c>
      <c r="J137" s="5">
        <f>F137/E137</f>
        <v>0</v>
      </c>
    </row>
    <row r="138" spans="1:10" ht="15.75">
      <c r="A138" s="15"/>
      <c r="B138" s="1"/>
      <c r="C138" s="15"/>
      <c r="D138" s="3"/>
      <c r="E138" s="3"/>
      <c r="F138" s="16"/>
      <c r="G138" s="6"/>
      <c r="H138" s="4"/>
      <c r="I138" s="3"/>
      <c r="J138" s="5"/>
    </row>
    <row r="139" spans="1:10" ht="15.75">
      <c r="A139" s="15">
        <f>LOOKUP(B139,Membership!$D$2:$D$320,Membership!$C$2:$C$320)</f>
        <v>28</v>
      </c>
      <c r="B139" s="1">
        <v>1069</v>
      </c>
      <c r="C139" s="15">
        <v>193</v>
      </c>
      <c r="D139" s="3">
        <v>3.65</v>
      </c>
      <c r="E139" s="3">
        <f t="shared" ref="E139:E144" si="3">C139*D139</f>
        <v>704.44999999999993</v>
      </c>
      <c r="F139" s="16">
        <v>492.75</v>
      </c>
      <c r="G139" s="2">
        <v>2911</v>
      </c>
      <c r="H139" s="4">
        <v>43210</v>
      </c>
      <c r="I139" s="3">
        <f t="shared" ref="I139:I144" si="4">E139-F139</f>
        <v>211.69999999999993</v>
      </c>
      <c r="J139" s="5">
        <f t="shared" ref="J139:J144" si="5">F139/E139</f>
        <v>0.69948186528497414</v>
      </c>
    </row>
    <row r="140" spans="1:10" ht="15.75">
      <c r="A140" s="15">
        <f>LOOKUP(B140,Membership!$D$2:$D$320,Membership!$C$2:$C$320)</f>
        <v>28</v>
      </c>
      <c r="B140" s="1">
        <v>4628</v>
      </c>
      <c r="C140" s="15">
        <v>175</v>
      </c>
      <c r="D140" s="3">
        <v>3.65</v>
      </c>
      <c r="E140" s="3">
        <f t="shared" si="3"/>
        <v>638.75</v>
      </c>
      <c r="F140" s="16">
        <v>40.75</v>
      </c>
      <c r="G140" s="6">
        <v>5983</v>
      </c>
      <c r="H140" s="4">
        <v>27557</v>
      </c>
      <c r="I140" s="3">
        <f t="shared" si="4"/>
        <v>598</v>
      </c>
      <c r="J140" s="5">
        <f t="shared" si="5"/>
        <v>6.3796477495107626E-2</v>
      </c>
    </row>
    <row r="141" spans="1:10" ht="15.75">
      <c r="A141" s="15">
        <f>LOOKUP(B141,Membership!$D$2:$D$320,Membership!$C$2:$C$320)</f>
        <v>28</v>
      </c>
      <c r="B141" s="1">
        <v>5488</v>
      </c>
      <c r="C141" s="15">
        <v>271</v>
      </c>
      <c r="D141" s="3">
        <v>3.65</v>
      </c>
      <c r="E141" s="3">
        <f t="shared" si="3"/>
        <v>989.15</v>
      </c>
      <c r="F141" s="16"/>
      <c r="G141" s="6"/>
      <c r="H141" s="4"/>
      <c r="I141" s="3">
        <f t="shared" si="4"/>
        <v>989.15</v>
      </c>
      <c r="J141" s="5">
        <f t="shared" si="5"/>
        <v>0</v>
      </c>
    </row>
    <row r="142" spans="1:10" ht="15.75">
      <c r="A142" s="15">
        <f>LOOKUP(B142,Membership!$D$2:$D$320,Membership!$C$2:$C$320)</f>
        <v>27</v>
      </c>
      <c r="B142" s="1">
        <v>12467</v>
      </c>
      <c r="C142" s="15">
        <v>74</v>
      </c>
      <c r="D142" s="3">
        <v>3.65</v>
      </c>
      <c r="E142" s="3">
        <f t="shared" si="3"/>
        <v>270.09999999999997</v>
      </c>
      <c r="F142" s="16"/>
      <c r="G142" s="6"/>
      <c r="H142" s="4"/>
      <c r="I142" s="3">
        <f t="shared" si="4"/>
        <v>270.09999999999997</v>
      </c>
      <c r="J142" s="5">
        <f t="shared" si="5"/>
        <v>0</v>
      </c>
    </row>
    <row r="143" spans="1:10" ht="15.75">
      <c r="A143" s="15">
        <f>LOOKUP(B143,Membership!$D$2:$D$320,Membership!$C$2:$C$320)</f>
        <v>101</v>
      </c>
      <c r="B143" s="1">
        <v>15571</v>
      </c>
      <c r="C143" s="15">
        <v>26</v>
      </c>
      <c r="D143" s="3">
        <v>3.65</v>
      </c>
      <c r="E143" s="3">
        <f t="shared" si="3"/>
        <v>94.899999999999991</v>
      </c>
      <c r="F143" s="16"/>
      <c r="G143" s="6"/>
      <c r="H143" s="4"/>
      <c r="I143" s="3">
        <f t="shared" si="4"/>
        <v>94.899999999999991</v>
      </c>
      <c r="J143" s="5">
        <f t="shared" si="5"/>
        <v>0</v>
      </c>
    </row>
    <row r="144" spans="1:10" ht="15.75">
      <c r="A144" s="15">
        <f>LOOKUP(B144,Membership!$D$2:$D$320,Membership!$C$2:$C$320)</f>
        <v>29</v>
      </c>
      <c r="B144" s="1">
        <v>16280</v>
      </c>
      <c r="C144" s="15">
        <v>51</v>
      </c>
      <c r="D144" s="3">
        <v>3.65</v>
      </c>
      <c r="E144" s="3">
        <f t="shared" si="3"/>
        <v>186.15</v>
      </c>
      <c r="F144" s="16">
        <v>75.88</v>
      </c>
      <c r="G144" s="6">
        <v>9058</v>
      </c>
      <c r="H144" s="4">
        <v>43187</v>
      </c>
      <c r="I144" s="3">
        <f t="shared" si="4"/>
        <v>110.27000000000001</v>
      </c>
      <c r="J144" s="5">
        <f t="shared" si="5"/>
        <v>0.40762825678216491</v>
      </c>
    </row>
    <row r="145" spans="1:10" ht="15.75">
      <c r="A145" s="15"/>
      <c r="B145" s="1"/>
      <c r="C145" s="15"/>
      <c r="D145" s="3"/>
      <c r="E145" s="3"/>
      <c r="F145" s="16"/>
      <c r="G145" s="6"/>
      <c r="H145" s="4"/>
      <c r="I145" s="3"/>
      <c r="J145" s="5"/>
    </row>
    <row r="146" spans="1:10" ht="15.75">
      <c r="A146" s="15">
        <f>LOOKUP(B146,Membership!$D$2:$D$320,Membership!$C$2:$C$320)</f>
        <v>31</v>
      </c>
      <c r="B146" s="1">
        <v>1654</v>
      </c>
      <c r="C146" s="15">
        <v>156</v>
      </c>
      <c r="D146" s="3">
        <v>3.65</v>
      </c>
      <c r="E146" s="3">
        <f>C146*D146</f>
        <v>569.4</v>
      </c>
      <c r="F146" s="16"/>
      <c r="G146" s="6"/>
      <c r="H146" s="4"/>
      <c r="I146" s="3">
        <f>E146-F146</f>
        <v>569.4</v>
      </c>
      <c r="J146" s="5">
        <f>F146/E146</f>
        <v>0</v>
      </c>
    </row>
    <row r="147" spans="1:10" ht="15.75">
      <c r="A147" s="15">
        <f>LOOKUP(B147,Membership!$D$2:$D$320,Membership!$C$2:$C$320)</f>
        <v>31</v>
      </c>
      <c r="B147" s="1">
        <v>2787</v>
      </c>
      <c r="C147" s="15">
        <v>126</v>
      </c>
      <c r="D147" s="3">
        <v>3.65</v>
      </c>
      <c r="E147" s="3">
        <f>C147*D147</f>
        <v>459.9</v>
      </c>
      <c r="F147" s="16"/>
      <c r="G147" s="6"/>
      <c r="H147" s="4"/>
      <c r="I147" s="3">
        <f>E147-F147</f>
        <v>459.9</v>
      </c>
      <c r="J147" s="5">
        <f>F147/E147</f>
        <v>0</v>
      </c>
    </row>
    <row r="148" spans="1:10" ht="15.75">
      <c r="A148" s="15">
        <f>LOOKUP(B148,Membership!$D$2:$D$320,Membership!$C$2:$C$320)</f>
        <v>31</v>
      </c>
      <c r="B148" s="1">
        <v>3825</v>
      </c>
      <c r="C148" s="15">
        <v>67</v>
      </c>
      <c r="D148" s="3">
        <v>3.65</v>
      </c>
      <c r="E148" s="3">
        <f>C148*D148</f>
        <v>244.54999999999998</v>
      </c>
      <c r="F148" s="16"/>
      <c r="G148" s="6"/>
      <c r="H148" s="4"/>
      <c r="I148" s="3">
        <f>E148-F148</f>
        <v>244.54999999999998</v>
      </c>
      <c r="J148" s="5">
        <f>F148/E148</f>
        <v>0</v>
      </c>
    </row>
    <row r="149" spans="1:10" ht="15.75">
      <c r="A149" s="15">
        <f>LOOKUP(B149,Membership!$D$2:$D$320,Membership!$C$2:$C$320)</f>
        <v>31</v>
      </c>
      <c r="B149" s="1">
        <v>6789</v>
      </c>
      <c r="C149" s="15">
        <v>85</v>
      </c>
      <c r="D149" s="3">
        <v>3.65</v>
      </c>
      <c r="E149" s="3">
        <f>C149*D149</f>
        <v>310.25</v>
      </c>
      <c r="F149" s="16">
        <v>310.25</v>
      </c>
      <c r="G149" s="6">
        <v>3099</v>
      </c>
      <c r="H149" s="4">
        <v>43242</v>
      </c>
      <c r="I149" s="3">
        <f>E149-F149</f>
        <v>0</v>
      </c>
      <c r="J149" s="5">
        <f>F149/E149</f>
        <v>1</v>
      </c>
    </row>
    <row r="150" spans="1:10" ht="15.75">
      <c r="A150" s="15">
        <f>LOOKUP(B150,Membership!$D$2:$D$320,Membership!$C$2:$C$320)</f>
        <v>31</v>
      </c>
      <c r="B150" s="1">
        <v>11832</v>
      </c>
      <c r="C150" s="15">
        <v>38</v>
      </c>
      <c r="D150" s="3">
        <v>3.65</v>
      </c>
      <c r="E150" s="3">
        <f>C150*D150</f>
        <v>138.69999999999999</v>
      </c>
      <c r="F150" s="16"/>
      <c r="G150" s="6"/>
      <c r="H150" s="4"/>
      <c r="I150" s="3">
        <f>E150-F150</f>
        <v>138.69999999999999</v>
      </c>
      <c r="J150" s="5">
        <f>F150/E150</f>
        <v>0</v>
      </c>
    </row>
    <row r="151" spans="1:10" ht="15.75">
      <c r="A151" s="15"/>
      <c r="B151" s="1"/>
      <c r="C151" s="15"/>
      <c r="D151" s="3"/>
      <c r="E151" s="3"/>
      <c r="F151" s="16"/>
      <c r="G151" s="6"/>
      <c r="H151" s="4"/>
      <c r="I151" s="3"/>
      <c r="J151" s="5"/>
    </row>
    <row r="152" spans="1:10" ht="15.75">
      <c r="A152" s="15">
        <f>LOOKUP(B152,Membership!$D$2:$D$320,Membership!$C$2:$C$320)</f>
        <v>30</v>
      </c>
      <c r="B152" s="1">
        <v>1799</v>
      </c>
      <c r="C152" s="15">
        <v>767</v>
      </c>
      <c r="D152" s="3">
        <v>3.65</v>
      </c>
      <c r="E152" s="3">
        <f>C152*D152</f>
        <v>2799.5499999999997</v>
      </c>
      <c r="F152" s="16"/>
      <c r="G152" s="6"/>
      <c r="H152" s="4"/>
      <c r="I152" s="3">
        <f>E152-F152</f>
        <v>2799.5499999999997</v>
      </c>
      <c r="J152" s="5">
        <f>F152/E152</f>
        <v>0</v>
      </c>
    </row>
    <row r="153" spans="1:10" ht="15.75">
      <c r="A153" s="15">
        <f>LOOKUP(B153,Membership!$D$2:$D$320,Membership!$C$2:$C$320)</f>
        <v>30</v>
      </c>
      <c r="B153" s="1">
        <v>4963</v>
      </c>
      <c r="C153" s="15">
        <v>105</v>
      </c>
      <c r="D153" s="3">
        <v>3.65</v>
      </c>
      <c r="E153" s="3">
        <f>C153*D153</f>
        <v>383.25</v>
      </c>
      <c r="F153" s="16"/>
      <c r="G153" s="6"/>
      <c r="H153" s="4"/>
      <c r="I153" s="3">
        <f>E153-F153</f>
        <v>383.25</v>
      </c>
      <c r="J153" s="5">
        <f>F153/E153</f>
        <v>0</v>
      </c>
    </row>
    <row r="154" spans="1:10" ht="15.75">
      <c r="A154" s="15">
        <f>LOOKUP(B154,Membership!$D$2:$D$320,Membership!$C$2:$C$320)</f>
        <v>29</v>
      </c>
      <c r="B154" s="1">
        <v>5127</v>
      </c>
      <c r="C154" s="15">
        <v>70</v>
      </c>
      <c r="D154" s="3">
        <v>3.65</v>
      </c>
      <c r="E154" s="3">
        <f>C154*D154</f>
        <v>255.5</v>
      </c>
      <c r="F154" s="16"/>
      <c r="G154" s="6"/>
      <c r="H154" s="4"/>
      <c r="I154" s="3">
        <f>E154-F154</f>
        <v>255.5</v>
      </c>
      <c r="J154" s="5">
        <f>F154/E154</f>
        <v>0</v>
      </c>
    </row>
    <row r="155" spans="1:10" ht="15.75">
      <c r="A155" s="15">
        <f>LOOKUP(B155,Membership!$D$2:$D$320,Membership!$C$2:$C$320)</f>
        <v>29</v>
      </c>
      <c r="B155" s="1">
        <v>7894</v>
      </c>
      <c r="C155" s="15">
        <v>35</v>
      </c>
      <c r="D155" s="3">
        <v>3.65</v>
      </c>
      <c r="E155" s="3">
        <f>C155*D155</f>
        <v>127.75</v>
      </c>
      <c r="F155" s="16"/>
      <c r="G155" s="6"/>
      <c r="H155" s="4"/>
      <c r="I155" s="3">
        <f>E155-F155</f>
        <v>127.75</v>
      </c>
      <c r="J155" s="5">
        <f>F155/E155</f>
        <v>0</v>
      </c>
    </row>
    <row r="156" spans="1:10" ht="15.75">
      <c r="A156" s="15">
        <f>LOOKUP(B156,Membership!$D$2:$D$320,Membership!$C$2:$C$320)</f>
        <v>30</v>
      </c>
      <c r="B156" s="1">
        <v>10522</v>
      </c>
      <c r="C156" s="15">
        <v>69</v>
      </c>
      <c r="D156" s="3">
        <v>3.65</v>
      </c>
      <c r="E156" s="3">
        <f>C156*D156</f>
        <v>251.85</v>
      </c>
      <c r="F156" s="16"/>
      <c r="G156" s="6"/>
      <c r="H156" s="4"/>
      <c r="I156" s="3">
        <f>E156-F156</f>
        <v>251.85</v>
      </c>
      <c r="J156" s="5">
        <f>F156/E156</f>
        <v>0</v>
      </c>
    </row>
    <row r="157" spans="1:10" ht="15.75">
      <c r="A157" s="15"/>
      <c r="B157" s="1"/>
      <c r="C157" s="15" t="s">
        <v>314</v>
      </c>
      <c r="D157" s="3"/>
      <c r="E157" s="3"/>
      <c r="F157" s="16">
        <f>SUM(F91:F156)</f>
        <v>8710.6799999999985</v>
      </c>
      <c r="G157" s="6"/>
      <c r="H157" s="4"/>
      <c r="I157" s="3"/>
      <c r="J157" s="5"/>
    </row>
    <row r="158" spans="1:10" ht="15.75">
      <c r="A158" s="15"/>
      <c r="B158" s="1"/>
      <c r="C158" s="15"/>
      <c r="D158" s="3"/>
      <c r="E158" s="3"/>
      <c r="F158" s="16"/>
      <c r="G158" s="6"/>
      <c r="H158" s="4"/>
      <c r="I158" s="3"/>
      <c r="J158" s="5"/>
    </row>
    <row r="159" spans="1:10" ht="15.75">
      <c r="A159" s="15"/>
      <c r="B159" s="1"/>
      <c r="C159" s="15"/>
      <c r="D159" s="3"/>
      <c r="E159" s="3"/>
      <c r="F159" s="16"/>
      <c r="G159" s="6"/>
      <c r="H159" s="4"/>
      <c r="I159" s="3"/>
      <c r="J159" s="5"/>
    </row>
    <row r="160" spans="1:10" ht="15.75">
      <c r="A160" s="15">
        <f>LOOKUP(B160,Membership!$D$2:$D$320,Membership!$C$2:$C$320)</f>
        <v>40</v>
      </c>
      <c r="B160" s="1">
        <v>1386</v>
      </c>
      <c r="C160" s="15">
        <v>171</v>
      </c>
      <c r="D160" s="3">
        <v>3.65</v>
      </c>
      <c r="E160" s="3">
        <f t="shared" ref="E160:E165" si="6">C160*D160</f>
        <v>624.15</v>
      </c>
      <c r="F160" s="16"/>
      <c r="G160" s="6"/>
      <c r="H160" s="4"/>
      <c r="I160" s="3">
        <f t="shared" ref="I160:I165" si="7">E160-F160</f>
        <v>624.15</v>
      </c>
      <c r="J160" s="5">
        <f t="shared" ref="J160:J165" si="8">F160/E160</f>
        <v>0</v>
      </c>
    </row>
    <row r="161" spans="1:10" ht="15.75">
      <c r="A161" s="15">
        <f>LOOKUP(B161,Membership!$D$2:$D$320,Membership!$C$2:$C$320)</f>
        <v>40</v>
      </c>
      <c r="B161" s="1">
        <v>2820</v>
      </c>
      <c r="C161" s="15">
        <v>159</v>
      </c>
      <c r="D161" s="3">
        <v>3.65</v>
      </c>
      <c r="E161" s="3">
        <f t="shared" si="6"/>
        <v>580.35</v>
      </c>
      <c r="F161" s="16"/>
      <c r="G161" s="6"/>
      <c r="H161" s="4"/>
      <c r="I161" s="3">
        <f t="shared" si="7"/>
        <v>580.35</v>
      </c>
      <c r="J161" s="5">
        <f t="shared" si="8"/>
        <v>0</v>
      </c>
    </row>
    <row r="162" spans="1:10" ht="15.75">
      <c r="A162" s="15">
        <f>LOOKUP(B162,Membership!$D$2:$D$320,Membership!$C$2:$C$320)</f>
        <v>40</v>
      </c>
      <c r="B162" s="1">
        <v>4416</v>
      </c>
      <c r="C162" s="15">
        <v>154</v>
      </c>
      <c r="D162" s="3">
        <v>3.65</v>
      </c>
      <c r="E162" s="3">
        <f t="shared" si="6"/>
        <v>562.1</v>
      </c>
      <c r="F162" s="16"/>
      <c r="G162" s="6"/>
      <c r="H162" s="4"/>
      <c r="I162" s="3">
        <f t="shared" si="7"/>
        <v>562.1</v>
      </c>
      <c r="J162" s="5">
        <f t="shared" si="8"/>
        <v>0</v>
      </c>
    </row>
    <row r="163" spans="1:10" ht="15.75">
      <c r="A163" s="15">
        <f>LOOKUP(B163,Membership!$D$2:$D$320,Membership!$C$2:$C$320)</f>
        <v>40</v>
      </c>
      <c r="B163" s="1">
        <v>6151</v>
      </c>
      <c r="C163" s="15">
        <v>78</v>
      </c>
      <c r="D163" s="3">
        <v>3.65</v>
      </c>
      <c r="E163" s="3">
        <f t="shared" si="6"/>
        <v>284.7</v>
      </c>
      <c r="F163" s="16"/>
      <c r="G163" s="6"/>
      <c r="H163" s="4"/>
      <c r="I163" s="3">
        <f t="shared" si="7"/>
        <v>284.7</v>
      </c>
      <c r="J163" s="5">
        <f t="shared" si="8"/>
        <v>0</v>
      </c>
    </row>
    <row r="164" spans="1:10" ht="15.75">
      <c r="A164" s="15">
        <f>LOOKUP(B164,Membership!$D$2:$D$320,Membership!$C$2:$C$320)</f>
        <v>101</v>
      </c>
      <c r="B164" s="1">
        <v>6480</v>
      </c>
      <c r="C164" s="15">
        <v>11</v>
      </c>
      <c r="D164" s="3">
        <v>3.65</v>
      </c>
      <c r="E164" s="3">
        <f t="shared" si="6"/>
        <v>40.15</v>
      </c>
      <c r="F164" s="16"/>
      <c r="G164" s="6"/>
      <c r="H164" s="4"/>
      <c r="I164" s="3">
        <f t="shared" si="7"/>
        <v>40.15</v>
      </c>
      <c r="J164" s="5">
        <f t="shared" si="8"/>
        <v>0</v>
      </c>
    </row>
    <row r="165" spans="1:10" ht="15.75">
      <c r="A165" s="15">
        <f>LOOKUP(B165,Membership!$D$2:$D$320,Membership!$C$2:$C$320)</f>
        <v>40</v>
      </c>
      <c r="B165" s="1">
        <v>12644</v>
      </c>
      <c r="C165" s="15">
        <v>58</v>
      </c>
      <c r="D165" s="3">
        <v>3.65</v>
      </c>
      <c r="E165" s="3">
        <f t="shared" si="6"/>
        <v>211.7</v>
      </c>
      <c r="F165" s="16"/>
      <c r="G165" s="6"/>
      <c r="H165" s="4"/>
      <c r="I165" s="3">
        <f t="shared" si="7"/>
        <v>211.7</v>
      </c>
      <c r="J165" s="5">
        <f t="shared" si="8"/>
        <v>0</v>
      </c>
    </row>
    <row r="166" spans="1:10" ht="15.75">
      <c r="A166" s="15"/>
      <c r="B166" s="1"/>
      <c r="C166" s="15"/>
      <c r="D166" s="3"/>
      <c r="E166" s="3"/>
      <c r="F166" s="16"/>
      <c r="G166" s="6"/>
      <c r="H166" s="4"/>
      <c r="I166" s="3"/>
      <c r="J166" s="5"/>
    </row>
    <row r="167" spans="1:10" ht="15.75">
      <c r="A167" s="15">
        <f>LOOKUP(B167,Membership!$D$2:$D$320,Membership!$C$2:$C$320)</f>
        <v>41</v>
      </c>
      <c r="B167" s="1">
        <v>765</v>
      </c>
      <c r="C167" s="15">
        <v>138</v>
      </c>
      <c r="D167" s="3">
        <v>3.65</v>
      </c>
      <c r="E167" s="3">
        <f t="shared" ref="E167:E172" si="9">C167*D167</f>
        <v>503.7</v>
      </c>
      <c r="F167" s="16"/>
      <c r="G167" s="6"/>
      <c r="H167" s="4"/>
      <c r="I167" s="3">
        <f t="shared" ref="I167:I172" si="10">E167-F167</f>
        <v>503.7</v>
      </c>
      <c r="J167" s="5">
        <f t="shared" ref="J167:J172" si="11">F167/E167</f>
        <v>0</v>
      </c>
    </row>
    <row r="168" spans="1:10" ht="15.75">
      <c r="A168" s="15">
        <f>LOOKUP(B168,Membership!$D$2:$D$320,Membership!$C$2:$C$320)</f>
        <v>41</v>
      </c>
      <c r="B168" s="1">
        <v>1080</v>
      </c>
      <c r="C168" s="15">
        <v>141</v>
      </c>
      <c r="D168" s="3">
        <v>3.65</v>
      </c>
      <c r="E168" s="3">
        <f t="shared" si="9"/>
        <v>514.65</v>
      </c>
      <c r="F168" s="16"/>
      <c r="G168" s="6"/>
      <c r="H168" s="4"/>
      <c r="I168" s="3">
        <f t="shared" si="10"/>
        <v>514.65</v>
      </c>
      <c r="J168" s="5">
        <f t="shared" si="11"/>
        <v>0</v>
      </c>
    </row>
    <row r="169" spans="1:10" ht="15.75">
      <c r="A169" s="15">
        <f>LOOKUP(B169,Membership!$D$2:$D$320,Membership!$C$2:$C$320)</f>
        <v>41</v>
      </c>
      <c r="B169" s="1">
        <v>1501</v>
      </c>
      <c r="C169" s="15">
        <v>19</v>
      </c>
      <c r="D169" s="3">
        <v>3.65</v>
      </c>
      <c r="E169" s="3">
        <f t="shared" si="9"/>
        <v>69.349999999999994</v>
      </c>
      <c r="F169" s="16">
        <v>73</v>
      </c>
      <c r="G169" s="6">
        <v>3136</v>
      </c>
      <c r="H169" s="4">
        <v>43250</v>
      </c>
      <c r="I169" s="3">
        <f t="shared" si="10"/>
        <v>-3.6500000000000057</v>
      </c>
      <c r="J169" s="5">
        <f t="shared" si="11"/>
        <v>1.0526315789473686</v>
      </c>
    </row>
    <row r="170" spans="1:10" ht="15.75">
      <c r="A170" s="15">
        <f>LOOKUP(B170,Membership!$D$2:$D$320,Membership!$C$2:$C$320)</f>
        <v>41</v>
      </c>
      <c r="B170" s="1">
        <v>7370</v>
      </c>
      <c r="C170" s="15">
        <v>153</v>
      </c>
      <c r="D170" s="3">
        <v>3.65</v>
      </c>
      <c r="E170" s="3">
        <f t="shared" si="9"/>
        <v>558.44999999999993</v>
      </c>
      <c r="F170" s="16"/>
      <c r="G170" s="6"/>
      <c r="H170" s="4"/>
      <c r="I170" s="3">
        <f t="shared" si="10"/>
        <v>558.44999999999993</v>
      </c>
      <c r="J170" s="5">
        <f t="shared" si="11"/>
        <v>0</v>
      </c>
    </row>
    <row r="171" spans="1:10" ht="15.75">
      <c r="A171" s="15">
        <f>LOOKUP(B171,Membership!$D$2:$D$320,Membership!$C$2:$C$320)</f>
        <v>41</v>
      </c>
      <c r="B171" s="1">
        <v>11884</v>
      </c>
      <c r="C171" s="15">
        <v>28</v>
      </c>
      <c r="D171" s="3">
        <v>3.65</v>
      </c>
      <c r="E171" s="3">
        <f t="shared" si="9"/>
        <v>102.2</v>
      </c>
      <c r="F171" s="16"/>
      <c r="G171" s="6"/>
      <c r="H171" s="4"/>
      <c r="I171" s="3">
        <f t="shared" si="10"/>
        <v>102.2</v>
      </c>
      <c r="J171" s="5">
        <f t="shared" si="11"/>
        <v>0</v>
      </c>
    </row>
    <row r="172" spans="1:10">
      <c r="A172" s="15">
        <f>LOOKUP(B172,Membership!$D$2:$D$320,Membership!$C$2:$C$320)</f>
        <v>41</v>
      </c>
      <c r="B172" s="14">
        <v>12079</v>
      </c>
      <c r="C172" s="15">
        <v>28</v>
      </c>
      <c r="D172" s="16">
        <v>3.65</v>
      </c>
      <c r="E172" s="16">
        <f t="shared" si="9"/>
        <v>102.2</v>
      </c>
      <c r="F172" s="16"/>
      <c r="G172" s="19"/>
      <c r="H172" s="17"/>
      <c r="I172" s="16">
        <f t="shared" si="10"/>
        <v>102.2</v>
      </c>
      <c r="J172" s="18">
        <f t="shared" si="11"/>
        <v>0</v>
      </c>
    </row>
    <row r="173" spans="1:10">
      <c r="A173" s="15"/>
      <c r="B173" s="14"/>
      <c r="C173" s="15"/>
      <c r="D173" s="16"/>
      <c r="E173" s="16"/>
      <c r="F173" s="16"/>
      <c r="G173" s="19"/>
      <c r="H173" s="17"/>
      <c r="I173" s="16"/>
      <c r="J173" s="18"/>
    </row>
    <row r="174" spans="1:10" ht="15.75">
      <c r="A174" s="15">
        <f>LOOKUP(B174,Membership!$D$2:$D$320,Membership!$C$2:$C$320)</f>
        <v>42</v>
      </c>
      <c r="B174" s="1">
        <v>1471</v>
      </c>
      <c r="C174" s="15">
        <v>169</v>
      </c>
      <c r="D174" s="3">
        <v>3.65</v>
      </c>
      <c r="E174" s="3">
        <f>C174*D174</f>
        <v>616.85</v>
      </c>
      <c r="F174" s="16"/>
      <c r="G174" s="6"/>
      <c r="H174" s="4"/>
      <c r="I174" s="3">
        <f>E174-F174</f>
        <v>616.85</v>
      </c>
      <c r="J174" s="5">
        <f>F174/E174</f>
        <v>0</v>
      </c>
    </row>
    <row r="175" spans="1:10" ht="15.75">
      <c r="A175" s="15">
        <f>LOOKUP(B175,Membership!$D$2:$D$320,Membership!$C$2:$C$320)</f>
        <v>42</v>
      </c>
      <c r="B175" s="1">
        <v>6630</v>
      </c>
      <c r="C175" s="15">
        <v>36</v>
      </c>
      <c r="D175" s="3">
        <v>3.65</v>
      </c>
      <c r="E175" s="3">
        <f>C175*D175</f>
        <v>131.4</v>
      </c>
      <c r="F175" s="16"/>
      <c r="G175" s="6"/>
      <c r="H175" s="4"/>
      <c r="I175" s="3">
        <f>E175-F175</f>
        <v>131.4</v>
      </c>
      <c r="J175" s="5">
        <f>F175/E175</f>
        <v>0</v>
      </c>
    </row>
    <row r="176" spans="1:10" ht="15.75">
      <c r="A176" s="15">
        <f>LOOKUP(B176,Membership!$D$2:$D$320,Membership!$C$2:$C$320)</f>
        <v>42</v>
      </c>
      <c r="B176" s="1">
        <v>10920</v>
      </c>
      <c r="C176" s="15">
        <v>61</v>
      </c>
      <c r="D176" s="3">
        <v>3.65</v>
      </c>
      <c r="E176" s="3">
        <f>C176*D176</f>
        <v>222.65</v>
      </c>
      <c r="F176" s="16"/>
      <c r="G176" s="6"/>
      <c r="H176" s="4"/>
      <c r="I176" s="3">
        <f>E176-F176</f>
        <v>222.65</v>
      </c>
      <c r="J176" s="5">
        <f>F176/E176</f>
        <v>0</v>
      </c>
    </row>
    <row r="177" spans="1:10" ht="15.75">
      <c r="A177" s="15">
        <f>LOOKUP(B177,Membership!$D$2:$D$320,Membership!$C$2:$C$320)</f>
        <v>42</v>
      </c>
      <c r="B177" s="1">
        <v>12491</v>
      </c>
      <c r="C177" s="15">
        <v>72</v>
      </c>
      <c r="D177" s="3">
        <v>3.65</v>
      </c>
      <c r="E177" s="3">
        <f>C177*D177</f>
        <v>262.8</v>
      </c>
      <c r="F177" s="16">
        <v>554.79999999999995</v>
      </c>
      <c r="G177" s="6">
        <v>2041</v>
      </c>
      <c r="H177" s="4" t="s">
        <v>416</v>
      </c>
      <c r="I177" s="3">
        <f>E177-F177</f>
        <v>-291.99999999999994</v>
      </c>
      <c r="J177" s="5">
        <f>F177/E177</f>
        <v>2.1111111111111107</v>
      </c>
    </row>
    <row r="178" spans="1:10" ht="15.75">
      <c r="A178" s="15">
        <f>LOOKUP(B178,Membership!$D$2:$D$320,Membership!$C$2:$C$320)</f>
        <v>42</v>
      </c>
      <c r="B178" s="1">
        <v>13480</v>
      </c>
      <c r="C178" s="15">
        <v>78</v>
      </c>
      <c r="D178" s="3">
        <v>3.65</v>
      </c>
      <c r="E178" s="3">
        <f>C178*D178</f>
        <v>284.7</v>
      </c>
      <c r="F178" s="16">
        <v>295.64999999999998</v>
      </c>
      <c r="G178" s="6">
        <v>1678</v>
      </c>
      <c r="H178" s="4">
        <v>43252</v>
      </c>
      <c r="I178" s="3">
        <f>E178-F178</f>
        <v>-10.949999999999989</v>
      </c>
      <c r="J178" s="5">
        <f>F178/E178</f>
        <v>1.0384615384615383</v>
      </c>
    </row>
    <row r="179" spans="1:10" ht="15.75">
      <c r="A179" s="15"/>
      <c r="B179" s="1"/>
      <c r="C179" s="15"/>
      <c r="D179" s="3"/>
      <c r="E179" s="3"/>
      <c r="F179" s="16"/>
      <c r="G179" s="6"/>
      <c r="H179" s="4"/>
      <c r="I179" s="3"/>
      <c r="J179" s="5"/>
    </row>
    <row r="180" spans="1:10" ht="15.75">
      <c r="A180" s="15">
        <f>LOOKUP(B180,Membership!$D$2:$D$320,Membership!$C$2:$C$320)</f>
        <v>43</v>
      </c>
      <c r="B180" s="1">
        <v>3099</v>
      </c>
      <c r="C180" s="15">
        <v>192</v>
      </c>
      <c r="D180" s="3">
        <v>3.65</v>
      </c>
      <c r="E180" s="3">
        <f>C180*D180</f>
        <v>700.8</v>
      </c>
      <c r="F180" s="16">
        <v>634.75</v>
      </c>
      <c r="G180" s="6">
        <v>2915</v>
      </c>
      <c r="H180" s="4">
        <v>43263</v>
      </c>
      <c r="I180" s="3">
        <f>E180-F180</f>
        <v>66.049999999999955</v>
      </c>
      <c r="J180" s="5">
        <f>F180/E180</f>
        <v>0.90575057077625576</v>
      </c>
    </row>
    <row r="181" spans="1:10" ht="15.75">
      <c r="A181" s="15">
        <f>LOOKUP(B181,Membership!$D$2:$D$320,Membership!$C$2:$C$320)</f>
        <v>43</v>
      </c>
      <c r="B181" s="1">
        <v>6371</v>
      </c>
      <c r="C181" s="15">
        <v>340</v>
      </c>
      <c r="D181" s="3">
        <v>3.65</v>
      </c>
      <c r="E181" s="3">
        <f>C181*D181</f>
        <v>1241</v>
      </c>
      <c r="F181" s="16"/>
      <c r="G181" s="6"/>
      <c r="H181" s="4"/>
      <c r="I181" s="3">
        <f>E181-F181</f>
        <v>1241</v>
      </c>
      <c r="J181" s="5">
        <f>F181/E181</f>
        <v>0</v>
      </c>
    </row>
    <row r="182" spans="1:10" ht="15.75">
      <c r="A182" s="15">
        <f>LOOKUP(B182,Membership!$D$2:$D$320,Membership!$C$2:$C$320)</f>
        <v>43</v>
      </c>
      <c r="B182" s="1">
        <v>6463</v>
      </c>
      <c r="C182" s="15">
        <v>121</v>
      </c>
      <c r="D182" s="3">
        <v>3.65</v>
      </c>
      <c r="E182" s="3">
        <f>C182*D182</f>
        <v>441.65</v>
      </c>
      <c r="F182" s="16"/>
      <c r="G182" s="6"/>
      <c r="H182" s="4"/>
      <c r="I182" s="3">
        <f>E182-F182</f>
        <v>441.65</v>
      </c>
      <c r="J182" s="5">
        <f>F182/E182</f>
        <v>0</v>
      </c>
    </row>
    <row r="183" spans="1:10" ht="15.75">
      <c r="A183" s="15">
        <f>LOOKUP(B183,Membership!$D$2:$D$320,Membership!$C$2:$C$320)</f>
        <v>43</v>
      </c>
      <c r="B183" s="1">
        <v>7811</v>
      </c>
      <c r="C183" s="15">
        <v>75</v>
      </c>
      <c r="D183" s="3">
        <v>3.65</v>
      </c>
      <c r="E183" s="3">
        <f>C183*D183</f>
        <v>273.75</v>
      </c>
      <c r="F183" s="16"/>
      <c r="G183" s="6"/>
      <c r="H183" s="4"/>
      <c r="I183" s="3">
        <f>E183-F183</f>
        <v>273.75</v>
      </c>
      <c r="J183" s="5">
        <f>F183/E183</f>
        <v>0</v>
      </c>
    </row>
    <row r="184" spans="1:10" ht="15.75">
      <c r="A184" s="15"/>
      <c r="B184" s="1"/>
      <c r="C184" s="15"/>
      <c r="D184" s="3"/>
      <c r="E184" s="3"/>
      <c r="F184" s="16"/>
      <c r="G184" s="6"/>
      <c r="H184" s="4"/>
      <c r="I184" s="3"/>
      <c r="J184" s="5"/>
    </row>
    <row r="185" spans="1:10" ht="15.75">
      <c r="A185" s="15">
        <f>LOOKUP(B185,Membership!$D$2:$D$320,Membership!$C$2:$C$320)</f>
        <v>44</v>
      </c>
      <c r="B185" s="1">
        <v>1547</v>
      </c>
      <c r="C185" s="15">
        <v>184</v>
      </c>
      <c r="D185" s="3">
        <v>3.65</v>
      </c>
      <c r="E185" s="3">
        <f>C185*D185</f>
        <v>671.6</v>
      </c>
      <c r="F185" s="16"/>
      <c r="G185" s="6"/>
      <c r="H185" s="4"/>
      <c r="I185" s="3">
        <f>E185-F185</f>
        <v>671.6</v>
      </c>
      <c r="J185" s="5">
        <f>F185/E185</f>
        <v>0</v>
      </c>
    </row>
    <row r="186" spans="1:10" ht="15.75">
      <c r="A186" s="15">
        <f>LOOKUP(B186,Membership!$D$2:$D$320,Membership!$C$2:$C$320)</f>
        <v>44</v>
      </c>
      <c r="B186" s="1">
        <v>1637</v>
      </c>
      <c r="C186" s="15">
        <v>166</v>
      </c>
      <c r="D186" s="3">
        <v>3.65</v>
      </c>
      <c r="E186" s="3">
        <f>C186*D186</f>
        <v>605.9</v>
      </c>
      <c r="F186" s="16"/>
      <c r="G186" s="6"/>
      <c r="H186" s="4"/>
      <c r="I186" s="3">
        <f>E186-F186</f>
        <v>605.9</v>
      </c>
      <c r="J186" s="5">
        <f>F186/E186</f>
        <v>0</v>
      </c>
    </row>
    <row r="187" spans="1:10" ht="15.75">
      <c r="A187" s="15">
        <f>LOOKUP(B187,Membership!$D$2:$D$320,Membership!$C$2:$C$320)</f>
        <v>44</v>
      </c>
      <c r="B187" s="1">
        <v>4774</v>
      </c>
      <c r="C187" s="15">
        <v>82</v>
      </c>
      <c r="D187" s="3">
        <v>3.65</v>
      </c>
      <c r="E187" s="3">
        <f>C187*D187</f>
        <v>299.3</v>
      </c>
      <c r="F187" s="16"/>
      <c r="G187" s="6"/>
      <c r="H187" s="4"/>
      <c r="I187" s="3">
        <f>E187-F187</f>
        <v>299.3</v>
      </c>
      <c r="J187" s="5">
        <f>F187/E187</f>
        <v>0</v>
      </c>
    </row>
    <row r="188" spans="1:10" ht="15.75">
      <c r="A188" s="15"/>
      <c r="B188" s="1"/>
      <c r="C188" s="15"/>
      <c r="D188" s="3"/>
      <c r="E188" s="3"/>
      <c r="F188" s="16"/>
      <c r="G188" s="6"/>
      <c r="H188" s="4"/>
      <c r="I188" s="3"/>
      <c r="J188" s="5"/>
    </row>
    <row r="189" spans="1:10" ht="15.75">
      <c r="A189" s="15">
        <f>LOOKUP(B189,Membership!$D$2:$D$320,Membership!$C$2:$C$320)</f>
        <v>45</v>
      </c>
      <c r="B189" s="1">
        <v>3924</v>
      </c>
      <c r="C189" s="15">
        <v>236</v>
      </c>
      <c r="D189" s="3">
        <v>3.65</v>
      </c>
      <c r="E189" s="3">
        <f>C189*D189</f>
        <v>861.4</v>
      </c>
      <c r="F189" s="16">
        <v>553.5</v>
      </c>
      <c r="G189" s="6">
        <v>439</v>
      </c>
      <c r="H189" s="4">
        <v>43265</v>
      </c>
      <c r="I189" s="3">
        <f>E189-F189</f>
        <v>307.89999999999998</v>
      </c>
      <c r="J189" s="5">
        <f>F189/E189</f>
        <v>0.64255862549338283</v>
      </c>
    </row>
    <row r="190" spans="1:10" ht="15.75">
      <c r="A190" s="15">
        <f>LOOKUP(B190,Membership!$D$2:$D$320,Membership!$C$2:$C$320)</f>
        <v>45</v>
      </c>
      <c r="B190" s="1">
        <v>4549</v>
      </c>
      <c r="C190" s="15">
        <v>119</v>
      </c>
      <c r="D190" s="3">
        <v>3.65</v>
      </c>
      <c r="E190" s="3">
        <f>C190*D190</f>
        <v>434.34999999999997</v>
      </c>
      <c r="F190" s="16"/>
      <c r="G190" s="2"/>
      <c r="H190" s="26"/>
      <c r="I190" s="3">
        <f>E190-F190</f>
        <v>434.34999999999997</v>
      </c>
      <c r="J190" s="5">
        <f>F190/E190</f>
        <v>0</v>
      </c>
    </row>
    <row r="191" spans="1:10" ht="15.75">
      <c r="A191" s="15">
        <f>LOOKUP(B191,Membership!$D$2:$D$320,Membership!$C$2:$C$320)</f>
        <v>45</v>
      </c>
      <c r="B191" s="1">
        <v>10559</v>
      </c>
      <c r="C191" s="15">
        <v>90</v>
      </c>
      <c r="D191" s="3">
        <v>3.65</v>
      </c>
      <c r="E191" s="3">
        <f>C191*D191</f>
        <v>328.5</v>
      </c>
      <c r="F191" s="16"/>
      <c r="G191" s="6"/>
      <c r="H191" s="4"/>
      <c r="I191" s="3">
        <f>E191-F191</f>
        <v>328.5</v>
      </c>
      <c r="J191" s="5">
        <f>F191/E191</f>
        <v>0</v>
      </c>
    </row>
    <row r="192" spans="1:10" ht="15.75">
      <c r="A192" s="15">
        <f>LOOKUP(B192,Membership!$D$2:$D$320,Membership!$C$2:$C$320)</f>
        <v>45</v>
      </c>
      <c r="B192" s="1">
        <v>11155</v>
      </c>
      <c r="C192" s="15">
        <v>107</v>
      </c>
      <c r="D192" s="3">
        <v>3.65</v>
      </c>
      <c r="E192" s="3">
        <f>C192*D192</f>
        <v>390.55</v>
      </c>
      <c r="F192" s="16">
        <v>390.55</v>
      </c>
      <c r="G192" s="6">
        <v>2275</v>
      </c>
      <c r="H192" s="4">
        <v>43182</v>
      </c>
      <c r="I192" s="3">
        <f>E192-F192</f>
        <v>0</v>
      </c>
      <c r="J192" s="5">
        <f>F192/E192</f>
        <v>1</v>
      </c>
    </row>
    <row r="193" spans="1:10" ht="15.75">
      <c r="A193" s="15">
        <f>LOOKUP(B193,Membership!$D$2:$D$320,Membership!$C$2:$C$320)</f>
        <v>45</v>
      </c>
      <c r="B193" s="1">
        <v>16079</v>
      </c>
      <c r="C193" s="15">
        <v>36</v>
      </c>
      <c r="D193" s="3">
        <v>3.65</v>
      </c>
      <c r="E193" s="3">
        <f>C193*D193</f>
        <v>131.4</v>
      </c>
      <c r="F193" s="16"/>
      <c r="G193" s="6"/>
      <c r="H193" s="4"/>
      <c r="I193" s="3">
        <f>E193-F193</f>
        <v>131.4</v>
      </c>
      <c r="J193" s="5">
        <f>F193/E193</f>
        <v>0</v>
      </c>
    </row>
    <row r="194" spans="1:10" ht="15.75">
      <c r="A194" s="15"/>
      <c r="B194" s="1"/>
      <c r="C194" s="15"/>
      <c r="D194" s="3"/>
      <c r="E194" s="3"/>
      <c r="F194" s="16"/>
      <c r="G194" s="6"/>
      <c r="H194" s="4"/>
      <c r="I194" s="3"/>
      <c r="J194" s="5"/>
    </row>
    <row r="195" spans="1:10" ht="15.75">
      <c r="A195" s="15">
        <f>LOOKUP(B195,Membership!$D$2:$D$320,Membership!$C$2:$C$320)</f>
        <v>46</v>
      </c>
      <c r="B195" s="1">
        <v>746</v>
      </c>
      <c r="C195" s="15">
        <v>154</v>
      </c>
      <c r="D195" s="3">
        <v>3.65</v>
      </c>
      <c r="E195" s="3">
        <f>C195*D195</f>
        <v>562.1</v>
      </c>
      <c r="F195" s="16">
        <v>389.6</v>
      </c>
      <c r="G195" s="6">
        <v>7954</v>
      </c>
      <c r="H195" s="4">
        <v>43228</v>
      </c>
      <c r="I195" s="3">
        <f>E195-F195</f>
        <v>172.5</v>
      </c>
      <c r="J195" s="5">
        <f>F195/E195</f>
        <v>0.69311510407400823</v>
      </c>
    </row>
    <row r="196" spans="1:10" ht="15.75">
      <c r="A196" s="15">
        <f>LOOKUP(B196,Membership!$D$2:$D$320,Membership!$C$2:$C$320)</f>
        <v>46</v>
      </c>
      <c r="B196" s="1">
        <v>3450</v>
      </c>
      <c r="C196" s="15">
        <v>164</v>
      </c>
      <c r="D196" s="3">
        <v>3.65</v>
      </c>
      <c r="E196" s="3">
        <f>C196*D196</f>
        <v>598.6</v>
      </c>
      <c r="F196" s="16"/>
      <c r="G196" s="6"/>
      <c r="H196" s="4"/>
      <c r="I196" s="3">
        <f>E196-F196</f>
        <v>598.6</v>
      </c>
      <c r="J196" s="5">
        <f>F196/E196</f>
        <v>0</v>
      </c>
    </row>
    <row r="197" spans="1:10" ht="15.75">
      <c r="A197" s="15">
        <f>LOOKUP(B197,Membership!$D$2:$D$320,Membership!$C$2:$C$320)</f>
        <v>46</v>
      </c>
      <c r="B197" s="1">
        <v>3805</v>
      </c>
      <c r="C197" s="15">
        <v>197</v>
      </c>
      <c r="D197" s="3">
        <v>3.65</v>
      </c>
      <c r="E197" s="3">
        <f>C197*D197</f>
        <v>719.05</v>
      </c>
      <c r="F197" s="16"/>
      <c r="G197" s="6"/>
      <c r="H197" s="4"/>
      <c r="I197" s="3">
        <f>E197-F197</f>
        <v>719.05</v>
      </c>
      <c r="J197" s="5">
        <f>F197/E197</f>
        <v>0</v>
      </c>
    </row>
    <row r="198" spans="1:10" ht="15.75">
      <c r="A198" s="15">
        <f>LOOKUP(B198,Membership!$D$2:$D$320,Membership!$C$2:$C$320)</f>
        <v>46</v>
      </c>
      <c r="B198" s="1">
        <v>4392</v>
      </c>
      <c r="C198" s="15">
        <v>58</v>
      </c>
      <c r="D198" s="3">
        <v>3.65</v>
      </c>
      <c r="E198" s="3">
        <f>C198*D198</f>
        <v>211.7</v>
      </c>
      <c r="F198" s="16"/>
      <c r="G198" s="6"/>
      <c r="H198" s="4"/>
      <c r="I198" s="3">
        <f>E198-F198</f>
        <v>211.7</v>
      </c>
      <c r="J198" s="5">
        <f>F198/E198</f>
        <v>0</v>
      </c>
    </row>
    <row r="199" spans="1:10" ht="15.75">
      <c r="A199" s="15"/>
      <c r="B199" s="1"/>
      <c r="C199" s="15"/>
      <c r="D199" s="3"/>
      <c r="E199" s="3"/>
      <c r="F199" s="16"/>
      <c r="G199" s="6"/>
      <c r="H199" s="4"/>
      <c r="I199" s="3"/>
      <c r="J199" s="5"/>
    </row>
    <row r="200" spans="1:10" ht="15.75">
      <c r="A200" s="15">
        <f>LOOKUP(B200,Membership!$D$2:$D$320,Membership!$C$2:$C$320)</f>
        <v>47</v>
      </c>
      <c r="B200" s="1">
        <v>531</v>
      </c>
      <c r="C200" s="15">
        <v>106</v>
      </c>
      <c r="D200" s="3">
        <v>3.65</v>
      </c>
      <c r="E200" s="3">
        <f>C200*D200</f>
        <v>386.9</v>
      </c>
      <c r="F200" s="16">
        <v>394</v>
      </c>
      <c r="G200" s="6">
        <v>9373</v>
      </c>
      <c r="H200" s="4">
        <v>43209</v>
      </c>
      <c r="I200" s="3">
        <f>E200-F200</f>
        <v>-7.1000000000000227</v>
      </c>
      <c r="J200" s="5">
        <f>F200/E200</f>
        <v>1.0183509950891705</v>
      </c>
    </row>
    <row r="201" spans="1:10" ht="15.75">
      <c r="A201" s="15">
        <f>LOOKUP(B201,Membership!$D$2:$D$320,Membership!$C$2:$C$320)</f>
        <v>47</v>
      </c>
      <c r="B201" s="1">
        <v>4527</v>
      </c>
      <c r="C201" s="15">
        <v>219</v>
      </c>
      <c r="D201" s="3">
        <v>3.65</v>
      </c>
      <c r="E201" s="3">
        <f>C201*D201</f>
        <v>799.35</v>
      </c>
      <c r="F201" s="16">
        <v>510.5</v>
      </c>
      <c r="G201" s="6">
        <v>3019</v>
      </c>
      <c r="H201" s="4">
        <v>43256</v>
      </c>
      <c r="I201" s="3">
        <f>E201-F201</f>
        <v>288.85000000000002</v>
      </c>
      <c r="J201" s="5">
        <f>F201/E201</f>
        <v>0.63864389816726086</v>
      </c>
    </row>
    <row r="202" spans="1:10" ht="15.75">
      <c r="A202" s="15">
        <f>LOOKUP(B202,Membership!$D$2:$D$320,Membership!$C$2:$C$320)</f>
        <v>47</v>
      </c>
      <c r="B202" s="1">
        <v>4586</v>
      </c>
      <c r="C202" s="15">
        <v>175</v>
      </c>
      <c r="D202" s="3">
        <v>3.65</v>
      </c>
      <c r="E202" s="3">
        <f>C202*D202</f>
        <v>638.75</v>
      </c>
      <c r="F202" s="16">
        <v>638.75</v>
      </c>
      <c r="G202" s="6">
        <v>5202</v>
      </c>
      <c r="H202" s="4">
        <v>43234</v>
      </c>
      <c r="I202" s="3">
        <f>E202-F202</f>
        <v>0</v>
      </c>
      <c r="J202" s="5">
        <f>F202/E202</f>
        <v>1</v>
      </c>
    </row>
    <row r="203" spans="1:10" ht="15.75">
      <c r="A203" s="15">
        <f>LOOKUP(B203,Membership!$D$2:$D$320,Membership!$C$2:$C$320)</f>
        <v>47</v>
      </c>
      <c r="B203" s="1">
        <v>6568</v>
      </c>
      <c r="C203" s="15">
        <v>113</v>
      </c>
      <c r="D203" s="3">
        <v>3.65</v>
      </c>
      <c r="E203" s="3">
        <f>C203*D203</f>
        <v>412.45</v>
      </c>
      <c r="F203" s="16"/>
      <c r="G203" s="6"/>
      <c r="H203" s="4"/>
      <c r="I203" s="3">
        <f>E203-F203</f>
        <v>412.45</v>
      </c>
      <c r="J203" s="5">
        <f>F203/E203</f>
        <v>0</v>
      </c>
    </row>
    <row r="204" spans="1:10" ht="15.75">
      <c r="A204" s="15">
        <f>LOOKUP(B204,Membership!$D$2:$D$320,Membership!$C$2:$C$320)</f>
        <v>47</v>
      </c>
      <c r="B204" s="1">
        <v>9082</v>
      </c>
      <c r="C204" s="15">
        <v>65</v>
      </c>
      <c r="D204" s="3">
        <v>3.65</v>
      </c>
      <c r="E204" s="3">
        <f>C204*D204</f>
        <v>237.25</v>
      </c>
      <c r="F204" s="16"/>
      <c r="G204" s="6"/>
      <c r="H204" s="4"/>
      <c r="I204" s="3">
        <f>E204-F204</f>
        <v>237.25</v>
      </c>
      <c r="J204" s="5">
        <f>F204/E204</f>
        <v>0</v>
      </c>
    </row>
    <row r="205" spans="1:10" ht="15.75">
      <c r="A205" s="15"/>
      <c r="B205" s="1"/>
      <c r="C205" s="15"/>
      <c r="D205" s="3"/>
      <c r="E205" s="3"/>
      <c r="F205" s="16"/>
      <c r="G205" s="6"/>
      <c r="H205" s="4"/>
      <c r="I205" s="3"/>
      <c r="J205" s="5"/>
    </row>
    <row r="206" spans="1:10" ht="15.75" customHeight="1">
      <c r="A206" s="15">
        <f>LOOKUP(B206,Membership!$D$2:$D$320,Membership!$C$2:$C$320)</f>
        <v>48</v>
      </c>
      <c r="B206" s="1">
        <v>1478</v>
      </c>
      <c r="C206" s="15">
        <v>129</v>
      </c>
      <c r="D206" s="3">
        <v>3.65</v>
      </c>
      <c r="E206" s="3">
        <f>C206*D206</f>
        <v>470.84999999999997</v>
      </c>
      <c r="F206" s="16"/>
      <c r="G206" s="6"/>
      <c r="H206" s="4"/>
      <c r="I206" s="36">
        <f>E206-F206</f>
        <v>470.84999999999997</v>
      </c>
      <c r="J206" s="5">
        <f>F206/E206</f>
        <v>0</v>
      </c>
    </row>
    <row r="207" spans="1:10" ht="15.75">
      <c r="A207" s="15">
        <f>LOOKUP(B207,Membership!$D$2:$D$320,Membership!$C$2:$C$320)</f>
        <v>48</v>
      </c>
      <c r="B207" s="1">
        <v>1669</v>
      </c>
      <c r="C207" s="15">
        <v>74</v>
      </c>
      <c r="D207" s="3">
        <v>3.65</v>
      </c>
      <c r="E207" s="3">
        <f>C207*D207</f>
        <v>270.09999999999997</v>
      </c>
      <c r="F207" s="16">
        <v>495</v>
      </c>
      <c r="G207" s="6" t="s">
        <v>417</v>
      </c>
      <c r="H207" s="4" t="s">
        <v>418</v>
      </c>
      <c r="I207" s="3">
        <v>308</v>
      </c>
      <c r="J207" s="5">
        <f>F207/E207</f>
        <v>1.8326545723806</v>
      </c>
    </row>
    <row r="208" spans="1:10" ht="15.75" customHeight="1">
      <c r="A208" s="15">
        <f>LOOKUP(B208,Membership!$D$2:$D$320,Membership!$C$2:$C$320)</f>
        <v>48</v>
      </c>
      <c r="B208" s="1">
        <v>6690</v>
      </c>
      <c r="C208" s="15">
        <v>97</v>
      </c>
      <c r="D208" s="3">
        <v>3.65</v>
      </c>
      <c r="E208" s="3">
        <f>C208*D208</f>
        <v>354.05</v>
      </c>
      <c r="F208" s="16">
        <v>132</v>
      </c>
      <c r="G208" s="6">
        <v>2303</v>
      </c>
      <c r="H208" s="4">
        <v>43273</v>
      </c>
      <c r="I208" s="3">
        <f>E208-F208</f>
        <v>222.05</v>
      </c>
      <c r="J208" s="5">
        <f>F208/E208</f>
        <v>0.37282869651179212</v>
      </c>
    </row>
    <row r="209" spans="1:10" ht="15.75">
      <c r="A209" s="15">
        <f>LOOKUP(B209,Membership!$D$2:$D$320,Membership!$C$2:$C$320)</f>
        <v>48</v>
      </c>
      <c r="B209" s="1">
        <v>7775</v>
      </c>
      <c r="C209" s="15">
        <v>112</v>
      </c>
      <c r="D209" s="3">
        <v>3.65</v>
      </c>
      <c r="E209" s="3">
        <f>C209*D209</f>
        <v>408.8</v>
      </c>
      <c r="F209" s="16">
        <v>822</v>
      </c>
      <c r="G209" s="6" t="s">
        <v>419</v>
      </c>
      <c r="H209" s="4" t="s">
        <v>420</v>
      </c>
      <c r="I209" s="3">
        <f>E209-F209</f>
        <v>-413.2</v>
      </c>
      <c r="J209" s="5">
        <f>F209/E209</f>
        <v>2.0107632093933465</v>
      </c>
    </row>
    <row r="210" spans="1:10" ht="15.75">
      <c r="A210" s="15">
        <f>LOOKUP(B210,Membership!$D$2:$D$320,Membership!$C$2:$C$320)</f>
        <v>48</v>
      </c>
      <c r="B210" s="1">
        <v>15229</v>
      </c>
      <c r="C210" s="15">
        <v>69</v>
      </c>
      <c r="D210" s="3">
        <v>3.65</v>
      </c>
      <c r="E210" s="3">
        <f>C210*D210</f>
        <v>251.85</v>
      </c>
      <c r="F210" s="16"/>
      <c r="G210" s="6"/>
      <c r="H210" s="4"/>
      <c r="I210" s="3">
        <f>E210-F210</f>
        <v>251.85</v>
      </c>
      <c r="J210" s="5">
        <f>F210/E210</f>
        <v>0</v>
      </c>
    </row>
    <row r="211" spans="1:10" ht="15.75">
      <c r="A211" s="15"/>
      <c r="B211" s="1"/>
      <c r="C211" s="15"/>
      <c r="D211" s="3"/>
      <c r="E211" s="3"/>
      <c r="F211" s="16"/>
      <c r="G211" s="6"/>
      <c r="H211" s="4"/>
      <c r="I211" s="3"/>
      <c r="J211" s="5"/>
    </row>
    <row r="212" spans="1:10" ht="15.75">
      <c r="A212" s="15">
        <f>LOOKUP(B212,Membership!$D$2:$D$320,Membership!$C$2:$C$320)</f>
        <v>49</v>
      </c>
      <c r="B212" s="1">
        <v>596</v>
      </c>
      <c r="C212" s="15">
        <v>66</v>
      </c>
      <c r="D212" s="3">
        <v>3.65</v>
      </c>
      <c r="E212" s="3">
        <f>C212*D212</f>
        <v>240.9</v>
      </c>
      <c r="F212" s="16"/>
      <c r="G212" s="6"/>
      <c r="H212" s="4"/>
      <c r="I212" s="3">
        <f>E212-F212</f>
        <v>240.9</v>
      </c>
      <c r="J212" s="5">
        <f>F212/E212</f>
        <v>0</v>
      </c>
    </row>
    <row r="213" spans="1:10" ht="15.75">
      <c r="A213" s="15">
        <f>LOOKUP(B213,Membership!$D$2:$D$320,Membership!$C$2:$C$320)</f>
        <v>49</v>
      </c>
      <c r="B213" s="1">
        <v>605</v>
      </c>
      <c r="C213" s="15">
        <v>150</v>
      </c>
      <c r="D213" s="3">
        <v>3.65</v>
      </c>
      <c r="E213" s="3">
        <f>C213*D213</f>
        <v>547.5</v>
      </c>
      <c r="F213" s="16"/>
      <c r="G213" s="6"/>
      <c r="H213" s="4"/>
      <c r="I213" s="3">
        <f>E213-F213</f>
        <v>547.5</v>
      </c>
      <c r="J213" s="5">
        <f>F213/E213</f>
        <v>0</v>
      </c>
    </row>
    <row r="214" spans="1:10" ht="15.75">
      <c r="A214" s="15">
        <f>LOOKUP(B214,Membership!$D$2:$D$320,Membership!$C$2:$C$320)</f>
        <v>49</v>
      </c>
      <c r="B214" s="1">
        <v>9230</v>
      </c>
      <c r="C214" s="15">
        <v>91</v>
      </c>
      <c r="D214" s="3">
        <v>3.65</v>
      </c>
      <c r="E214" s="3">
        <f>C214*D214</f>
        <v>332.15</v>
      </c>
      <c r="F214" s="16">
        <v>332.15</v>
      </c>
      <c r="G214" s="6" t="s">
        <v>421</v>
      </c>
      <c r="H214" s="4" t="s">
        <v>422</v>
      </c>
      <c r="I214" s="3">
        <f>E214-F214</f>
        <v>0</v>
      </c>
      <c r="J214" s="5">
        <f>F214/E214</f>
        <v>1</v>
      </c>
    </row>
    <row r="215" spans="1:10" ht="15.75">
      <c r="A215" s="15">
        <f>LOOKUP(B215,Membership!$D$2:$D$320,Membership!$C$2:$C$320)</f>
        <v>49</v>
      </c>
      <c r="B215" s="1">
        <v>9360</v>
      </c>
      <c r="C215" s="15">
        <v>117</v>
      </c>
      <c r="D215" s="3">
        <v>3.65</v>
      </c>
      <c r="E215" s="3">
        <f>C215*D215</f>
        <v>427.05</v>
      </c>
      <c r="F215" s="16"/>
      <c r="G215" s="6"/>
      <c r="H215" s="4"/>
      <c r="I215" s="3">
        <f>E215-F215</f>
        <v>427.05</v>
      </c>
      <c r="J215" s="5">
        <f>F215/E215</f>
        <v>0</v>
      </c>
    </row>
    <row r="216" spans="1:10" ht="15.75">
      <c r="A216" s="15">
        <f>LOOKUP(B216,Membership!$D$2:$D$320,Membership!$C$2:$C$320)</f>
        <v>49</v>
      </c>
      <c r="B216" s="1">
        <v>10363</v>
      </c>
      <c r="C216" s="15">
        <v>53</v>
      </c>
      <c r="D216" s="3">
        <v>3.65</v>
      </c>
      <c r="E216" s="3">
        <f>C216*D216</f>
        <v>193.45</v>
      </c>
      <c r="F216" s="16">
        <v>76.650000000000006</v>
      </c>
      <c r="G216" s="2">
        <v>1409</v>
      </c>
      <c r="H216" s="4">
        <v>43249</v>
      </c>
      <c r="I216" s="3">
        <f>E216-F216</f>
        <v>116.79999999999998</v>
      </c>
      <c r="J216" s="5">
        <f>F216/E216</f>
        <v>0.3962264150943397</v>
      </c>
    </row>
    <row r="217" spans="1:10" ht="15.75">
      <c r="A217" s="15"/>
      <c r="B217" s="1"/>
      <c r="C217" s="15"/>
      <c r="D217" s="3"/>
      <c r="E217" s="3"/>
      <c r="F217" s="16"/>
      <c r="G217" s="2"/>
      <c r="H217" s="4"/>
      <c r="I217" s="3"/>
      <c r="J217" s="5"/>
    </row>
    <row r="218" spans="1:10" ht="15.75">
      <c r="A218" s="15">
        <f>LOOKUP(B218,Membership!$D$2:$D$320,Membership!$C$2:$C$320)</f>
        <v>50</v>
      </c>
      <c r="B218" s="1">
        <v>1864</v>
      </c>
      <c r="C218" s="15">
        <v>123</v>
      </c>
      <c r="D218" s="3">
        <v>3.65</v>
      </c>
      <c r="E218" s="3">
        <f>C218*D218</f>
        <v>448.95</v>
      </c>
      <c r="F218" s="16"/>
      <c r="G218" s="6"/>
      <c r="H218" s="4"/>
      <c r="I218" s="3">
        <f>E218-F218</f>
        <v>448.95</v>
      </c>
      <c r="J218" s="5">
        <f>F218/E218</f>
        <v>0</v>
      </c>
    </row>
    <row r="219" spans="1:10" ht="15.75">
      <c r="A219" s="15">
        <f>LOOKUP(B219,Membership!$D$2:$D$320,Membership!$C$2:$C$320)</f>
        <v>50</v>
      </c>
      <c r="B219" s="1">
        <v>3396</v>
      </c>
      <c r="C219" s="15">
        <v>176</v>
      </c>
      <c r="D219" s="3">
        <v>3.65</v>
      </c>
      <c r="E219" s="3">
        <f>C219*D219</f>
        <v>642.4</v>
      </c>
      <c r="F219" s="16">
        <v>400.55</v>
      </c>
      <c r="G219" s="6">
        <v>4235</v>
      </c>
      <c r="H219" s="4">
        <v>43264</v>
      </c>
      <c r="I219" s="3">
        <f>E219-F219</f>
        <v>241.84999999999997</v>
      </c>
      <c r="J219" s="5">
        <f>F219/E219</f>
        <v>0.62352117061021173</v>
      </c>
    </row>
    <row r="220" spans="1:10" ht="15.75">
      <c r="A220" s="15">
        <f>LOOKUP(B220,Membership!$D$2:$D$320,Membership!$C$2:$C$320)</f>
        <v>50</v>
      </c>
      <c r="B220" s="1">
        <v>6508</v>
      </c>
      <c r="C220" s="15">
        <v>66</v>
      </c>
      <c r="D220" s="3">
        <v>3.65</v>
      </c>
      <c r="E220" s="3">
        <f>C220*D220</f>
        <v>240.9</v>
      </c>
      <c r="F220" s="16"/>
      <c r="G220" s="6"/>
      <c r="H220" s="4"/>
      <c r="I220" s="3">
        <f>E220-F220</f>
        <v>240.9</v>
      </c>
      <c r="J220" s="5">
        <f>F220/E220</f>
        <v>0</v>
      </c>
    </row>
    <row r="221" spans="1:10" ht="15.75">
      <c r="A221" s="15">
        <f>LOOKUP(B221,Membership!$D$2:$D$320,Membership!$C$2:$C$320)</f>
        <v>50</v>
      </c>
      <c r="B221" s="1">
        <v>6547</v>
      </c>
      <c r="C221" s="15">
        <v>150</v>
      </c>
      <c r="D221" s="3">
        <v>3.65</v>
      </c>
      <c r="E221" s="3">
        <f>C221*D221</f>
        <v>547.5</v>
      </c>
      <c r="F221" s="16">
        <v>197.1</v>
      </c>
      <c r="G221" s="6">
        <v>1567</v>
      </c>
      <c r="H221" s="4">
        <v>43266</v>
      </c>
      <c r="I221" s="3">
        <f>E221-F221</f>
        <v>350.4</v>
      </c>
      <c r="J221" s="5">
        <f>F221/E221</f>
        <v>0.36</v>
      </c>
    </row>
    <row r="222" spans="1:10" ht="15.75">
      <c r="A222" s="15">
        <f>LOOKUP(B222,Membership!$D$2:$D$320,Membership!$C$2:$C$320)</f>
        <v>50</v>
      </c>
      <c r="B222" s="1">
        <v>12709</v>
      </c>
      <c r="C222" s="15">
        <v>31</v>
      </c>
      <c r="D222" s="3">
        <v>3.65</v>
      </c>
      <c r="E222" s="3">
        <f>C222*D222</f>
        <v>113.14999999999999</v>
      </c>
      <c r="F222" s="16"/>
      <c r="G222" s="6"/>
      <c r="H222" s="4"/>
      <c r="I222" s="3">
        <f>E222-F222</f>
        <v>113.14999999999999</v>
      </c>
      <c r="J222" s="5">
        <f>F222/E222</f>
        <v>0</v>
      </c>
    </row>
    <row r="223" spans="1:10" ht="15.75">
      <c r="A223" s="15"/>
      <c r="B223" s="1"/>
      <c r="C223" s="15"/>
      <c r="D223" s="3"/>
      <c r="E223" s="3"/>
      <c r="F223" s="16"/>
      <c r="G223" s="6"/>
      <c r="H223" s="4"/>
      <c r="I223" s="3"/>
      <c r="J223" s="5"/>
    </row>
    <row r="224" spans="1:10" ht="15.75">
      <c r="A224" s="15">
        <f>LOOKUP(B224,Membership!$D$2:$D$320,Membership!$C$2:$C$320)</f>
        <v>51</v>
      </c>
      <c r="B224" s="1">
        <v>1609</v>
      </c>
      <c r="C224" s="15">
        <v>126</v>
      </c>
      <c r="D224" s="3">
        <v>3.65</v>
      </c>
      <c r="E224" s="3">
        <f>C224*D224</f>
        <v>459.9</v>
      </c>
      <c r="F224" s="16">
        <v>204.1</v>
      </c>
      <c r="G224" s="6">
        <v>6471</v>
      </c>
      <c r="H224" s="4">
        <v>43263</v>
      </c>
      <c r="I224" s="3">
        <f>E224-F224</f>
        <v>255.79999999999998</v>
      </c>
      <c r="J224" s="5">
        <f>F224/E224</f>
        <v>0.4437921287236356</v>
      </c>
    </row>
    <row r="225" spans="1:10" ht="15.75">
      <c r="A225" s="15">
        <f>LOOKUP(B225,Membership!$D$2:$D$320,Membership!$C$2:$C$320)</f>
        <v>51</v>
      </c>
      <c r="B225" s="1">
        <v>4879</v>
      </c>
      <c r="C225" s="15">
        <v>198</v>
      </c>
      <c r="D225" s="3">
        <v>3.65</v>
      </c>
      <c r="E225" s="3">
        <f>C225*D225</f>
        <v>722.69999999999993</v>
      </c>
      <c r="F225" s="16">
        <v>722.7</v>
      </c>
      <c r="G225" s="6">
        <v>1568</v>
      </c>
      <c r="H225" s="4">
        <v>43263</v>
      </c>
      <c r="I225" s="3">
        <f>E225-F225</f>
        <v>0</v>
      </c>
      <c r="J225" s="5">
        <f>F225/E225</f>
        <v>1.0000000000000002</v>
      </c>
    </row>
    <row r="226" spans="1:10" ht="15.75">
      <c r="A226" s="15">
        <f>LOOKUP(B226,Membership!$D$2:$D$320,Membership!$C$2:$C$320)</f>
        <v>51</v>
      </c>
      <c r="B226" s="1">
        <v>6460</v>
      </c>
      <c r="C226" s="15">
        <v>162</v>
      </c>
      <c r="D226" s="3">
        <v>3.65</v>
      </c>
      <c r="E226" s="3">
        <f>C226*D226</f>
        <v>591.29999999999995</v>
      </c>
      <c r="F226" s="16">
        <v>616.85</v>
      </c>
      <c r="G226" s="6">
        <v>5100</v>
      </c>
      <c r="H226" s="4">
        <v>43098</v>
      </c>
      <c r="I226" s="3">
        <f>E226-F226</f>
        <v>-25.550000000000068</v>
      </c>
      <c r="J226" s="5">
        <f>F226/E226</f>
        <v>1.0432098765432101</v>
      </c>
    </row>
    <row r="227" spans="1:10" ht="15.75">
      <c r="A227" s="15">
        <f>LOOKUP(B227,Membership!$D$2:$D$320,Membership!$C$2:$C$320)</f>
        <v>51</v>
      </c>
      <c r="B227" s="1">
        <v>6997</v>
      </c>
      <c r="C227" s="15">
        <v>44</v>
      </c>
      <c r="D227" s="3">
        <v>3.65</v>
      </c>
      <c r="E227" s="3">
        <f>C227*D227</f>
        <v>160.6</v>
      </c>
      <c r="F227" s="16">
        <v>164.25</v>
      </c>
      <c r="G227" s="6">
        <v>1023</v>
      </c>
      <c r="H227" s="4">
        <v>43234</v>
      </c>
      <c r="I227" s="3">
        <f>E227-F227</f>
        <v>-3.6500000000000057</v>
      </c>
      <c r="J227" s="5">
        <f>F227/E227</f>
        <v>1.0227272727272727</v>
      </c>
    </row>
    <row r="228" spans="1:10" ht="15.75">
      <c r="A228" s="15">
        <f>LOOKUP(B228,Membership!$D$2:$D$320,Membership!$C$2:$C$320)</f>
        <v>51</v>
      </c>
      <c r="B228" s="1">
        <v>10893</v>
      </c>
      <c r="C228" s="15">
        <v>82</v>
      </c>
      <c r="D228" s="3">
        <v>3.65</v>
      </c>
      <c r="E228" s="3">
        <f>C228*D228</f>
        <v>299.3</v>
      </c>
      <c r="F228" s="16">
        <v>299.3</v>
      </c>
      <c r="G228" s="6">
        <v>3174</v>
      </c>
      <c r="H228" s="4">
        <v>43245</v>
      </c>
      <c r="I228" s="3">
        <f>E228-F228</f>
        <v>0</v>
      </c>
      <c r="J228" s="5">
        <f>F228/E228</f>
        <v>1</v>
      </c>
    </row>
    <row r="229" spans="1:10" ht="15.75">
      <c r="A229" s="15"/>
      <c r="B229" s="1"/>
      <c r="C229" s="15"/>
      <c r="D229" s="3"/>
      <c r="E229" s="3"/>
      <c r="F229" s="16"/>
      <c r="G229" s="6"/>
      <c r="H229" s="4"/>
      <c r="I229" s="3"/>
      <c r="J229" s="5"/>
    </row>
    <row r="230" spans="1:10" ht="15.75">
      <c r="A230" s="15">
        <f>LOOKUP(B230,Membership!$D$2:$D$320,Membership!$C$2:$C$320)</f>
        <v>52</v>
      </c>
      <c r="B230" s="1">
        <v>1909</v>
      </c>
      <c r="C230" s="15">
        <v>106</v>
      </c>
      <c r="D230" s="3">
        <v>3.65</v>
      </c>
      <c r="E230" s="3">
        <f>C230*D230</f>
        <v>386.9</v>
      </c>
      <c r="F230" s="16"/>
      <c r="G230" s="6"/>
      <c r="H230" s="4"/>
      <c r="I230" s="3">
        <f>E230-F230</f>
        <v>386.9</v>
      </c>
      <c r="J230" s="5">
        <f>F230/E230</f>
        <v>0</v>
      </c>
    </row>
    <row r="231" spans="1:10" ht="15.75">
      <c r="A231" s="15">
        <f>LOOKUP(B231,Membership!$D$2:$D$320,Membership!$C$2:$C$320)</f>
        <v>52</v>
      </c>
      <c r="B231" s="1">
        <v>2854</v>
      </c>
      <c r="C231" s="15">
        <v>88</v>
      </c>
      <c r="D231" s="3">
        <v>3.65</v>
      </c>
      <c r="E231" s="3">
        <f>C231*D231</f>
        <v>321.2</v>
      </c>
      <c r="F231" s="16"/>
      <c r="G231" s="6"/>
      <c r="H231" s="4"/>
      <c r="I231" s="3">
        <f>E231-F231</f>
        <v>321.2</v>
      </c>
      <c r="J231" s="5">
        <f>F231/E231</f>
        <v>0</v>
      </c>
    </row>
    <row r="232" spans="1:10" ht="15.75">
      <c r="A232" s="15">
        <f>LOOKUP(B232,Membership!$D$2:$D$320,Membership!$C$2:$C$320)</f>
        <v>52</v>
      </c>
      <c r="B232" s="1">
        <v>4871</v>
      </c>
      <c r="C232" s="15">
        <v>106</v>
      </c>
      <c r="D232" s="3">
        <v>3.65</v>
      </c>
      <c r="E232" s="3">
        <f>C232*D232</f>
        <v>386.9</v>
      </c>
      <c r="F232" s="16"/>
      <c r="G232" s="6"/>
      <c r="H232" s="4"/>
      <c r="I232" s="3">
        <f>E232-F232</f>
        <v>386.9</v>
      </c>
      <c r="J232" s="5">
        <f>F232/E232</f>
        <v>0</v>
      </c>
    </row>
    <row r="233" spans="1:10" ht="15.75">
      <c r="A233" s="15">
        <f>LOOKUP(B233,Membership!$D$2:$D$320,Membership!$C$2:$C$320)</f>
        <v>52</v>
      </c>
      <c r="B233" s="1">
        <v>7489</v>
      </c>
      <c r="C233" s="15">
        <v>71</v>
      </c>
      <c r="D233" s="3">
        <v>3.65</v>
      </c>
      <c r="E233" s="3">
        <f>C233*D233</f>
        <v>259.14999999999998</v>
      </c>
      <c r="F233" s="16"/>
      <c r="G233" s="6"/>
      <c r="H233" s="4"/>
      <c r="I233" s="3">
        <f>E233-F233</f>
        <v>259.14999999999998</v>
      </c>
      <c r="J233" s="5">
        <f>F233/E233</f>
        <v>0</v>
      </c>
    </row>
    <row r="234" spans="1:10" ht="15.75">
      <c r="A234" s="15">
        <f>LOOKUP(B234,Membership!$D$2:$D$320,Membership!$C$2:$C$320)</f>
        <v>52</v>
      </c>
      <c r="B234" s="1">
        <v>10905</v>
      </c>
      <c r="C234" s="15">
        <v>63</v>
      </c>
      <c r="D234" s="3">
        <v>3.65</v>
      </c>
      <c r="E234" s="3">
        <f>C234*D234</f>
        <v>229.95</v>
      </c>
      <c r="F234" s="16"/>
      <c r="G234" s="6"/>
      <c r="H234" s="4"/>
      <c r="I234" s="3">
        <f>E234-F234</f>
        <v>229.95</v>
      </c>
      <c r="J234" s="5">
        <f>F234/E234</f>
        <v>0</v>
      </c>
    </row>
    <row r="235" spans="1:10" ht="15.75">
      <c r="A235" s="15"/>
      <c r="B235" s="1"/>
      <c r="C235" s="15" t="s">
        <v>315</v>
      </c>
      <c r="D235" s="3"/>
      <c r="E235" s="3"/>
      <c r="F235" s="16">
        <f>SUM(F160:F234)</f>
        <v>8897.75</v>
      </c>
      <c r="G235" s="6"/>
      <c r="H235" s="4"/>
      <c r="I235" s="3"/>
      <c r="J235" s="5"/>
    </row>
    <row r="236" spans="1:10" ht="15.75">
      <c r="A236" s="15"/>
      <c r="B236" s="1"/>
      <c r="C236" s="15"/>
      <c r="D236" s="3"/>
      <c r="E236" s="3"/>
      <c r="F236" s="16"/>
      <c r="G236" s="6"/>
      <c r="H236" s="4"/>
      <c r="I236" s="3"/>
      <c r="J236" s="5"/>
    </row>
    <row r="237" spans="1:10" ht="15.75">
      <c r="A237" s="15"/>
      <c r="B237" s="1"/>
      <c r="C237" s="15"/>
      <c r="D237" s="3"/>
      <c r="E237" s="3"/>
      <c r="F237" s="16"/>
      <c r="G237" s="6"/>
      <c r="H237" s="4"/>
      <c r="I237" s="3"/>
      <c r="J237" s="5"/>
    </row>
    <row r="238" spans="1:10" ht="15.75">
      <c r="A238" s="15">
        <f>LOOKUP(B238,Membership!$D$2:$D$320,Membership!$C$2:$C$320)</f>
        <v>60</v>
      </c>
      <c r="B238" s="1">
        <v>2689</v>
      </c>
      <c r="C238" s="15">
        <v>77</v>
      </c>
      <c r="D238" s="3">
        <v>3.65</v>
      </c>
      <c r="E238" s="3">
        <f>C238*D238</f>
        <v>281.05</v>
      </c>
      <c r="F238" s="16"/>
      <c r="G238" s="6"/>
      <c r="H238" s="4"/>
      <c r="I238" s="3">
        <f>E238-F238</f>
        <v>281.05</v>
      </c>
      <c r="J238" s="5">
        <f>F238/E238</f>
        <v>0</v>
      </c>
    </row>
    <row r="239" spans="1:10" ht="15.75">
      <c r="A239" s="15">
        <f>LOOKUP(B239,Membership!$D$2:$D$320,Membership!$C$2:$C$320)</f>
        <v>60</v>
      </c>
      <c r="B239" s="1">
        <v>7798</v>
      </c>
      <c r="C239" s="15">
        <v>97</v>
      </c>
      <c r="D239" s="3">
        <v>3.65</v>
      </c>
      <c r="E239" s="3">
        <f>C239*D239</f>
        <v>354.05</v>
      </c>
      <c r="F239" s="16"/>
      <c r="G239" s="6"/>
      <c r="H239" s="4"/>
      <c r="I239" s="3">
        <f>E239-F239</f>
        <v>354.05</v>
      </c>
      <c r="J239" s="5">
        <f>F239/E239</f>
        <v>0</v>
      </c>
    </row>
    <row r="240" spans="1:10" ht="15.75">
      <c r="A240" s="15">
        <f>LOOKUP(B240,Membership!$D$2:$D$320,Membership!$C$2:$C$320)</f>
        <v>60</v>
      </c>
      <c r="B240" s="1">
        <v>8817</v>
      </c>
      <c r="C240" s="15">
        <v>70</v>
      </c>
      <c r="D240" s="3">
        <v>3.65</v>
      </c>
      <c r="E240" s="3">
        <f>C240*D240</f>
        <v>255.5</v>
      </c>
      <c r="F240" s="16"/>
      <c r="G240" s="6"/>
      <c r="H240" s="4"/>
      <c r="I240" s="3">
        <f>E240-F240</f>
        <v>255.5</v>
      </c>
      <c r="J240" s="5">
        <f>F240/E240</f>
        <v>0</v>
      </c>
    </row>
    <row r="241" spans="1:10" ht="15.75">
      <c r="A241" s="15">
        <f>LOOKUP(B241,Membership!$D$2:$D$320,Membership!$C$2:$C$320)</f>
        <v>60</v>
      </c>
      <c r="B241" s="1">
        <v>12588</v>
      </c>
      <c r="C241" s="15">
        <v>74</v>
      </c>
      <c r="D241" s="3">
        <v>3.65</v>
      </c>
      <c r="E241" s="3">
        <f>C241*D241</f>
        <v>270.09999999999997</v>
      </c>
      <c r="F241" s="16">
        <v>447.9</v>
      </c>
      <c r="G241" s="6" t="s">
        <v>423</v>
      </c>
      <c r="H241" s="26" t="s">
        <v>424</v>
      </c>
      <c r="I241" s="3">
        <f>E241-F241</f>
        <v>-177.8</v>
      </c>
      <c r="J241" s="5">
        <f>F241/E241</f>
        <v>1.6582747130692337</v>
      </c>
    </row>
    <row r="242" spans="1:10" ht="15.75">
      <c r="A242" s="15">
        <f>LOOKUP(B242,Membership!$D$2:$D$320,Membership!$C$2:$C$320)</f>
        <v>60</v>
      </c>
      <c r="B242" s="1">
        <v>12743</v>
      </c>
      <c r="C242" s="15">
        <v>42</v>
      </c>
      <c r="D242" s="3">
        <v>3.65</v>
      </c>
      <c r="E242" s="3">
        <f>C242*D242</f>
        <v>153.29999999999998</v>
      </c>
      <c r="F242" s="16">
        <v>212.6</v>
      </c>
      <c r="G242" s="6">
        <v>792</v>
      </c>
      <c r="H242" s="4">
        <v>43236</v>
      </c>
      <c r="I242" s="3">
        <f>E242-F242</f>
        <v>-59.300000000000011</v>
      </c>
      <c r="J242" s="5">
        <f>F242/E242</f>
        <v>1.3868232224396608</v>
      </c>
    </row>
    <row r="243" spans="1:10" ht="15.75">
      <c r="A243" s="15"/>
      <c r="B243" s="1"/>
      <c r="C243" s="15"/>
      <c r="D243" s="3"/>
      <c r="E243" s="3"/>
      <c r="F243" s="16"/>
      <c r="G243" s="6"/>
      <c r="H243" s="4"/>
      <c r="I243" s="3"/>
      <c r="J243" s="5"/>
    </row>
    <row r="244" spans="1:10" ht="15.75">
      <c r="A244" s="15">
        <f>LOOKUP(B244,Membership!$D$2:$D$320,Membership!$C$2:$C$320)</f>
        <v>61</v>
      </c>
      <c r="B244" s="1">
        <v>664</v>
      </c>
      <c r="C244" s="15">
        <v>793</v>
      </c>
      <c r="D244" s="3">
        <v>3.65</v>
      </c>
      <c r="E244" s="3">
        <f>C244*D244</f>
        <v>2894.45</v>
      </c>
      <c r="F244" s="16"/>
      <c r="G244" s="6"/>
      <c r="H244" s="4"/>
      <c r="I244" s="3">
        <f>E244-F244</f>
        <v>2894.45</v>
      </c>
      <c r="J244" s="5">
        <f>F244/E244</f>
        <v>0</v>
      </c>
    </row>
    <row r="245" spans="1:10" ht="15.75">
      <c r="A245" s="15">
        <f>LOOKUP(B245,Membership!$D$2:$D$320,Membership!$C$2:$C$320)</f>
        <v>61</v>
      </c>
      <c r="B245" s="1">
        <v>722</v>
      </c>
      <c r="C245" s="15">
        <v>214</v>
      </c>
      <c r="D245" s="3">
        <v>3.65</v>
      </c>
      <c r="E245" s="3">
        <f>C245*D245</f>
        <v>781.1</v>
      </c>
      <c r="F245" s="16"/>
      <c r="G245" s="2"/>
      <c r="H245" s="4"/>
      <c r="I245" s="3">
        <f>E245-F245</f>
        <v>781.1</v>
      </c>
      <c r="J245" s="5">
        <f>F245/E245</f>
        <v>0</v>
      </c>
    </row>
    <row r="246" spans="1:10" ht="15.75">
      <c r="A246" s="15">
        <f>LOOKUP(B246,Membership!$D$2:$D$320,Membership!$C$2:$C$320)</f>
        <v>61</v>
      </c>
      <c r="B246" s="1">
        <v>1789</v>
      </c>
      <c r="C246" s="15">
        <v>111</v>
      </c>
      <c r="D246" s="3">
        <v>3.65</v>
      </c>
      <c r="E246" s="3">
        <f>C246*D246</f>
        <v>405.15</v>
      </c>
      <c r="F246" s="16"/>
      <c r="G246" s="6"/>
      <c r="H246" s="4"/>
      <c r="I246" s="3">
        <f>E246-F246</f>
        <v>405.15</v>
      </c>
      <c r="J246" s="5">
        <f>F246/E246</f>
        <v>0</v>
      </c>
    </row>
    <row r="247" spans="1:10" ht="15.75">
      <c r="A247" s="15">
        <f>LOOKUP(B247,Membership!$D$2:$D$320,Membership!$C$2:$C$320)</f>
        <v>61</v>
      </c>
      <c r="B247" s="1">
        <v>9685</v>
      </c>
      <c r="C247" s="15">
        <v>44</v>
      </c>
      <c r="D247" s="3">
        <v>3.65</v>
      </c>
      <c r="E247" s="3">
        <f>C247*D247</f>
        <v>160.6</v>
      </c>
      <c r="F247" s="16"/>
      <c r="G247" s="6"/>
      <c r="H247" s="4"/>
      <c r="I247" s="3">
        <f>E247-F247</f>
        <v>160.6</v>
      </c>
      <c r="J247" s="5">
        <f>F247/E247</f>
        <v>0</v>
      </c>
    </row>
    <row r="248" spans="1:10" ht="18.75" customHeight="1">
      <c r="A248" s="15">
        <f>LOOKUP(B248,Membership!$D$2:$D$320,Membership!$C$2:$C$320)</f>
        <v>61</v>
      </c>
      <c r="B248" s="1">
        <v>11129</v>
      </c>
      <c r="C248" s="15">
        <v>48</v>
      </c>
      <c r="D248" s="3">
        <v>3.65</v>
      </c>
      <c r="E248" s="3">
        <f>C248*D248</f>
        <v>175.2</v>
      </c>
      <c r="F248" s="16"/>
      <c r="G248" s="6"/>
      <c r="H248" s="4"/>
      <c r="I248" s="3">
        <f>E248-F248</f>
        <v>175.2</v>
      </c>
      <c r="J248" s="5">
        <f>F248/E248</f>
        <v>0</v>
      </c>
    </row>
    <row r="249" spans="1:10" ht="18.75" customHeight="1">
      <c r="A249" s="15"/>
      <c r="B249" s="1"/>
      <c r="C249" s="15"/>
      <c r="D249" s="3"/>
      <c r="E249" s="3"/>
      <c r="F249" s="16"/>
      <c r="G249" s="6"/>
      <c r="H249" s="4"/>
      <c r="I249" s="3"/>
      <c r="J249" s="5"/>
    </row>
    <row r="250" spans="1:10" ht="15.75">
      <c r="A250" s="15">
        <f>LOOKUP(B250,Membership!$D$2:$D$320,Membership!$C$2:$C$320)</f>
        <v>62</v>
      </c>
      <c r="B250" s="1">
        <v>1825</v>
      </c>
      <c r="C250" s="15">
        <v>92</v>
      </c>
      <c r="D250" s="3">
        <v>3.65</v>
      </c>
      <c r="E250" s="3">
        <f>C250*D250</f>
        <v>335.8</v>
      </c>
      <c r="F250" s="16"/>
      <c r="G250" s="6"/>
      <c r="H250" s="4"/>
      <c r="I250" s="3">
        <f>E250-F250</f>
        <v>335.8</v>
      </c>
      <c r="J250" s="5">
        <f>F250/E250</f>
        <v>0</v>
      </c>
    </row>
    <row r="251" spans="1:10" ht="15.75">
      <c r="A251" s="15">
        <f>LOOKUP(B251,Membership!$D$2:$D$320,Membership!$C$2:$C$320)</f>
        <v>62</v>
      </c>
      <c r="B251" s="1">
        <v>3095</v>
      </c>
      <c r="C251" s="15">
        <v>199</v>
      </c>
      <c r="D251" s="3">
        <v>3.65</v>
      </c>
      <c r="E251" s="3">
        <f>C251*D251</f>
        <v>726.35</v>
      </c>
      <c r="F251" s="16"/>
      <c r="G251" s="6"/>
      <c r="H251" s="4"/>
      <c r="I251" s="3">
        <f>E251-F251</f>
        <v>726.35</v>
      </c>
      <c r="J251" s="5">
        <f>F251/E251</f>
        <v>0</v>
      </c>
    </row>
    <row r="252" spans="1:10" ht="15.75">
      <c r="A252" s="15">
        <f>LOOKUP(B252,Membership!$D$2:$D$320,Membership!$C$2:$C$320)</f>
        <v>62</v>
      </c>
      <c r="B252" s="1">
        <v>3702</v>
      </c>
      <c r="C252" s="15">
        <v>270</v>
      </c>
      <c r="D252" s="3">
        <v>3.65</v>
      </c>
      <c r="E252" s="3">
        <f>C252*D252</f>
        <v>985.5</v>
      </c>
      <c r="F252" s="16"/>
      <c r="G252" s="6"/>
      <c r="H252" s="4"/>
      <c r="I252" s="3">
        <f>E252-F252</f>
        <v>985.5</v>
      </c>
      <c r="J252" s="5">
        <f>F252/E252</f>
        <v>0</v>
      </c>
    </row>
    <row r="253" spans="1:10" ht="15.75">
      <c r="A253" s="15">
        <f>LOOKUP(B253,Membership!$D$2:$D$320,Membership!$C$2:$C$320)</f>
        <v>62</v>
      </c>
      <c r="B253" s="1">
        <v>6436</v>
      </c>
      <c r="C253" s="15">
        <v>48</v>
      </c>
      <c r="D253" s="3">
        <v>3.65</v>
      </c>
      <c r="E253" s="3">
        <f>C253*D253</f>
        <v>175.2</v>
      </c>
      <c r="F253" s="16"/>
      <c r="G253" s="6"/>
      <c r="H253" s="4"/>
      <c r="I253" s="3">
        <f>E253-F253</f>
        <v>175.2</v>
      </c>
      <c r="J253" s="5">
        <f>F253/E253</f>
        <v>0</v>
      </c>
    </row>
    <row r="254" spans="1:10" ht="15.75">
      <c r="A254" s="15">
        <f>LOOKUP(B254,Membership!$D$2:$D$320,Membership!$C$2:$C$320)</f>
        <v>62</v>
      </c>
      <c r="B254" s="1">
        <v>15276</v>
      </c>
      <c r="C254" s="15">
        <v>44</v>
      </c>
      <c r="D254" s="3">
        <v>3.65</v>
      </c>
      <c r="E254" s="3">
        <f>C254*D254</f>
        <v>160.6</v>
      </c>
      <c r="F254" s="16"/>
      <c r="G254" s="6"/>
      <c r="H254" s="4"/>
      <c r="I254" s="3">
        <f>E254-F254</f>
        <v>160.6</v>
      </c>
      <c r="J254" s="5">
        <f>F254/E254</f>
        <v>0</v>
      </c>
    </row>
    <row r="255" spans="1:10" ht="15.75">
      <c r="A255" s="15"/>
      <c r="B255" s="1"/>
      <c r="C255" s="15"/>
      <c r="D255" s="3"/>
      <c r="E255" s="3"/>
      <c r="F255" s="16"/>
      <c r="G255" s="6"/>
      <c r="H255" s="4"/>
      <c r="I255" s="3"/>
      <c r="J255" s="5"/>
    </row>
    <row r="256" spans="1:10" ht="15.75">
      <c r="A256" s="15">
        <f>LOOKUP(B256,Membership!$D$2:$D$320,Membership!$C$2:$C$320)</f>
        <v>63</v>
      </c>
      <c r="B256" s="1">
        <v>2487</v>
      </c>
      <c r="C256" s="15">
        <v>147</v>
      </c>
      <c r="D256" s="3">
        <v>3.65</v>
      </c>
      <c r="E256" s="3">
        <f>C256*D256</f>
        <v>536.54999999999995</v>
      </c>
      <c r="F256" s="16">
        <v>375.95</v>
      </c>
      <c r="G256" s="6">
        <v>2444</v>
      </c>
      <c r="H256" s="4">
        <v>43272</v>
      </c>
      <c r="I256" s="3">
        <f>E256-F256</f>
        <v>160.59999999999997</v>
      </c>
      <c r="J256" s="5">
        <f>F256/E256</f>
        <v>0.70068027210884354</v>
      </c>
    </row>
    <row r="257" spans="1:10" ht="15.75">
      <c r="A257" s="15">
        <f>LOOKUP(B257,Membership!$D$2:$D$320,Membership!$C$2:$C$320)</f>
        <v>63</v>
      </c>
      <c r="B257" s="1">
        <v>3562</v>
      </c>
      <c r="C257" s="15">
        <v>162</v>
      </c>
      <c r="D257" s="3">
        <v>3.65</v>
      </c>
      <c r="E257" s="3">
        <f>C257*D257</f>
        <v>591.29999999999995</v>
      </c>
      <c r="F257" s="16">
        <v>700</v>
      </c>
      <c r="G257" s="6">
        <v>243</v>
      </c>
      <c r="H257" s="4">
        <v>43053</v>
      </c>
      <c r="I257" s="3">
        <f>E257-F257</f>
        <v>-108.70000000000005</v>
      </c>
      <c r="J257" s="5">
        <f>F257/E257</f>
        <v>1.1838322340605447</v>
      </c>
    </row>
    <row r="258" spans="1:10" ht="15.75">
      <c r="A258" s="15">
        <f>LOOKUP(B258,Membership!$D$2:$D$320,Membership!$C$2:$C$320)</f>
        <v>63</v>
      </c>
      <c r="B258" s="1">
        <v>4240</v>
      </c>
      <c r="C258" s="15">
        <v>177</v>
      </c>
      <c r="D258" s="3">
        <v>3.65</v>
      </c>
      <c r="E258" s="3">
        <f>C258*D258</f>
        <v>646.04999999999995</v>
      </c>
      <c r="F258" s="16">
        <f>518.3+502.6</f>
        <v>1020.9</v>
      </c>
      <c r="G258" s="6">
        <v>3930</v>
      </c>
      <c r="H258" s="4" t="s">
        <v>425</v>
      </c>
      <c r="I258" s="3">
        <f>E258-F258</f>
        <v>-374.85</v>
      </c>
      <c r="J258" s="5">
        <f>F258/E258</f>
        <v>1.5802182493615047</v>
      </c>
    </row>
    <row r="259" spans="1:10" ht="15.75">
      <c r="A259" s="15">
        <f>LOOKUP(B259,Membership!$D$2:$D$320,Membership!$C$2:$C$320)</f>
        <v>63</v>
      </c>
      <c r="B259" s="1">
        <v>10715</v>
      </c>
      <c r="C259" s="15">
        <v>66</v>
      </c>
      <c r="D259" s="3">
        <v>3.65</v>
      </c>
      <c r="E259" s="3">
        <f>C259*D259</f>
        <v>240.9</v>
      </c>
      <c r="F259" s="16"/>
      <c r="G259" s="6"/>
      <c r="H259" s="4"/>
      <c r="I259" s="3">
        <f>E259-F259</f>
        <v>240.9</v>
      </c>
      <c r="J259" s="5">
        <f>F259/E259</f>
        <v>0</v>
      </c>
    </row>
    <row r="260" spans="1:10" ht="15.75">
      <c r="A260" s="15">
        <f>LOOKUP(B260,Membership!$D$2:$D$320,Membership!$C$2:$C$320)</f>
        <v>63</v>
      </c>
      <c r="B260" s="1">
        <v>10976</v>
      </c>
      <c r="C260" s="15">
        <v>57</v>
      </c>
      <c r="D260" s="3">
        <v>3.65</v>
      </c>
      <c r="E260" s="3">
        <f>C260*D260</f>
        <v>208.04999999999998</v>
      </c>
      <c r="F260" s="16">
        <v>226</v>
      </c>
      <c r="G260" s="6">
        <v>2922</v>
      </c>
      <c r="H260" s="4">
        <v>43251</v>
      </c>
      <c r="I260" s="3">
        <f>E260-F260</f>
        <v>-17.950000000000017</v>
      </c>
      <c r="J260" s="5">
        <f>F260/E260</f>
        <v>1.086277337178563</v>
      </c>
    </row>
    <row r="261" spans="1:10" ht="15.75">
      <c r="A261" s="15"/>
      <c r="B261" s="1"/>
      <c r="C261" s="15"/>
      <c r="D261" s="3"/>
      <c r="E261" s="3"/>
      <c r="F261" s="16"/>
      <c r="G261" s="6"/>
      <c r="H261" s="4"/>
      <c r="I261" s="3"/>
      <c r="J261" s="5"/>
    </row>
    <row r="262" spans="1:10" ht="15.75">
      <c r="A262" s="15">
        <f>LOOKUP(B262,Membership!$D$2:$D$320,Membership!$C$2:$C$320)</f>
        <v>64</v>
      </c>
      <c r="B262" s="1">
        <v>524</v>
      </c>
      <c r="C262" s="15">
        <v>196</v>
      </c>
      <c r="D262" s="3">
        <v>3.65</v>
      </c>
      <c r="E262" s="3">
        <f>C262*D262</f>
        <v>715.4</v>
      </c>
      <c r="F262" s="16">
        <v>800</v>
      </c>
      <c r="G262" s="6">
        <v>1009</v>
      </c>
      <c r="H262" s="4">
        <v>43245</v>
      </c>
      <c r="I262" s="3">
        <f>E262-F262</f>
        <v>-84.600000000000023</v>
      </c>
      <c r="J262" s="5">
        <f>F262/E262</f>
        <v>1.118255521386637</v>
      </c>
    </row>
    <row r="263" spans="1:10" ht="15.75">
      <c r="A263" s="15">
        <f>LOOKUP(B263,Membership!$D$2:$D$320,Membership!$C$2:$C$320)</f>
        <v>64</v>
      </c>
      <c r="B263" s="1">
        <v>4648</v>
      </c>
      <c r="C263" s="15">
        <v>53</v>
      </c>
      <c r="D263" s="3">
        <v>3.65</v>
      </c>
      <c r="E263" s="3">
        <f>C263*D263</f>
        <v>193.45</v>
      </c>
      <c r="F263" s="16"/>
      <c r="G263" s="6"/>
      <c r="H263" s="4"/>
      <c r="I263" s="3">
        <f>E263-F263</f>
        <v>193.45</v>
      </c>
      <c r="J263" s="5">
        <f>F263/E263</f>
        <v>0</v>
      </c>
    </row>
    <row r="264" spans="1:10" ht="15.75">
      <c r="A264" s="15">
        <f>LOOKUP(B264,Membership!$D$2:$D$320,Membership!$C$2:$C$320)</f>
        <v>64</v>
      </c>
      <c r="B264" s="1">
        <v>15090</v>
      </c>
      <c r="C264" s="15">
        <v>45</v>
      </c>
      <c r="D264" s="3">
        <v>3.65</v>
      </c>
      <c r="E264" s="3">
        <f>C264*D264</f>
        <v>164.25</v>
      </c>
      <c r="F264" s="16">
        <v>164.25</v>
      </c>
      <c r="G264" s="6">
        <v>1292</v>
      </c>
      <c r="H264" s="4">
        <v>43274</v>
      </c>
      <c r="I264" s="3">
        <f>E264-F264</f>
        <v>0</v>
      </c>
      <c r="J264" s="5">
        <f>F264/E264</f>
        <v>1</v>
      </c>
    </row>
    <row r="265" spans="1:10" ht="15.75">
      <c r="A265" s="15">
        <f>LOOKUP(B265,Membership!$D$2:$D$320,Membership!$C$2:$C$320)</f>
        <v>64</v>
      </c>
      <c r="B265" s="1">
        <v>16171</v>
      </c>
      <c r="C265" s="15">
        <v>30</v>
      </c>
      <c r="D265" s="3">
        <v>3.65</v>
      </c>
      <c r="E265" s="3">
        <f>C265*D265</f>
        <v>109.5</v>
      </c>
      <c r="F265" s="16">
        <v>36.5</v>
      </c>
      <c r="G265" s="6">
        <v>5038</v>
      </c>
      <c r="H265" s="4">
        <v>43277</v>
      </c>
      <c r="I265" s="3">
        <f>E265-F265</f>
        <v>73</v>
      </c>
      <c r="J265" s="5">
        <f>F265/E265</f>
        <v>0.33333333333333331</v>
      </c>
    </row>
    <row r="266" spans="1:10" ht="15.75">
      <c r="A266" s="15"/>
      <c r="B266" s="1"/>
      <c r="C266" s="15"/>
      <c r="D266" s="3"/>
      <c r="E266" s="3"/>
      <c r="F266" s="16"/>
      <c r="G266" s="6"/>
      <c r="H266" s="4"/>
      <c r="I266" s="3"/>
      <c r="J266" s="5"/>
    </row>
    <row r="267" spans="1:10" ht="15.75">
      <c r="A267" s="15">
        <f>LOOKUP(B267,Membership!$D$2:$D$320,Membership!$C$2:$C$320)</f>
        <v>65</v>
      </c>
      <c r="B267" s="1">
        <v>1709</v>
      </c>
      <c r="C267" s="15">
        <v>192</v>
      </c>
      <c r="D267" s="3">
        <v>3.65</v>
      </c>
      <c r="E267" s="3">
        <f>C267*D267</f>
        <v>700.8</v>
      </c>
      <c r="F267" s="16">
        <v>704.45</v>
      </c>
      <c r="G267" s="49">
        <v>8228</v>
      </c>
      <c r="H267" s="4">
        <v>43242</v>
      </c>
      <c r="I267" s="3">
        <f>E267-F267</f>
        <v>-3.6500000000000909</v>
      </c>
      <c r="J267" s="5">
        <f>F267/E267</f>
        <v>1.0052083333333335</v>
      </c>
    </row>
    <row r="268" spans="1:10" ht="15.75">
      <c r="A268" s="15">
        <f>LOOKUP(B268,Membership!$D$2:$D$320,Membership!$C$2:$C$320)</f>
        <v>65</v>
      </c>
      <c r="B268" s="1">
        <v>4614</v>
      </c>
      <c r="C268" s="15">
        <v>59</v>
      </c>
      <c r="D268" s="3">
        <v>3.65</v>
      </c>
      <c r="E268" s="3">
        <f>C268*D268</f>
        <v>215.35</v>
      </c>
      <c r="F268" s="16">
        <v>98.9</v>
      </c>
      <c r="G268" s="6">
        <v>1796</v>
      </c>
      <c r="H268" s="4">
        <v>43278</v>
      </c>
      <c r="I268" s="3">
        <f>E268-F268</f>
        <v>116.44999999999999</v>
      </c>
      <c r="J268" s="5">
        <f>F268/E268</f>
        <v>0.45925237984676115</v>
      </c>
    </row>
    <row r="269" spans="1:10" ht="15.75">
      <c r="A269" s="15">
        <f>LOOKUP(B269,Membership!$D$2:$D$320,Membership!$C$2:$C$320)</f>
        <v>65</v>
      </c>
      <c r="B269" s="1">
        <v>6719</v>
      </c>
      <c r="C269" s="15">
        <v>44</v>
      </c>
      <c r="D269" s="3">
        <v>3.65</v>
      </c>
      <c r="E269" s="3">
        <f>C269*D269</f>
        <v>160.6</v>
      </c>
      <c r="F269" s="16">
        <v>168.35</v>
      </c>
      <c r="G269" s="6"/>
      <c r="H269" s="369">
        <v>42990</v>
      </c>
      <c r="I269" s="3">
        <f>E269-F269</f>
        <v>-7.75</v>
      </c>
      <c r="J269" s="5">
        <f>F269/E269</f>
        <v>1.0482565379825655</v>
      </c>
    </row>
    <row r="270" spans="1:10" ht="15.75">
      <c r="A270" s="15">
        <f>LOOKUP(B270,Membership!$D$2:$D$320,Membership!$C$2:$C$320)</f>
        <v>64</v>
      </c>
      <c r="B270" s="1">
        <v>13583</v>
      </c>
      <c r="C270" s="15">
        <v>93</v>
      </c>
      <c r="D270" s="3">
        <v>3.65</v>
      </c>
      <c r="E270" s="3">
        <f>C270*D270</f>
        <v>339.45</v>
      </c>
      <c r="F270" s="16"/>
      <c r="G270" s="6"/>
      <c r="H270" s="4"/>
      <c r="I270" s="3">
        <f>E270-F270</f>
        <v>339.45</v>
      </c>
      <c r="J270" s="5">
        <f>F270/E270</f>
        <v>0</v>
      </c>
    </row>
    <row r="271" spans="1:10" ht="15.75">
      <c r="A271" s="15"/>
      <c r="B271" s="1"/>
      <c r="C271" s="15"/>
      <c r="D271" s="3"/>
      <c r="E271" s="3"/>
      <c r="F271" s="16"/>
      <c r="G271" s="6"/>
      <c r="H271" s="4"/>
      <c r="I271" s="3"/>
      <c r="J271" s="5"/>
    </row>
    <row r="272" spans="1:10" ht="15.75">
      <c r="A272" s="15">
        <f>LOOKUP(B272,Membership!$D$2:$D$320,Membership!$C$2:$C$320)</f>
        <v>66</v>
      </c>
      <c r="B272" s="1">
        <v>1964</v>
      </c>
      <c r="C272" s="15">
        <v>435</v>
      </c>
      <c r="D272" s="3">
        <v>3.65</v>
      </c>
      <c r="E272" s="3">
        <f>C272*D272</f>
        <v>1587.75</v>
      </c>
      <c r="F272" s="16"/>
      <c r="G272" s="6"/>
      <c r="H272" s="4"/>
      <c r="I272" s="3">
        <f>E272-F272</f>
        <v>1587.75</v>
      </c>
      <c r="J272" s="5">
        <f>F272/E272</f>
        <v>0</v>
      </c>
    </row>
    <row r="273" spans="1:10" ht="15.75">
      <c r="A273" s="15">
        <f>LOOKUP(B273,Membership!$D$2:$D$320,Membership!$C$2:$C$320)</f>
        <v>66</v>
      </c>
      <c r="B273" s="1">
        <v>2035</v>
      </c>
      <c r="C273" s="15">
        <v>66</v>
      </c>
      <c r="D273" s="3">
        <v>3.65</v>
      </c>
      <c r="E273" s="3">
        <f>C273*D273</f>
        <v>240.9</v>
      </c>
      <c r="F273" s="16">
        <v>133.55000000000001</v>
      </c>
      <c r="G273" s="6">
        <v>1223</v>
      </c>
      <c r="H273" s="4">
        <v>43273</v>
      </c>
      <c r="I273" s="3">
        <f>E273-F273</f>
        <v>107.35</v>
      </c>
      <c r="J273" s="5">
        <f>F273/E273</f>
        <v>0.55437941054379414</v>
      </c>
    </row>
    <row r="274" spans="1:10" ht="15.75">
      <c r="A274" s="15">
        <f>LOOKUP(B274,Membership!$D$2:$D$320,Membership!$C$2:$C$320)</f>
        <v>66</v>
      </c>
      <c r="B274" s="1">
        <v>11301</v>
      </c>
      <c r="C274" s="15">
        <v>59</v>
      </c>
      <c r="D274" s="3">
        <v>3.65</v>
      </c>
      <c r="E274" s="3">
        <f>C274*D274</f>
        <v>215.35</v>
      </c>
      <c r="F274" s="16"/>
      <c r="G274" s="6"/>
      <c r="H274" s="4"/>
      <c r="I274" s="3">
        <f>E274-F274</f>
        <v>215.35</v>
      </c>
      <c r="J274" s="5">
        <f>F274/E274</f>
        <v>0</v>
      </c>
    </row>
    <row r="275" spans="1:10" ht="15.75">
      <c r="A275" s="15">
        <f>LOOKUP(B275,Membership!$D$2:$D$320,Membership!$C$2:$C$320)</f>
        <v>66</v>
      </c>
      <c r="B275" s="1">
        <v>11657</v>
      </c>
      <c r="C275" s="15">
        <v>23</v>
      </c>
      <c r="D275" s="3">
        <v>3.65</v>
      </c>
      <c r="E275" s="3">
        <f>C275*D275</f>
        <v>83.95</v>
      </c>
      <c r="F275" s="16"/>
      <c r="G275" s="6"/>
      <c r="H275" s="4"/>
      <c r="I275" s="3">
        <f>E275-F275</f>
        <v>83.95</v>
      </c>
      <c r="J275" s="5">
        <f>F275/E275</f>
        <v>0</v>
      </c>
    </row>
    <row r="276" spans="1:10" ht="15.75">
      <c r="A276" s="15">
        <f>LOOKUP(B276,Membership!$D$2:$D$320,Membership!$C$2:$C$320)</f>
        <v>66</v>
      </c>
      <c r="B276" s="1">
        <v>12621</v>
      </c>
      <c r="C276" s="15">
        <v>53</v>
      </c>
      <c r="D276" s="3">
        <v>3.65</v>
      </c>
      <c r="E276" s="3">
        <f>C276*D276</f>
        <v>193.45</v>
      </c>
      <c r="F276" s="16">
        <v>197.1</v>
      </c>
      <c r="G276" s="6">
        <v>2846</v>
      </c>
      <c r="H276" s="4">
        <v>43211</v>
      </c>
      <c r="I276" s="3">
        <f>E276-F276</f>
        <v>-3.6500000000000057</v>
      </c>
      <c r="J276" s="5">
        <f>F276/E276</f>
        <v>1.0188679245283019</v>
      </c>
    </row>
    <row r="277" spans="1:10" ht="15.75">
      <c r="A277" s="15"/>
      <c r="B277" s="1"/>
      <c r="C277" s="15"/>
      <c r="D277" s="3"/>
      <c r="E277" s="3"/>
      <c r="F277" s="16"/>
      <c r="G277" s="6"/>
      <c r="H277" s="4"/>
      <c r="I277" s="3"/>
      <c r="J277" s="5"/>
    </row>
    <row r="278" spans="1:10" ht="15.75">
      <c r="A278" s="15">
        <f>LOOKUP(B278,Membership!$D$2:$D$320,Membership!$C$2:$C$320)</f>
        <v>67</v>
      </c>
      <c r="B278" s="1">
        <v>973</v>
      </c>
      <c r="C278" s="15">
        <v>183</v>
      </c>
      <c r="D278" s="3">
        <v>3.65</v>
      </c>
      <c r="E278" s="3">
        <f>C278*D278</f>
        <v>667.94999999999993</v>
      </c>
      <c r="F278" s="16">
        <v>127.95</v>
      </c>
      <c r="G278" s="6">
        <v>8495</v>
      </c>
      <c r="H278" s="4">
        <v>43270</v>
      </c>
      <c r="I278" s="3">
        <f>E278-F278</f>
        <v>539.99999999999989</v>
      </c>
      <c r="J278" s="5">
        <f>F278/E278</f>
        <v>0.19155625421064454</v>
      </c>
    </row>
    <row r="279" spans="1:10" ht="15.75">
      <c r="A279" s="15">
        <f>LOOKUP(B279,Membership!$D$2:$D$320,Membership!$C$2:$C$320)</f>
        <v>67</v>
      </c>
      <c r="B279" s="1">
        <v>8108</v>
      </c>
      <c r="C279" s="15">
        <v>44</v>
      </c>
      <c r="D279" s="3">
        <v>3.65</v>
      </c>
      <c r="E279" s="3">
        <f>C279*D279</f>
        <v>160.6</v>
      </c>
      <c r="F279" s="16"/>
      <c r="G279" s="6"/>
      <c r="H279" s="4"/>
      <c r="I279" s="3">
        <f>E279-F279</f>
        <v>160.6</v>
      </c>
      <c r="J279" s="5">
        <f>F279/E279</f>
        <v>0</v>
      </c>
    </row>
    <row r="280" spans="1:10" ht="15.75">
      <c r="A280" s="15">
        <f>LOOKUP(B280,Membership!$D$2:$D$320,Membership!$C$2:$C$320)</f>
        <v>67</v>
      </c>
      <c r="B280" s="7">
        <v>14362</v>
      </c>
      <c r="C280" s="15">
        <v>59</v>
      </c>
      <c r="D280" s="3">
        <v>3.65</v>
      </c>
      <c r="E280" s="3">
        <f>C280*D280</f>
        <v>215.35</v>
      </c>
      <c r="F280" s="16"/>
      <c r="G280" s="6"/>
      <c r="H280" s="4"/>
      <c r="I280" s="3">
        <f>E280-F280</f>
        <v>215.35</v>
      </c>
      <c r="J280" s="5">
        <f>F280/E280</f>
        <v>0</v>
      </c>
    </row>
    <row r="281" spans="1:10" ht="15.75">
      <c r="A281" s="15">
        <f>LOOKUP(B281,Membership!$D$2:$D$320,Membership!$C$2:$C$320)</f>
        <v>67</v>
      </c>
      <c r="B281" s="1">
        <v>16022</v>
      </c>
      <c r="C281" s="15">
        <v>48</v>
      </c>
      <c r="D281" s="3">
        <v>3.65</v>
      </c>
      <c r="E281" s="3">
        <f>C281*D281</f>
        <v>175.2</v>
      </c>
      <c r="F281" s="16"/>
      <c r="G281" s="6"/>
      <c r="H281" s="4"/>
      <c r="I281" s="3">
        <f>E281-F281</f>
        <v>175.2</v>
      </c>
      <c r="J281" s="5">
        <f>F281/E281</f>
        <v>0</v>
      </c>
    </row>
    <row r="282" spans="1:10" ht="15.75">
      <c r="A282" s="15">
        <f>LOOKUP(B282,Membership!$D$2:$D$320,Membership!$C$2:$C$320)</f>
        <v>67</v>
      </c>
      <c r="B282" s="1">
        <v>16765</v>
      </c>
      <c r="C282" s="15">
        <v>23</v>
      </c>
      <c r="D282" s="3">
        <v>3.65</v>
      </c>
      <c r="E282" s="3">
        <f>C282*D282</f>
        <v>83.95</v>
      </c>
      <c r="F282" s="16"/>
      <c r="G282" s="6"/>
      <c r="H282" s="4"/>
      <c r="I282" s="3">
        <f>E282-F282</f>
        <v>83.95</v>
      </c>
      <c r="J282" s="5">
        <f>F282/E282</f>
        <v>0</v>
      </c>
    </row>
    <row r="283" spans="1:10" ht="15.75">
      <c r="A283" s="15"/>
      <c r="B283" s="1"/>
      <c r="C283" s="15"/>
      <c r="D283" s="3"/>
      <c r="E283" s="3"/>
      <c r="F283" s="16"/>
      <c r="G283" s="6"/>
      <c r="H283" s="4"/>
      <c r="I283" s="3"/>
      <c r="J283" s="5"/>
    </row>
    <row r="284" spans="1:10" ht="15.75">
      <c r="A284" s="15">
        <f>LOOKUP(B284,Membership!$D$2:$D$320,Membership!$C$2:$C$320)</f>
        <v>68</v>
      </c>
      <c r="B284" s="1">
        <v>4580</v>
      </c>
      <c r="C284" s="15">
        <v>207</v>
      </c>
      <c r="D284" s="3">
        <v>3.65</v>
      </c>
      <c r="E284" s="3">
        <f>C284*D284</f>
        <v>755.55</v>
      </c>
      <c r="F284" s="16"/>
      <c r="G284" s="6"/>
      <c r="H284" s="4"/>
      <c r="I284" s="3">
        <f>E284-F284</f>
        <v>755.55</v>
      </c>
      <c r="J284" s="5">
        <f>F284/E284</f>
        <v>0</v>
      </c>
    </row>
    <row r="285" spans="1:10" ht="15.75">
      <c r="A285" s="15">
        <f>LOOKUP(B285,Membership!$D$2:$D$320,Membership!$C$2:$C$320)</f>
        <v>68</v>
      </c>
      <c r="B285" s="1">
        <v>6448</v>
      </c>
      <c r="C285" s="15">
        <v>100</v>
      </c>
      <c r="D285" s="3">
        <v>3.65</v>
      </c>
      <c r="E285" s="3">
        <f>C285*D285</f>
        <v>365</v>
      </c>
      <c r="F285" s="16"/>
      <c r="G285" s="6"/>
      <c r="H285" s="4"/>
      <c r="I285" s="3">
        <f>E285-F285</f>
        <v>365</v>
      </c>
      <c r="J285" s="5">
        <f>F285/E285</f>
        <v>0</v>
      </c>
    </row>
    <row r="286" spans="1:10" ht="15.75">
      <c r="A286" s="15">
        <f>LOOKUP(B286,Membership!$D$2:$D$320,Membership!$C$2:$C$320)</f>
        <v>68</v>
      </c>
      <c r="B286" s="1">
        <v>6450</v>
      </c>
      <c r="C286" s="15">
        <v>100</v>
      </c>
      <c r="D286" s="8">
        <v>3.65</v>
      </c>
      <c r="E286" s="3">
        <f>C286*D286</f>
        <v>365</v>
      </c>
      <c r="F286" s="16"/>
      <c r="G286" s="6"/>
      <c r="H286" s="4"/>
      <c r="I286" s="3">
        <f>E286-F286</f>
        <v>365</v>
      </c>
      <c r="J286" s="5">
        <f>F286/E286</f>
        <v>0</v>
      </c>
    </row>
    <row r="287" spans="1:10" ht="15.75">
      <c r="A287" s="15">
        <f>LOOKUP(B287,Membership!$D$2:$D$320,Membership!$C$2:$C$320)</f>
        <v>68</v>
      </c>
      <c r="B287" s="1">
        <v>13733</v>
      </c>
      <c r="C287" s="15">
        <v>68</v>
      </c>
      <c r="D287" s="3">
        <v>3.65</v>
      </c>
      <c r="E287" s="3">
        <f>C287*D287</f>
        <v>248.2</v>
      </c>
      <c r="F287" s="16"/>
      <c r="G287" s="6"/>
      <c r="H287" s="4"/>
      <c r="I287" s="3">
        <f>E287-F287</f>
        <v>248.2</v>
      </c>
      <c r="J287" s="5">
        <f>F287/E287</f>
        <v>0</v>
      </c>
    </row>
    <row r="288" spans="1:10" ht="15.75">
      <c r="A288" s="15">
        <f>LOOKUP(B288,Membership!$D$2:$D$320,Membership!$C$2:$C$320)</f>
        <v>68</v>
      </c>
      <c r="B288" s="1">
        <v>16710</v>
      </c>
      <c r="C288" s="15">
        <v>22</v>
      </c>
      <c r="D288" s="3">
        <v>3.65</v>
      </c>
      <c r="E288" s="3">
        <f>C288*D288</f>
        <v>80.3</v>
      </c>
      <c r="F288" s="16"/>
      <c r="G288" s="6"/>
      <c r="H288" s="4"/>
      <c r="I288" s="3">
        <f>E288-F288</f>
        <v>80.3</v>
      </c>
      <c r="J288" s="5">
        <f>F288/E288</f>
        <v>0</v>
      </c>
    </row>
    <row r="289" spans="1:10" ht="15.75">
      <c r="A289" s="15"/>
      <c r="B289" s="1"/>
      <c r="C289" s="15"/>
      <c r="D289" s="3"/>
      <c r="E289" s="3"/>
      <c r="F289" s="16"/>
      <c r="G289" s="6"/>
      <c r="H289" s="4"/>
      <c r="I289" s="3"/>
      <c r="J289" s="5"/>
    </row>
    <row r="290" spans="1:10" ht="15.75">
      <c r="A290" s="15">
        <f>LOOKUP(B290,Membership!$D$2:$D$320,Membership!$C$2:$C$320)</f>
        <v>69</v>
      </c>
      <c r="B290" s="1">
        <v>4520</v>
      </c>
      <c r="C290" s="15">
        <v>93</v>
      </c>
      <c r="D290" s="3">
        <v>3.65</v>
      </c>
      <c r="E290" s="3">
        <f>C290*D290</f>
        <v>339.45</v>
      </c>
      <c r="F290" s="16">
        <v>116.45</v>
      </c>
      <c r="G290" s="6">
        <v>6094</v>
      </c>
      <c r="H290" s="4">
        <v>43245</v>
      </c>
      <c r="I290" s="3">
        <f>E290-F290</f>
        <v>223</v>
      </c>
      <c r="J290" s="5">
        <f>F290/E290</f>
        <v>0.34305494181764623</v>
      </c>
    </row>
    <row r="291" spans="1:10" ht="15.75">
      <c r="A291" s="15">
        <f>LOOKUP(B291,Membership!$D$2:$D$320,Membership!$C$2:$C$320)</f>
        <v>69</v>
      </c>
      <c r="B291" s="1">
        <v>4706</v>
      </c>
      <c r="C291" s="15">
        <v>78</v>
      </c>
      <c r="D291" s="3">
        <v>3.65</v>
      </c>
      <c r="E291" s="3">
        <f>C291*D291</f>
        <v>284.7</v>
      </c>
      <c r="F291" s="16">
        <v>210.71</v>
      </c>
      <c r="G291" s="6">
        <v>3577</v>
      </c>
      <c r="H291" s="4">
        <v>43255</v>
      </c>
      <c r="I291" s="3">
        <f>E291-F291</f>
        <v>73.989999999999981</v>
      </c>
      <c r="J291" s="5">
        <f>F291/E291</f>
        <v>0.74011239901650872</v>
      </c>
    </row>
    <row r="292" spans="1:10" ht="15.75">
      <c r="A292" s="15">
        <f>LOOKUP(B292,Membership!$D$2:$D$320,Membership!$C$2:$C$320)</f>
        <v>69</v>
      </c>
      <c r="B292" s="1">
        <v>5438</v>
      </c>
      <c r="C292" s="15">
        <v>90</v>
      </c>
      <c r="D292" s="3">
        <v>3.65</v>
      </c>
      <c r="E292" s="3">
        <f>C292*D292</f>
        <v>328.5</v>
      </c>
      <c r="F292" s="16">
        <v>328.5</v>
      </c>
      <c r="G292" s="6">
        <v>1181</v>
      </c>
      <c r="H292" s="4">
        <v>43153</v>
      </c>
      <c r="I292" s="3">
        <f>E292-F292</f>
        <v>0</v>
      </c>
      <c r="J292" s="5">
        <f>F292/E292</f>
        <v>1</v>
      </c>
    </row>
    <row r="293" spans="1:10" ht="15.75">
      <c r="A293" s="15">
        <f>LOOKUP(B293,Membership!$D$2:$D$320,Membership!$C$2:$C$320)</f>
        <v>69</v>
      </c>
      <c r="B293" s="1">
        <v>6646</v>
      </c>
      <c r="C293" s="15">
        <v>100</v>
      </c>
      <c r="D293" s="3">
        <v>3.65</v>
      </c>
      <c r="E293" s="3">
        <f>C293*D293</f>
        <v>365</v>
      </c>
      <c r="F293" s="16">
        <v>365</v>
      </c>
      <c r="G293" s="6">
        <v>3546</v>
      </c>
      <c r="H293" s="4">
        <v>43243</v>
      </c>
      <c r="I293" s="3">
        <f>E293-F293</f>
        <v>0</v>
      </c>
      <c r="J293" s="5">
        <f>F293/E293</f>
        <v>1</v>
      </c>
    </row>
    <row r="294" spans="1:10" ht="15.75">
      <c r="A294" s="15">
        <f>LOOKUP(B294,Membership!$D$2:$D$320,Membership!$C$2:$C$320)</f>
        <v>69</v>
      </c>
      <c r="B294" s="1">
        <v>6883</v>
      </c>
      <c r="C294" s="15">
        <v>53</v>
      </c>
      <c r="D294" s="3">
        <v>3.65</v>
      </c>
      <c r="E294" s="3">
        <f>C294*D294</f>
        <v>193.45</v>
      </c>
      <c r="F294" s="16"/>
      <c r="G294" s="6"/>
      <c r="H294" s="4"/>
      <c r="I294" s="3">
        <f>E294-F294</f>
        <v>193.45</v>
      </c>
      <c r="J294" s="5">
        <f>F294/E294</f>
        <v>0</v>
      </c>
    </row>
    <row r="295" spans="1:10" ht="15.75">
      <c r="A295" s="15"/>
      <c r="B295" s="1"/>
      <c r="C295" s="15"/>
      <c r="D295" s="3"/>
      <c r="E295" s="3"/>
      <c r="F295" s="16"/>
      <c r="G295" s="6"/>
      <c r="H295" s="4"/>
      <c r="I295" s="3"/>
      <c r="J295" s="5"/>
    </row>
    <row r="296" spans="1:10" ht="15.75">
      <c r="A296" s="15">
        <f>LOOKUP(B296,Membership!$D$2:$D$320,Membership!$C$2:$C$320)</f>
        <v>70</v>
      </c>
      <c r="B296" s="1">
        <v>1612</v>
      </c>
      <c r="C296" s="15">
        <v>30</v>
      </c>
      <c r="D296" s="3">
        <v>3.65</v>
      </c>
      <c r="E296" s="3">
        <f t="shared" ref="E296:E301" si="12">C296*D296</f>
        <v>109.5</v>
      </c>
      <c r="F296" s="16"/>
      <c r="G296" s="6"/>
      <c r="H296" s="4"/>
      <c r="I296" s="3">
        <f t="shared" ref="I296:I301" si="13">E296-F296</f>
        <v>109.5</v>
      </c>
      <c r="J296" s="5">
        <f t="shared" ref="J296:J301" si="14">F296/E296</f>
        <v>0</v>
      </c>
    </row>
    <row r="297" spans="1:10" ht="15.75">
      <c r="A297" s="15">
        <f>LOOKUP(B297,Membership!$D$2:$D$320,Membership!$C$2:$C$320)</f>
        <v>70</v>
      </c>
      <c r="B297" s="1">
        <v>1690</v>
      </c>
      <c r="C297" s="15">
        <v>37</v>
      </c>
      <c r="D297" s="3">
        <v>3.65</v>
      </c>
      <c r="E297" s="3">
        <f t="shared" si="12"/>
        <v>135.04999999999998</v>
      </c>
      <c r="F297" s="16"/>
      <c r="G297" s="6"/>
      <c r="H297" s="4"/>
      <c r="I297" s="3">
        <f t="shared" si="13"/>
        <v>135.04999999999998</v>
      </c>
      <c r="J297" s="5">
        <f t="shared" si="14"/>
        <v>0</v>
      </c>
    </row>
    <row r="298" spans="1:10" ht="15.75">
      <c r="A298" s="15">
        <f>LOOKUP(B298,Membership!$D$2:$D$320,Membership!$C$2:$C$320)</f>
        <v>70</v>
      </c>
      <c r="B298" s="1">
        <v>3464</v>
      </c>
      <c r="C298" s="15">
        <v>160</v>
      </c>
      <c r="D298" s="3">
        <v>3.65</v>
      </c>
      <c r="E298" s="3">
        <f t="shared" si="12"/>
        <v>584</v>
      </c>
      <c r="F298" s="16"/>
      <c r="G298" s="27"/>
      <c r="H298" s="26"/>
      <c r="I298" s="3">
        <f t="shared" si="13"/>
        <v>584</v>
      </c>
      <c r="J298" s="5">
        <f t="shared" si="14"/>
        <v>0</v>
      </c>
    </row>
    <row r="299" spans="1:10" ht="15.75">
      <c r="A299" s="15">
        <f>LOOKUP(B299,Membership!$D$2:$D$320,Membership!$C$2:$C$320)</f>
        <v>70</v>
      </c>
      <c r="B299" s="1">
        <v>4579</v>
      </c>
      <c r="C299" s="15">
        <v>119</v>
      </c>
      <c r="D299" s="3">
        <v>3.65</v>
      </c>
      <c r="E299" s="3">
        <f t="shared" si="12"/>
        <v>434.34999999999997</v>
      </c>
      <c r="F299" s="16"/>
      <c r="G299" s="6"/>
      <c r="H299" s="4"/>
      <c r="I299" s="3">
        <f t="shared" si="13"/>
        <v>434.34999999999997</v>
      </c>
      <c r="J299" s="5">
        <f t="shared" si="14"/>
        <v>0</v>
      </c>
    </row>
    <row r="300" spans="1:10" ht="15.75">
      <c r="A300" s="15">
        <f>LOOKUP(B300,Membership!$D$2:$D$320,Membership!$C$2:$C$320)</f>
        <v>70</v>
      </c>
      <c r="B300" s="1">
        <v>6776</v>
      </c>
      <c r="C300" s="15">
        <v>35</v>
      </c>
      <c r="D300" s="3">
        <v>3.65</v>
      </c>
      <c r="E300" s="3">
        <f t="shared" si="12"/>
        <v>127.75</v>
      </c>
      <c r="F300" s="16"/>
      <c r="G300" s="6"/>
      <c r="H300" s="4"/>
      <c r="I300" s="3">
        <f t="shared" si="13"/>
        <v>127.75</v>
      </c>
      <c r="J300" s="5">
        <f t="shared" si="14"/>
        <v>0</v>
      </c>
    </row>
    <row r="301" spans="1:10" ht="15.75">
      <c r="A301" s="15">
        <f>LOOKUP(B301,Membership!$D$2:$D$320,Membership!$C$2:$C$320)</f>
        <v>70</v>
      </c>
      <c r="B301" s="1">
        <v>7048</v>
      </c>
      <c r="C301" s="15">
        <v>166</v>
      </c>
      <c r="D301" s="3">
        <v>3.65</v>
      </c>
      <c r="E301" s="3">
        <f t="shared" si="12"/>
        <v>605.9</v>
      </c>
      <c r="F301" s="16"/>
      <c r="G301" s="6"/>
      <c r="H301" s="4"/>
      <c r="I301" s="3">
        <f t="shared" si="13"/>
        <v>605.9</v>
      </c>
      <c r="J301" s="5">
        <f t="shared" si="14"/>
        <v>0</v>
      </c>
    </row>
    <row r="302" spans="1:10" ht="15.75">
      <c r="A302" s="15"/>
      <c r="B302" s="1"/>
      <c r="C302" s="15"/>
      <c r="D302" s="3"/>
      <c r="E302" s="3"/>
      <c r="F302" s="16"/>
      <c r="G302" s="6"/>
      <c r="H302" s="4"/>
      <c r="I302" s="3"/>
      <c r="J302" s="5"/>
    </row>
    <row r="303" spans="1:10" ht="15.75">
      <c r="A303" s="15">
        <f>LOOKUP(B303,Membership!$D$2:$D$320,Membership!$C$2:$C$320)</f>
        <v>71</v>
      </c>
      <c r="B303" s="1">
        <v>1837</v>
      </c>
      <c r="C303" s="15">
        <v>175</v>
      </c>
      <c r="D303" s="3">
        <v>3.65</v>
      </c>
      <c r="E303" s="3">
        <f>C303*D303</f>
        <v>638.75</v>
      </c>
      <c r="F303" s="16">
        <v>649.70000000000005</v>
      </c>
      <c r="G303" s="6">
        <v>7773</v>
      </c>
      <c r="H303" s="4">
        <v>43242</v>
      </c>
      <c r="I303" s="3">
        <f>E303-F303</f>
        <v>-10.950000000000045</v>
      </c>
      <c r="J303" s="5">
        <f>F303/E303</f>
        <v>1.0171428571428571</v>
      </c>
    </row>
    <row r="304" spans="1:10" ht="15.75">
      <c r="A304" s="15">
        <f>LOOKUP(B304,Membership!$D$2:$D$320,Membership!$C$2:$C$320)</f>
        <v>71</v>
      </c>
      <c r="B304" s="1">
        <v>4877</v>
      </c>
      <c r="C304" s="15">
        <v>129</v>
      </c>
      <c r="D304" s="3">
        <v>3.65</v>
      </c>
      <c r="E304" s="3">
        <f>C304*D304</f>
        <v>470.84999999999997</v>
      </c>
      <c r="F304" s="16">
        <v>470.85</v>
      </c>
      <c r="G304" s="6">
        <v>1574</v>
      </c>
      <c r="H304" s="4">
        <v>43206</v>
      </c>
      <c r="I304" s="3">
        <f>E304-F304</f>
        <v>0</v>
      </c>
      <c r="J304" s="5">
        <f>F304/E304</f>
        <v>1.0000000000000002</v>
      </c>
    </row>
    <row r="305" spans="1:10" ht="15.75">
      <c r="A305" s="15">
        <f>LOOKUP(B305,Membership!$D$2:$D$320,Membership!$C$2:$C$320)</f>
        <v>71</v>
      </c>
      <c r="B305" s="1">
        <v>4897</v>
      </c>
      <c r="C305" s="15">
        <v>92</v>
      </c>
      <c r="D305" s="3">
        <v>3.65</v>
      </c>
      <c r="E305" s="3">
        <f>C305*D305</f>
        <v>335.8</v>
      </c>
      <c r="F305" s="16"/>
      <c r="G305" s="6"/>
      <c r="H305" s="4"/>
      <c r="I305" s="3">
        <f>E305-F305</f>
        <v>335.8</v>
      </c>
      <c r="J305" s="5">
        <f>F305/E305</f>
        <v>0</v>
      </c>
    </row>
    <row r="306" spans="1:10" ht="15.75">
      <c r="A306" s="15">
        <f>LOOKUP(B306,Membership!$D$2:$D$320,Membership!$C$2:$C$320)</f>
        <v>71</v>
      </c>
      <c r="B306" s="1">
        <v>12677</v>
      </c>
      <c r="C306" s="15">
        <v>57</v>
      </c>
      <c r="D306" s="3">
        <v>3.65</v>
      </c>
      <c r="E306" s="3">
        <f>C306*D306</f>
        <v>208.04999999999998</v>
      </c>
      <c r="F306" s="16"/>
      <c r="G306" s="6"/>
      <c r="H306" s="4"/>
      <c r="I306" s="3">
        <f>E306-F306</f>
        <v>208.04999999999998</v>
      </c>
      <c r="J306" s="5">
        <f>F306/E306</f>
        <v>0</v>
      </c>
    </row>
    <row r="307" spans="1:10" ht="15.75">
      <c r="A307" s="15">
        <f>LOOKUP(B307,Membership!$D$2:$D$320,Membership!$C$2:$C$320)</f>
        <v>71</v>
      </c>
      <c r="B307" s="1">
        <v>14478</v>
      </c>
      <c r="C307" s="15">
        <v>43</v>
      </c>
      <c r="D307" s="3">
        <v>3.65</v>
      </c>
      <c r="E307" s="3">
        <f>C307*D307</f>
        <v>156.94999999999999</v>
      </c>
      <c r="F307" s="16">
        <v>215.35</v>
      </c>
      <c r="G307" s="6" t="s">
        <v>426</v>
      </c>
      <c r="H307" s="4" t="s">
        <v>427</v>
      </c>
      <c r="I307" s="3">
        <f>E307-F307</f>
        <v>-58.400000000000006</v>
      </c>
      <c r="J307" s="5">
        <f>F307/E307</f>
        <v>1.3720930232558139</v>
      </c>
    </row>
    <row r="308" spans="1:10" ht="15.75">
      <c r="A308" s="15"/>
      <c r="B308" s="1"/>
      <c r="C308" s="15"/>
      <c r="D308" s="3"/>
      <c r="E308" s="3"/>
      <c r="F308" s="16"/>
      <c r="G308" s="6"/>
      <c r="H308" s="4"/>
      <c r="I308" s="3"/>
      <c r="J308" s="5"/>
    </row>
    <row r="309" spans="1:10" ht="15.75">
      <c r="A309" s="15">
        <f>LOOKUP(B309,Membership!$D$2:$D$320,Membership!$C$2:$C$320)</f>
        <v>72</v>
      </c>
      <c r="B309" s="1">
        <v>697</v>
      </c>
      <c r="C309" s="15">
        <v>122</v>
      </c>
      <c r="D309" s="3">
        <v>3.65</v>
      </c>
      <c r="E309" s="3">
        <f>C309*D309</f>
        <v>445.3</v>
      </c>
      <c r="F309" s="16">
        <v>203.25</v>
      </c>
      <c r="G309" s="6">
        <v>1784</v>
      </c>
      <c r="H309" s="4">
        <v>43195</v>
      </c>
      <c r="I309" s="3">
        <f>E309-F309</f>
        <v>242.05</v>
      </c>
      <c r="J309" s="5">
        <f>F309/E309</f>
        <v>0.45643386481024029</v>
      </c>
    </row>
    <row r="310" spans="1:10" ht="15.75">
      <c r="A310" s="15">
        <f>LOOKUP(B310,Membership!$D$2:$D$320,Membership!$C$2:$C$320)</f>
        <v>72</v>
      </c>
      <c r="B310" s="1">
        <v>4106</v>
      </c>
      <c r="C310" s="15">
        <v>100</v>
      </c>
      <c r="D310" s="3">
        <v>3.65</v>
      </c>
      <c r="E310" s="3">
        <f>C310*D310</f>
        <v>365</v>
      </c>
      <c r="F310" s="16">
        <v>485.65</v>
      </c>
      <c r="G310" s="6" t="s">
        <v>428</v>
      </c>
      <c r="H310" s="4" t="s">
        <v>429</v>
      </c>
      <c r="I310" s="3">
        <f>E310-F310</f>
        <v>-120.64999999999998</v>
      </c>
      <c r="J310" s="5">
        <f>F310/E310</f>
        <v>1.3305479452054794</v>
      </c>
    </row>
    <row r="311" spans="1:10" ht="15.75">
      <c r="A311" s="15">
        <f>LOOKUP(B311,Membership!$D$2:$D$320,Membership!$C$2:$C$320)</f>
        <v>72</v>
      </c>
      <c r="B311" s="1">
        <v>4831</v>
      </c>
      <c r="C311" s="15">
        <v>61</v>
      </c>
      <c r="D311" s="3">
        <v>3.65</v>
      </c>
      <c r="E311" s="3">
        <f>C311*D311</f>
        <v>222.65</v>
      </c>
      <c r="F311" s="16">
        <v>240.9</v>
      </c>
      <c r="G311" s="6">
        <v>2301</v>
      </c>
      <c r="H311" s="4">
        <v>43200</v>
      </c>
      <c r="I311" s="3">
        <f>E311-F311</f>
        <v>-18.25</v>
      </c>
      <c r="J311" s="5">
        <f>F311/E311</f>
        <v>1.0819672131147542</v>
      </c>
    </row>
    <row r="312" spans="1:10" ht="15.75">
      <c r="A312" s="15">
        <f>LOOKUP(B312,Membership!$D$2:$D$320,Membership!$C$2:$C$320)</f>
        <v>72</v>
      </c>
      <c r="B312" s="7">
        <v>15659</v>
      </c>
      <c r="C312" s="15">
        <v>95</v>
      </c>
      <c r="D312" s="3">
        <v>3.65</v>
      </c>
      <c r="E312" s="3">
        <f>C312*D312</f>
        <v>346.75</v>
      </c>
      <c r="F312" s="16">
        <f>400+365</f>
        <v>765</v>
      </c>
      <c r="G312" s="6">
        <v>1150</v>
      </c>
      <c r="H312" s="4" t="s">
        <v>430</v>
      </c>
      <c r="I312" s="3">
        <f>E312-F312</f>
        <v>-418.25</v>
      </c>
      <c r="J312" s="5">
        <f>F312/E312</f>
        <v>2.2062004325883202</v>
      </c>
    </row>
    <row r="313" spans="1:10" ht="15.75">
      <c r="A313" s="15"/>
      <c r="B313" s="7"/>
      <c r="C313" s="15"/>
      <c r="D313" s="3"/>
      <c r="E313" s="3"/>
      <c r="F313" s="16"/>
      <c r="G313" s="6"/>
      <c r="H313" s="4"/>
      <c r="I313" s="3"/>
      <c r="J313" s="5"/>
    </row>
    <row r="314" spans="1:10" ht="15.75">
      <c r="A314" s="15">
        <f>LOOKUP(B314,Membership!$D$2:$D$320,Membership!$C$2:$C$320)</f>
        <v>73</v>
      </c>
      <c r="B314" s="1">
        <v>1578</v>
      </c>
      <c r="C314" s="15">
        <v>95</v>
      </c>
      <c r="D314" s="3">
        <v>3.65</v>
      </c>
      <c r="E314" s="3">
        <f>C314*D314</f>
        <v>346.75</v>
      </c>
      <c r="F314" s="16"/>
      <c r="G314" s="6"/>
      <c r="H314" s="4"/>
      <c r="I314" s="3">
        <f>E314-F314</f>
        <v>346.75</v>
      </c>
      <c r="J314" s="5">
        <f>F314/E314</f>
        <v>0</v>
      </c>
    </row>
    <row r="315" spans="1:10" ht="15.75">
      <c r="A315" s="15">
        <f>LOOKUP(B315,Membership!$D$2:$D$320,Membership!$C$2:$C$320)</f>
        <v>73</v>
      </c>
      <c r="B315" s="1">
        <v>1647</v>
      </c>
      <c r="C315" s="15">
        <v>100</v>
      </c>
      <c r="D315" s="3">
        <v>3.65</v>
      </c>
      <c r="E315" s="3">
        <f>C315*D315</f>
        <v>365</v>
      </c>
      <c r="F315" s="16">
        <v>368.65</v>
      </c>
      <c r="G315" s="6">
        <v>5105</v>
      </c>
      <c r="H315" s="4">
        <v>43221</v>
      </c>
      <c r="I315" s="3">
        <f>E315-F315</f>
        <v>-3.6499999999999773</v>
      </c>
      <c r="J315" s="5">
        <f>F315/E315</f>
        <v>1.01</v>
      </c>
    </row>
    <row r="316" spans="1:10" ht="15.75">
      <c r="A316" s="15">
        <f>LOOKUP(B316,Membership!$D$2:$D$320,Membership!$C$2:$C$320)</f>
        <v>73</v>
      </c>
      <c r="B316" s="1">
        <v>6554</v>
      </c>
      <c r="C316" s="15">
        <v>59</v>
      </c>
      <c r="D316" s="3">
        <v>3.65</v>
      </c>
      <c r="E316" s="3">
        <f>C316*D316</f>
        <v>215.35</v>
      </c>
      <c r="F316" s="16"/>
      <c r="G316" s="27"/>
      <c r="H316" s="26"/>
      <c r="I316" s="3">
        <f>E316-F316</f>
        <v>215.35</v>
      </c>
      <c r="J316" s="5">
        <f>F316/E316</f>
        <v>0</v>
      </c>
    </row>
    <row r="317" spans="1:10" ht="15.75">
      <c r="A317" s="15">
        <f>LOOKUP(B317,Membership!$D$2:$D$320,Membership!$C$2:$C$320)</f>
        <v>73</v>
      </c>
      <c r="B317" s="1">
        <v>8172</v>
      </c>
      <c r="C317" s="15">
        <v>70</v>
      </c>
      <c r="D317" s="3">
        <v>3.65</v>
      </c>
      <c r="E317" s="3">
        <f>C317*D317</f>
        <v>255.5</v>
      </c>
      <c r="F317" s="16">
        <v>500</v>
      </c>
      <c r="G317" s="6">
        <v>2589</v>
      </c>
      <c r="H317" s="4">
        <v>43262</v>
      </c>
      <c r="I317" s="3">
        <f>E317-F317</f>
        <v>-244.5</v>
      </c>
      <c r="J317" s="5">
        <f>F317/E317</f>
        <v>1.9569471624266144</v>
      </c>
    </row>
    <row r="318" spans="1:10" ht="15.75">
      <c r="A318" s="15">
        <f>LOOKUP(B318,Membership!$D$2:$D$320,Membership!$C$2:$C$320)</f>
        <v>73</v>
      </c>
      <c r="B318" s="7">
        <v>15665</v>
      </c>
      <c r="C318" s="15">
        <v>62</v>
      </c>
      <c r="D318" s="3">
        <v>3.65</v>
      </c>
      <c r="E318" s="3">
        <f>C318*D318</f>
        <v>226.29999999999998</v>
      </c>
      <c r="F318" s="16">
        <v>240.9</v>
      </c>
      <c r="G318" s="6">
        <v>1529</v>
      </c>
      <c r="H318" s="4">
        <v>43231</v>
      </c>
      <c r="I318" s="3">
        <f>E318-F318</f>
        <v>-14.600000000000023</v>
      </c>
      <c r="J318" s="5">
        <f>F318/E318</f>
        <v>1.0645161290322582</v>
      </c>
    </row>
    <row r="319" spans="1:10" ht="15.75">
      <c r="A319" s="15"/>
      <c r="B319" s="1"/>
      <c r="C319" s="15" t="s">
        <v>316</v>
      </c>
      <c r="D319" s="3"/>
      <c r="E319" s="3"/>
      <c r="F319" s="16">
        <f>SUM(F238:F318)</f>
        <v>10575.31</v>
      </c>
      <c r="G319" s="6"/>
      <c r="H319" s="4"/>
      <c r="I319" s="3"/>
      <c r="J319" s="5"/>
    </row>
    <row r="320" spans="1:10" ht="15.75">
      <c r="A320" s="15"/>
      <c r="B320" s="1"/>
      <c r="C320" s="15"/>
      <c r="D320" s="3"/>
      <c r="E320" s="3"/>
      <c r="F320" s="16"/>
      <c r="G320" s="6"/>
      <c r="H320" s="4"/>
      <c r="I320" s="3"/>
      <c r="J320" s="5"/>
    </row>
    <row r="321" spans="1:10" ht="15.75">
      <c r="A321" s="15"/>
      <c r="B321" s="1"/>
      <c r="C321" s="15"/>
      <c r="D321" s="3"/>
      <c r="E321" s="3"/>
      <c r="F321" s="16"/>
      <c r="G321" s="6"/>
      <c r="H321" s="4"/>
      <c r="I321" s="3"/>
      <c r="J321" s="5"/>
    </row>
    <row r="322" spans="1:10" ht="15.75">
      <c r="A322" s="15">
        <f>LOOKUP(B322,Membership!$D$2:$D$320,Membership!$C$2:$C$320)</f>
        <v>80</v>
      </c>
      <c r="B322" s="1">
        <v>669</v>
      </c>
      <c r="C322" s="15">
        <v>58</v>
      </c>
      <c r="D322" s="3">
        <v>3.65</v>
      </c>
      <c r="E322" s="3">
        <f t="shared" ref="E322:E327" si="15">C322*D322</f>
        <v>211.7</v>
      </c>
      <c r="F322" s="16"/>
      <c r="G322" s="6"/>
      <c r="H322" s="4"/>
      <c r="I322" s="3">
        <f t="shared" ref="I322:I327" si="16">E322-F322</f>
        <v>211.7</v>
      </c>
      <c r="J322" s="5">
        <f t="shared" ref="J322:J327" si="17">F322/E322</f>
        <v>0</v>
      </c>
    </row>
    <row r="323" spans="1:10" ht="15.75">
      <c r="A323" s="15">
        <f>LOOKUP(B323,Membership!$D$2:$D$320,Membership!$C$2:$C$320)</f>
        <v>80</v>
      </c>
      <c r="B323" s="1">
        <v>832</v>
      </c>
      <c r="C323" s="15">
        <v>127</v>
      </c>
      <c r="D323" s="3">
        <v>3.65</v>
      </c>
      <c r="E323" s="3">
        <f t="shared" si="15"/>
        <v>463.55</v>
      </c>
      <c r="F323" s="16"/>
      <c r="G323" s="6"/>
      <c r="H323" s="4"/>
      <c r="I323" s="3">
        <f t="shared" si="16"/>
        <v>463.55</v>
      </c>
      <c r="J323" s="5">
        <f t="shared" si="17"/>
        <v>0</v>
      </c>
    </row>
    <row r="324" spans="1:10" ht="15.75">
      <c r="A324" s="15">
        <f>LOOKUP(B324,Membership!$D$2:$D$320,Membership!$C$2:$C$320)</f>
        <v>80</v>
      </c>
      <c r="B324" s="1">
        <v>2639</v>
      </c>
      <c r="C324" s="15">
        <v>91</v>
      </c>
      <c r="D324" s="3">
        <v>3.65</v>
      </c>
      <c r="E324" s="3">
        <f t="shared" si="15"/>
        <v>332.15</v>
      </c>
      <c r="F324" s="16"/>
      <c r="G324" s="6"/>
      <c r="H324" s="4"/>
      <c r="I324" s="3">
        <f t="shared" si="16"/>
        <v>332.15</v>
      </c>
      <c r="J324" s="5">
        <f t="shared" si="17"/>
        <v>0</v>
      </c>
    </row>
    <row r="325" spans="1:10" ht="15.75">
      <c r="A325" s="15">
        <f>LOOKUP(B325,Membership!$D$2:$D$320,Membership!$C$2:$C$320)</f>
        <v>80</v>
      </c>
      <c r="B325" s="1">
        <v>6702</v>
      </c>
      <c r="C325" s="15">
        <v>47</v>
      </c>
      <c r="D325" s="3">
        <v>3.65</v>
      </c>
      <c r="E325" s="3">
        <f t="shared" si="15"/>
        <v>171.54999999999998</v>
      </c>
      <c r="F325" s="16"/>
      <c r="G325" s="6"/>
      <c r="H325" s="4"/>
      <c r="I325" s="3">
        <f t="shared" si="16"/>
        <v>171.54999999999998</v>
      </c>
      <c r="J325" s="5">
        <f t="shared" si="17"/>
        <v>0</v>
      </c>
    </row>
    <row r="326" spans="1:10" ht="15.75">
      <c r="A326" s="15">
        <f>LOOKUP(B326,Membership!$D$2:$D$320,Membership!$C$2:$C$320)</f>
        <v>80</v>
      </c>
      <c r="B326" s="1">
        <v>6786</v>
      </c>
      <c r="C326" s="15">
        <v>27</v>
      </c>
      <c r="D326" s="3">
        <v>3.65</v>
      </c>
      <c r="E326" s="3">
        <f t="shared" si="15"/>
        <v>98.55</v>
      </c>
      <c r="F326" s="16"/>
      <c r="G326" s="6"/>
      <c r="H326" s="4"/>
      <c r="I326" s="3">
        <f t="shared" si="16"/>
        <v>98.55</v>
      </c>
      <c r="J326" s="5">
        <f t="shared" si="17"/>
        <v>0</v>
      </c>
    </row>
    <row r="327" spans="1:10" ht="15.75">
      <c r="A327" s="15">
        <f>LOOKUP(B327,Membership!$D$2:$D$320,Membership!$C$2:$C$320)</f>
        <v>80</v>
      </c>
      <c r="B327" s="1">
        <v>7132</v>
      </c>
      <c r="C327" s="15">
        <v>72</v>
      </c>
      <c r="D327" s="3">
        <v>3.65</v>
      </c>
      <c r="E327" s="3">
        <f t="shared" si="15"/>
        <v>262.8</v>
      </c>
      <c r="F327" s="16"/>
      <c r="G327" s="6"/>
      <c r="H327" s="4"/>
      <c r="I327" s="3">
        <f t="shared" si="16"/>
        <v>262.8</v>
      </c>
      <c r="J327" s="5">
        <f t="shared" si="17"/>
        <v>0</v>
      </c>
    </row>
    <row r="328" spans="1:10" ht="15.75">
      <c r="A328" s="15"/>
      <c r="B328" s="1"/>
      <c r="C328" s="15"/>
      <c r="D328" s="3"/>
      <c r="E328" s="3"/>
      <c r="F328" s="16"/>
      <c r="G328" s="6"/>
      <c r="H328" s="4"/>
      <c r="I328" s="3"/>
      <c r="J328" s="5"/>
    </row>
    <row r="329" spans="1:10" ht="15.75">
      <c r="A329" s="15">
        <f>LOOKUP(B329,Membership!$D$2:$D$320,Membership!$C$2:$C$320)</f>
        <v>81</v>
      </c>
      <c r="B329" s="1">
        <v>1762</v>
      </c>
      <c r="C329" s="15">
        <v>322</v>
      </c>
      <c r="D329" s="3">
        <v>3.65</v>
      </c>
      <c r="E329" s="3">
        <f>C329*D329</f>
        <v>1175.3</v>
      </c>
      <c r="F329" s="16">
        <v>1175.3</v>
      </c>
      <c r="G329" s="6">
        <v>1100</v>
      </c>
      <c r="H329" s="4">
        <v>43221</v>
      </c>
      <c r="I329" s="3">
        <f>E329-F329</f>
        <v>0</v>
      </c>
      <c r="J329" s="5">
        <f>F329/E329</f>
        <v>1</v>
      </c>
    </row>
    <row r="330" spans="1:10" ht="15.75">
      <c r="A330" s="15">
        <f>LOOKUP(B330,Membership!$D$2:$D$320,Membership!$C$2:$C$320)</f>
        <v>81</v>
      </c>
      <c r="B330" s="1">
        <v>4902</v>
      </c>
      <c r="C330" s="15">
        <v>215</v>
      </c>
      <c r="D330" s="3">
        <v>3.65</v>
      </c>
      <c r="E330" s="3">
        <f>C330*D330</f>
        <v>784.75</v>
      </c>
      <c r="F330" s="16">
        <v>474.5</v>
      </c>
      <c r="G330" s="6">
        <v>7133</v>
      </c>
      <c r="H330" s="4">
        <v>43262</v>
      </c>
      <c r="I330" s="3">
        <f>E330-F330</f>
        <v>310.25</v>
      </c>
      <c r="J330" s="5">
        <f>F330/E330</f>
        <v>0.60465116279069764</v>
      </c>
    </row>
    <row r="331" spans="1:10" ht="15.75">
      <c r="A331" s="15">
        <f>LOOKUP(B331,Membership!$D$2:$D$320,Membership!$C$2:$C$320)</f>
        <v>82</v>
      </c>
      <c r="B331" s="1">
        <v>4954</v>
      </c>
      <c r="C331" s="15">
        <v>121</v>
      </c>
      <c r="D331" s="3">
        <v>3.65</v>
      </c>
      <c r="E331" s="3">
        <f>C331*D331</f>
        <v>441.65</v>
      </c>
      <c r="F331" s="16"/>
      <c r="G331" s="6"/>
      <c r="H331" s="4"/>
      <c r="I331" s="3">
        <f>E331-F331</f>
        <v>441.65</v>
      </c>
      <c r="J331" s="5">
        <f>F331/E331</f>
        <v>0</v>
      </c>
    </row>
    <row r="332" spans="1:10" ht="15.75">
      <c r="A332" s="15">
        <f>LOOKUP(B332,Membership!$D$2:$D$320,Membership!$C$2:$C$320)</f>
        <v>81</v>
      </c>
      <c r="B332" s="1">
        <v>7030</v>
      </c>
      <c r="C332" s="15">
        <v>92</v>
      </c>
      <c r="D332" s="3">
        <v>3.65</v>
      </c>
      <c r="E332" s="3">
        <f>C332*D332</f>
        <v>335.8</v>
      </c>
      <c r="F332" s="16">
        <v>400</v>
      </c>
      <c r="G332" s="6">
        <v>2435</v>
      </c>
      <c r="H332" s="4">
        <v>43270</v>
      </c>
      <c r="I332" s="3">
        <f>E332-F332</f>
        <v>-64.199999999999989</v>
      </c>
      <c r="J332" s="5">
        <f>F332/E332</f>
        <v>1.1911852293031566</v>
      </c>
    </row>
    <row r="333" spans="1:10" ht="15.75">
      <c r="A333" s="15">
        <f>LOOKUP(B333,Membership!$D$2:$D$320,Membership!$C$2:$C$320)</f>
        <v>101</v>
      </c>
      <c r="B333" s="1">
        <v>15711</v>
      </c>
      <c r="C333" s="15">
        <v>18</v>
      </c>
      <c r="D333" s="3">
        <v>3.65</v>
      </c>
      <c r="E333" s="3">
        <f>C333*D333</f>
        <v>65.7</v>
      </c>
      <c r="F333" s="16"/>
      <c r="G333" s="6"/>
      <c r="H333" s="4"/>
      <c r="I333" s="3">
        <f>E333-F333</f>
        <v>65.7</v>
      </c>
      <c r="J333" s="5">
        <f>F333/E333</f>
        <v>0</v>
      </c>
    </row>
    <row r="334" spans="1:10" ht="15.75">
      <c r="A334" s="15"/>
      <c r="B334" s="1"/>
      <c r="C334" s="15"/>
      <c r="D334" s="3"/>
      <c r="E334" s="3"/>
      <c r="F334" s="16"/>
      <c r="G334" s="6"/>
      <c r="H334" s="4"/>
      <c r="I334" s="3"/>
      <c r="J334" s="5"/>
    </row>
    <row r="335" spans="1:10" ht="15.75">
      <c r="A335" s="15">
        <f>LOOKUP(B335,Membership!$D$2:$D$320,Membership!$C$2:$C$320)</f>
        <v>83</v>
      </c>
      <c r="B335" s="1">
        <v>2137</v>
      </c>
      <c r="C335" s="15">
        <v>176</v>
      </c>
      <c r="D335" s="3">
        <v>3.65</v>
      </c>
      <c r="E335" s="3">
        <f>C335*D335</f>
        <v>642.4</v>
      </c>
      <c r="F335" s="16">
        <v>400</v>
      </c>
      <c r="G335" s="6">
        <v>1366</v>
      </c>
      <c r="H335" s="4">
        <v>43272</v>
      </c>
      <c r="I335" s="3">
        <f>E335-F335</f>
        <v>242.39999999999998</v>
      </c>
      <c r="J335" s="5">
        <f>F335/E335</f>
        <v>0.62266500622665011</v>
      </c>
    </row>
    <row r="336" spans="1:10" ht="15.75">
      <c r="A336" s="15">
        <f>LOOKUP(B336,Membership!$D$2:$D$320,Membership!$C$2:$C$320)</f>
        <v>83</v>
      </c>
      <c r="B336" s="1">
        <v>2481</v>
      </c>
      <c r="C336" s="15">
        <v>201</v>
      </c>
      <c r="D336" s="3">
        <v>3.65</v>
      </c>
      <c r="E336" s="3">
        <f>C336*D336</f>
        <v>733.65</v>
      </c>
      <c r="F336" s="16">
        <v>816</v>
      </c>
      <c r="G336" s="6">
        <v>2995</v>
      </c>
      <c r="H336" s="4">
        <v>43257</v>
      </c>
      <c r="I336" s="3">
        <f>E336-F336</f>
        <v>-82.350000000000023</v>
      </c>
      <c r="J336" s="5">
        <f>F336/E336</f>
        <v>1.1122469842567981</v>
      </c>
    </row>
    <row r="337" spans="1:10" ht="15.75">
      <c r="A337" s="15">
        <f>LOOKUP(B337,Membership!$D$2:$D$320,Membership!$C$2:$C$320)</f>
        <v>83</v>
      </c>
      <c r="B337" s="1">
        <v>7319</v>
      </c>
      <c r="C337" s="15">
        <v>56</v>
      </c>
      <c r="D337" s="3">
        <v>3.65</v>
      </c>
      <c r="E337" s="3">
        <f>C337*D337</f>
        <v>204.4</v>
      </c>
      <c r="F337" s="16">
        <v>264.64999999999998</v>
      </c>
      <c r="G337" s="6">
        <v>1529</v>
      </c>
      <c r="H337" s="4">
        <v>43255</v>
      </c>
      <c r="I337" s="3">
        <f>E337-F337</f>
        <v>-60.249999999999972</v>
      </c>
      <c r="J337" s="5">
        <f>F337/E337</f>
        <v>1.2947651663405086</v>
      </c>
    </row>
    <row r="338" spans="1:10" ht="15.75">
      <c r="A338" s="15">
        <f>LOOKUP(B338,Membership!$D$2:$D$320,Membership!$C$2:$C$320)</f>
        <v>87</v>
      </c>
      <c r="B338" s="1">
        <v>9546</v>
      </c>
      <c r="C338" s="15">
        <v>44</v>
      </c>
      <c r="D338" s="3">
        <v>3.65</v>
      </c>
      <c r="E338" s="3">
        <f>C338*D338</f>
        <v>160.6</v>
      </c>
      <c r="F338" s="16">
        <v>167.9</v>
      </c>
      <c r="G338" s="6">
        <v>670</v>
      </c>
      <c r="H338" s="4">
        <v>43256</v>
      </c>
      <c r="I338" s="3">
        <f>E338-F338</f>
        <v>-7.3000000000000114</v>
      </c>
      <c r="J338" s="5">
        <f>F338/E338</f>
        <v>1.0454545454545456</v>
      </c>
    </row>
    <row r="339" spans="1:10" ht="15.75">
      <c r="A339" s="15"/>
      <c r="B339" s="1"/>
      <c r="C339" s="15"/>
      <c r="D339" s="3"/>
      <c r="E339" s="3"/>
      <c r="F339" s="16"/>
      <c r="G339" s="6"/>
      <c r="H339" s="4"/>
      <c r="I339" s="3"/>
      <c r="J339" s="5"/>
    </row>
    <row r="340" spans="1:10" ht="15.75">
      <c r="A340" s="15">
        <f>LOOKUP(B340,Membership!$D$2:$D$320,Membership!$C$2:$C$320)</f>
        <v>85</v>
      </c>
      <c r="B340" s="1">
        <v>2032</v>
      </c>
      <c r="C340" s="15">
        <v>181</v>
      </c>
      <c r="D340" s="3">
        <v>3.65</v>
      </c>
      <c r="E340" s="3">
        <f t="shared" ref="E340:E345" si="18">C340*D340</f>
        <v>660.65</v>
      </c>
      <c r="F340" s="16"/>
      <c r="G340" s="6"/>
      <c r="H340" s="4"/>
      <c r="I340" s="3">
        <f t="shared" ref="I340:I345" si="19">E340-F340</f>
        <v>660.65</v>
      </c>
      <c r="J340" s="5">
        <f t="shared" ref="J340:J345" si="20">F340/E340</f>
        <v>0</v>
      </c>
    </row>
    <row r="341" spans="1:10" ht="15.75">
      <c r="A341" s="15">
        <f>LOOKUP(B341,Membership!$D$2:$D$320,Membership!$C$2:$C$320)</f>
        <v>85</v>
      </c>
      <c r="B341" s="1">
        <v>2066</v>
      </c>
      <c r="C341" s="15">
        <v>81</v>
      </c>
      <c r="D341" s="3">
        <v>3.65</v>
      </c>
      <c r="E341" s="3">
        <f t="shared" si="18"/>
        <v>295.64999999999998</v>
      </c>
      <c r="F341" s="16"/>
      <c r="G341" s="6"/>
      <c r="H341" s="4"/>
      <c r="I341" s="3">
        <f t="shared" si="19"/>
        <v>295.64999999999998</v>
      </c>
      <c r="J341" s="5">
        <f t="shared" si="20"/>
        <v>0</v>
      </c>
    </row>
    <row r="342" spans="1:10" ht="15.75">
      <c r="A342" s="15">
        <f>LOOKUP(B342,Membership!$D$2:$D$320,Membership!$C$2:$C$320)</f>
        <v>85</v>
      </c>
      <c r="B342" s="1">
        <v>3557</v>
      </c>
      <c r="C342" s="15">
        <v>32</v>
      </c>
      <c r="D342" s="3">
        <v>3.65</v>
      </c>
      <c r="E342" s="3">
        <f t="shared" si="18"/>
        <v>116.8</v>
      </c>
      <c r="F342" s="16"/>
      <c r="G342" s="6"/>
      <c r="H342" s="26"/>
      <c r="I342" s="3">
        <f t="shared" si="19"/>
        <v>116.8</v>
      </c>
      <c r="J342" s="5">
        <f t="shared" si="20"/>
        <v>0</v>
      </c>
    </row>
    <row r="343" spans="1:10" ht="15.75">
      <c r="A343" s="15">
        <f>LOOKUP(B343,Membership!$D$2:$D$320,Membership!$C$2:$C$320)</f>
        <v>85</v>
      </c>
      <c r="B343" s="1">
        <v>5415</v>
      </c>
      <c r="C343" s="15">
        <v>51</v>
      </c>
      <c r="D343" s="3">
        <v>3.65</v>
      </c>
      <c r="E343" s="3">
        <f t="shared" si="18"/>
        <v>186.15</v>
      </c>
      <c r="F343" s="16"/>
      <c r="G343" s="6"/>
      <c r="H343" s="4"/>
      <c r="I343" s="3">
        <f t="shared" si="19"/>
        <v>186.15</v>
      </c>
      <c r="J343" s="5">
        <f t="shared" si="20"/>
        <v>0</v>
      </c>
    </row>
    <row r="344" spans="1:10" ht="15.75">
      <c r="A344" s="15">
        <f>LOOKUP(B344,Membership!$D$2:$D$320,Membership!$C$2:$C$320)</f>
        <v>80</v>
      </c>
      <c r="B344" s="1">
        <v>7228</v>
      </c>
      <c r="C344" s="15">
        <v>29</v>
      </c>
      <c r="D344" s="3">
        <v>3.65</v>
      </c>
      <c r="E344" s="3">
        <f t="shared" si="18"/>
        <v>105.85</v>
      </c>
      <c r="F344" s="16"/>
      <c r="G344" s="6"/>
      <c r="H344" s="4"/>
      <c r="I344" s="3">
        <f t="shared" si="19"/>
        <v>105.85</v>
      </c>
      <c r="J344" s="5">
        <f t="shared" si="20"/>
        <v>0</v>
      </c>
    </row>
    <row r="345" spans="1:10" ht="15.75">
      <c r="A345" s="15">
        <f>LOOKUP(B345,Membership!$D$2:$D$320,Membership!$C$2:$C$320)</f>
        <v>85</v>
      </c>
      <c r="B345" s="1">
        <v>7827</v>
      </c>
      <c r="C345" s="15">
        <v>180</v>
      </c>
      <c r="D345" s="3">
        <v>3.65</v>
      </c>
      <c r="E345" s="3">
        <f t="shared" si="18"/>
        <v>657</v>
      </c>
      <c r="F345" s="16"/>
      <c r="G345" s="6"/>
      <c r="H345" s="4"/>
      <c r="I345" s="3">
        <f t="shared" si="19"/>
        <v>657</v>
      </c>
      <c r="J345" s="5">
        <f t="shared" si="20"/>
        <v>0</v>
      </c>
    </row>
    <row r="346" spans="1:10" ht="15.75">
      <c r="A346" s="15"/>
      <c r="B346" s="1"/>
      <c r="C346" s="15"/>
      <c r="D346" s="3"/>
      <c r="E346" s="3"/>
      <c r="F346" s="16"/>
      <c r="G346" s="6"/>
      <c r="H346" s="4"/>
      <c r="I346" s="3"/>
      <c r="J346" s="5"/>
    </row>
    <row r="347" spans="1:10" ht="15.75">
      <c r="A347" s="15">
        <f>LOOKUP(B347,Membership!$D$2:$D$320,Membership!$C$2:$C$320)</f>
        <v>87</v>
      </c>
      <c r="B347" s="1">
        <v>5397</v>
      </c>
      <c r="C347" s="15">
        <v>154</v>
      </c>
      <c r="D347" s="3">
        <v>3.65</v>
      </c>
      <c r="E347" s="3">
        <f>C347*D347</f>
        <v>562.1</v>
      </c>
      <c r="F347" s="16">
        <v>562.1</v>
      </c>
      <c r="G347" s="6">
        <v>5309</v>
      </c>
      <c r="H347" s="4">
        <v>43262</v>
      </c>
      <c r="I347" s="3">
        <f>E347-F347</f>
        <v>0</v>
      </c>
      <c r="J347" s="5">
        <f>F347/E347</f>
        <v>1</v>
      </c>
    </row>
    <row r="348" spans="1:10" ht="15.75">
      <c r="A348" s="15">
        <f>LOOKUP(B348,Membership!$D$2:$D$320,Membership!$C$2:$C$320)</f>
        <v>89</v>
      </c>
      <c r="B348" s="1">
        <v>6370</v>
      </c>
      <c r="C348" s="15">
        <v>79</v>
      </c>
      <c r="D348" s="3">
        <v>3.65</v>
      </c>
      <c r="E348" s="3">
        <f>C348*D348</f>
        <v>288.34999999999997</v>
      </c>
      <c r="F348" s="16">
        <v>310.25</v>
      </c>
      <c r="G348" s="6">
        <v>2680</v>
      </c>
      <c r="H348" s="4">
        <v>43271</v>
      </c>
      <c r="I348" s="3">
        <f>E348-F348</f>
        <v>-21.900000000000034</v>
      </c>
      <c r="J348" s="5">
        <f>F348/E348</f>
        <v>1.0759493670886078</v>
      </c>
    </row>
    <row r="349" spans="1:10" ht="15.75">
      <c r="A349" s="15">
        <f>LOOKUP(B349,Membership!$D$2:$D$320,Membership!$C$2:$C$320)</f>
        <v>87</v>
      </c>
      <c r="B349" s="1">
        <v>8985</v>
      </c>
      <c r="C349" s="15">
        <v>42</v>
      </c>
      <c r="D349" s="3">
        <v>3.65</v>
      </c>
      <c r="E349" s="3">
        <f>C349*D349</f>
        <v>153.29999999999998</v>
      </c>
      <c r="F349" s="16">
        <v>145.94999999999999</v>
      </c>
      <c r="G349" s="6">
        <v>1609</v>
      </c>
      <c r="H349" s="4">
        <v>43270</v>
      </c>
      <c r="I349" s="3">
        <f>E349-F349</f>
        <v>7.3499999999999943</v>
      </c>
      <c r="J349" s="5">
        <f>F349/E349</f>
        <v>0.95205479452054798</v>
      </c>
    </row>
    <row r="350" spans="1:10" ht="15.75">
      <c r="A350" s="15">
        <f>LOOKUP(B350,Membership!$D$2:$D$320,Membership!$C$2:$C$320)</f>
        <v>89</v>
      </c>
      <c r="B350" s="1">
        <v>12609</v>
      </c>
      <c r="C350" s="15">
        <v>48</v>
      </c>
      <c r="D350" s="3">
        <v>3.65</v>
      </c>
      <c r="E350" s="3">
        <f>C350*D350</f>
        <v>175.2</v>
      </c>
      <c r="F350" s="16">
        <v>182</v>
      </c>
      <c r="G350" s="6">
        <v>1852</v>
      </c>
      <c r="H350" s="4">
        <v>43171</v>
      </c>
      <c r="I350" s="3">
        <f>E350-F350</f>
        <v>-6.8000000000000114</v>
      </c>
      <c r="J350" s="5">
        <f>F350/E350</f>
        <v>1.0388127853881279</v>
      </c>
    </row>
    <row r="351" spans="1:10" ht="15.75">
      <c r="A351" s="15">
        <f>LOOKUP(B351,Membership!$D$2:$D$320,Membership!$C$2:$C$320)</f>
        <v>82</v>
      </c>
      <c r="B351" s="1">
        <v>16298</v>
      </c>
      <c r="C351" s="15">
        <v>39</v>
      </c>
      <c r="D351" s="3">
        <v>3.65</v>
      </c>
      <c r="E351" s="3">
        <f>C351*D351</f>
        <v>142.35</v>
      </c>
      <c r="F351" s="16">
        <v>120.45</v>
      </c>
      <c r="G351" s="6">
        <v>2175</v>
      </c>
      <c r="H351" s="4">
        <v>43277</v>
      </c>
      <c r="I351" s="3">
        <f>E351-F351</f>
        <v>21.899999999999991</v>
      </c>
      <c r="J351" s="5">
        <f>F351/E351</f>
        <v>0.84615384615384626</v>
      </c>
    </row>
    <row r="352" spans="1:10" ht="15.75">
      <c r="A352" s="15"/>
      <c r="B352" s="1"/>
      <c r="C352" s="15"/>
      <c r="D352" s="3"/>
      <c r="E352" s="3"/>
      <c r="F352" s="16"/>
      <c r="G352" s="6"/>
      <c r="H352" s="4"/>
      <c r="I352" s="3"/>
      <c r="J352" s="5"/>
    </row>
    <row r="353" spans="1:10" ht="15.75">
      <c r="A353" s="15">
        <f>LOOKUP(B353,Membership!$D$2:$D$320,Membership!$C$2:$C$320)</f>
        <v>82</v>
      </c>
      <c r="B353" s="1">
        <v>2845</v>
      </c>
      <c r="C353" s="15">
        <v>306</v>
      </c>
      <c r="D353" s="3">
        <v>3.65</v>
      </c>
      <c r="E353" s="3">
        <f>C353*D353</f>
        <v>1116.8999999999999</v>
      </c>
      <c r="F353" s="16">
        <v>293.51</v>
      </c>
      <c r="G353" s="6">
        <v>7422</v>
      </c>
      <c r="H353" s="4">
        <v>43228</v>
      </c>
      <c r="I353" s="3">
        <f>E353-F353</f>
        <v>823.38999999999987</v>
      </c>
      <c r="J353" s="5">
        <f>F353/E353</f>
        <v>0.26278986480436928</v>
      </c>
    </row>
    <row r="354" spans="1:10" ht="15.75">
      <c r="A354" s="15">
        <f>LOOKUP(B354,Membership!$D$2:$D$320,Membership!$C$2:$C$320)</f>
        <v>82</v>
      </c>
      <c r="B354" s="1">
        <v>6567</v>
      </c>
      <c r="C354" s="15">
        <v>73</v>
      </c>
      <c r="D354" s="3">
        <v>3.65</v>
      </c>
      <c r="E354" s="3">
        <f>C354*D354</f>
        <v>266.45</v>
      </c>
      <c r="F354" s="16"/>
      <c r="G354" s="6"/>
      <c r="H354" s="4"/>
      <c r="I354" s="3">
        <f>E354-F354</f>
        <v>266.45</v>
      </c>
      <c r="J354" s="5">
        <f>F354/E354</f>
        <v>0</v>
      </c>
    </row>
    <row r="355" spans="1:10" ht="15.75">
      <c r="A355" s="15">
        <f>LOOKUP(B355,Membership!$D$2:$D$320,Membership!$C$2:$C$320)</f>
        <v>81</v>
      </c>
      <c r="B355" s="1">
        <v>6759</v>
      </c>
      <c r="C355" s="15">
        <v>157</v>
      </c>
      <c r="D355" s="3">
        <v>3.65</v>
      </c>
      <c r="E355" s="3">
        <f>C355*D355</f>
        <v>573.04999999999995</v>
      </c>
      <c r="F355" s="16"/>
      <c r="G355" s="6"/>
      <c r="H355" s="4"/>
      <c r="I355" s="3">
        <f>E355-F355</f>
        <v>573.04999999999995</v>
      </c>
      <c r="J355" s="5">
        <f>F355/E355</f>
        <v>0</v>
      </c>
    </row>
    <row r="356" spans="1:10" ht="15.75">
      <c r="A356" s="15"/>
      <c r="B356" s="1"/>
      <c r="C356" s="15"/>
      <c r="D356" s="3"/>
      <c r="E356" s="3"/>
      <c r="F356" s="16"/>
      <c r="G356" s="6"/>
      <c r="H356" s="4"/>
      <c r="I356" s="3"/>
      <c r="J356" s="5"/>
    </row>
    <row r="357" spans="1:10" ht="15.75">
      <c r="A357" s="15">
        <f>LOOKUP(B357,Membership!$D$2:$D$320,Membership!$C$2:$C$320)</f>
        <v>89</v>
      </c>
      <c r="B357" s="1">
        <v>6051</v>
      </c>
      <c r="C357" s="15">
        <v>114</v>
      </c>
      <c r="D357" s="3">
        <v>3.65</v>
      </c>
      <c r="E357" s="3">
        <f>C357*D357</f>
        <v>416.09999999999997</v>
      </c>
      <c r="F357" s="16"/>
      <c r="G357" s="6"/>
      <c r="H357" s="4"/>
      <c r="I357" s="3">
        <f>E357-F357</f>
        <v>416.09999999999997</v>
      </c>
      <c r="J357" s="5">
        <f>F357/E357</f>
        <v>0</v>
      </c>
    </row>
    <row r="358" spans="1:10" ht="15.75">
      <c r="A358" s="15">
        <f>LOOKUP(B358,Membership!$D$2:$D$320,Membership!$C$2:$C$320)</f>
        <v>83</v>
      </c>
      <c r="B358" s="1">
        <v>6754</v>
      </c>
      <c r="C358" s="15">
        <v>50</v>
      </c>
      <c r="D358" s="3">
        <v>3.65</v>
      </c>
      <c r="E358" s="3">
        <f>C358*D358</f>
        <v>182.5</v>
      </c>
      <c r="F358" s="16"/>
      <c r="G358" s="27"/>
      <c r="H358" s="4"/>
      <c r="I358" s="3">
        <f>E358-F358</f>
        <v>182.5</v>
      </c>
      <c r="J358" s="5">
        <f>F358/E358</f>
        <v>0</v>
      </c>
    </row>
    <row r="359" spans="1:10" ht="15.75">
      <c r="A359" s="15">
        <f>LOOKUP(B359,Membership!$D$2:$D$320,Membership!$C$2:$C$320)</f>
        <v>51</v>
      </c>
      <c r="B359" s="1">
        <v>7022</v>
      </c>
      <c r="C359" s="15">
        <v>43</v>
      </c>
      <c r="D359" s="3">
        <v>3.65</v>
      </c>
      <c r="E359" s="3">
        <f>C359*D359</f>
        <v>156.94999999999999</v>
      </c>
      <c r="F359" s="16">
        <v>175.2</v>
      </c>
      <c r="G359" s="27">
        <v>1839</v>
      </c>
      <c r="H359" s="4">
        <v>43018</v>
      </c>
      <c r="I359" s="3">
        <f>E359-F359</f>
        <v>-18.25</v>
      </c>
      <c r="J359" s="5">
        <f>F359/E359</f>
        <v>1.1162790697674418</v>
      </c>
    </row>
    <row r="360" spans="1:10" ht="15.75">
      <c r="A360" s="15">
        <f>LOOKUP(B360,Membership!$D$2:$D$320,Membership!$C$2:$C$320)</f>
        <v>89</v>
      </c>
      <c r="B360" s="1">
        <v>7848</v>
      </c>
      <c r="C360" s="15">
        <v>49</v>
      </c>
      <c r="D360" s="3">
        <v>3.65</v>
      </c>
      <c r="E360" s="3">
        <f>C360*D360</f>
        <v>178.85</v>
      </c>
      <c r="F360" s="16">
        <v>382</v>
      </c>
      <c r="G360" s="27" t="s">
        <v>431</v>
      </c>
      <c r="H360" s="4">
        <v>43164</v>
      </c>
      <c r="I360" s="3">
        <f>E360-F360</f>
        <v>-203.15</v>
      </c>
      <c r="J360" s="5">
        <f>F360/E360</f>
        <v>2.1358680458484764</v>
      </c>
    </row>
    <row r="361" spans="1:10" ht="15.75">
      <c r="A361" s="15">
        <f>LOOKUP(B361,Membership!$D$2:$D$320,Membership!$C$2:$C$320)</f>
        <v>89</v>
      </c>
      <c r="B361" s="1">
        <v>9371</v>
      </c>
      <c r="C361" s="15">
        <v>36</v>
      </c>
      <c r="D361" s="3">
        <v>3.65</v>
      </c>
      <c r="E361" s="3">
        <f>C361*D361</f>
        <v>131.4</v>
      </c>
      <c r="F361" s="16"/>
      <c r="G361" s="27"/>
      <c r="H361" s="4"/>
      <c r="I361" s="3">
        <f>E361-F361</f>
        <v>131.4</v>
      </c>
      <c r="J361" s="5">
        <f>F361/E361</f>
        <v>0</v>
      </c>
    </row>
    <row r="362" spans="1:10" ht="15.75">
      <c r="A362" s="15"/>
      <c r="B362" s="1"/>
      <c r="C362" s="15"/>
      <c r="D362" s="3"/>
      <c r="E362" s="3"/>
      <c r="F362" s="16"/>
      <c r="G362" s="27"/>
      <c r="H362" s="4"/>
      <c r="I362" s="3"/>
      <c r="J362" s="5"/>
    </row>
    <row r="363" spans="1:10" ht="15.75">
      <c r="A363" s="15">
        <f>LOOKUP(B363,Membership!$D$2:$D$320,Membership!$C$2:$C$320)</f>
        <v>90</v>
      </c>
      <c r="B363" s="1">
        <v>1133</v>
      </c>
      <c r="C363" s="15">
        <v>114</v>
      </c>
      <c r="D363" s="3">
        <v>3.65</v>
      </c>
      <c r="E363" s="3">
        <f>C363*D363</f>
        <v>416.09999999999997</v>
      </c>
      <c r="F363" s="16"/>
      <c r="G363" s="27"/>
      <c r="H363" s="4"/>
      <c r="I363" s="3">
        <f>E363-F363</f>
        <v>416.09999999999997</v>
      </c>
      <c r="J363" s="5">
        <f>F363/E363</f>
        <v>0</v>
      </c>
    </row>
    <row r="364" spans="1:10" ht="15.75">
      <c r="A364" s="15">
        <f>LOOKUP(B364,Membership!$D$2:$D$320,Membership!$C$2:$C$320)</f>
        <v>90</v>
      </c>
      <c r="B364" s="1">
        <v>1744</v>
      </c>
      <c r="C364" s="15">
        <v>192</v>
      </c>
      <c r="D364" s="3">
        <v>3.65</v>
      </c>
      <c r="E364" s="3">
        <f>C364*D364</f>
        <v>700.8</v>
      </c>
      <c r="F364" s="16">
        <v>112.95</v>
      </c>
      <c r="G364" s="27">
        <v>1749</v>
      </c>
      <c r="H364" s="4">
        <v>43267</v>
      </c>
      <c r="I364" s="3">
        <f>E364-F364</f>
        <v>587.84999999999991</v>
      </c>
      <c r="J364" s="5">
        <f>F364/E364</f>
        <v>0.16117294520547948</v>
      </c>
    </row>
    <row r="365" spans="1:10" ht="15.75">
      <c r="A365" s="15">
        <f>LOOKUP(B365,Membership!$D$2:$D$320,Membership!$C$2:$C$320)</f>
        <v>90</v>
      </c>
      <c r="B365" s="1">
        <v>2963</v>
      </c>
      <c r="C365" s="15">
        <v>91</v>
      </c>
      <c r="D365" s="3">
        <v>3.65</v>
      </c>
      <c r="E365" s="3">
        <f>C365*D365</f>
        <v>332.15</v>
      </c>
      <c r="F365" s="16"/>
      <c r="G365" s="6"/>
      <c r="H365" s="4"/>
      <c r="I365" s="3">
        <f>E365-F365</f>
        <v>332.15</v>
      </c>
      <c r="J365" s="5">
        <f>F365/E365</f>
        <v>0</v>
      </c>
    </row>
    <row r="366" spans="1:10" ht="15.75">
      <c r="A366" s="15">
        <f>LOOKUP(B366,Membership!$D$2:$D$320,Membership!$C$2:$C$320)</f>
        <v>90</v>
      </c>
      <c r="B366" s="1">
        <v>6560</v>
      </c>
      <c r="C366" s="15">
        <v>69</v>
      </c>
      <c r="D366" s="3">
        <v>3.65</v>
      </c>
      <c r="E366" s="3">
        <f>C366*D366</f>
        <v>251.85</v>
      </c>
      <c r="F366" s="16"/>
      <c r="G366" s="27"/>
      <c r="H366" s="4"/>
      <c r="I366" s="3">
        <f>E366-F366</f>
        <v>251.85</v>
      </c>
      <c r="J366" s="5">
        <f>F366/E366</f>
        <v>0</v>
      </c>
    </row>
    <row r="367" spans="1:10" ht="15.75">
      <c r="A367" s="15">
        <f>LOOKUP(B367,Membership!$D$2:$D$320,Membership!$C$2:$C$320)</f>
        <v>90</v>
      </c>
      <c r="B367" s="1">
        <v>9608</v>
      </c>
      <c r="C367" s="15">
        <v>60</v>
      </c>
      <c r="D367" s="3">
        <v>3.65</v>
      </c>
      <c r="E367" s="3">
        <f>C367*D367</f>
        <v>219</v>
      </c>
      <c r="F367" s="16"/>
      <c r="G367" s="27"/>
      <c r="H367" s="4"/>
      <c r="I367" s="3">
        <f>E367-F367</f>
        <v>219</v>
      </c>
      <c r="J367" s="5">
        <f>F367/E367</f>
        <v>0</v>
      </c>
    </row>
    <row r="368" spans="1:10" ht="15.75">
      <c r="A368" s="15"/>
      <c r="B368" s="1"/>
      <c r="C368" s="15"/>
      <c r="D368" s="3"/>
      <c r="E368" s="3"/>
      <c r="F368" s="16"/>
      <c r="G368" s="27"/>
      <c r="H368" s="4"/>
      <c r="I368" s="3"/>
      <c r="J368" s="5"/>
    </row>
    <row r="369" spans="1:10" ht="15.75">
      <c r="A369" s="15">
        <f>LOOKUP(B369,Membership!$D$2:$D$320,Membership!$C$2:$C$320)</f>
        <v>91</v>
      </c>
      <c r="B369" s="1">
        <v>499</v>
      </c>
      <c r="C369" s="15">
        <v>105</v>
      </c>
      <c r="D369" s="3">
        <v>3.65</v>
      </c>
      <c r="E369" s="3">
        <f>C369*D369</f>
        <v>383.25</v>
      </c>
      <c r="F369" s="16"/>
      <c r="G369" s="27"/>
      <c r="H369" s="4"/>
      <c r="I369" s="3">
        <f>E369-F369</f>
        <v>383.25</v>
      </c>
      <c r="J369" s="5">
        <f>F369/E369</f>
        <v>0</v>
      </c>
    </row>
    <row r="370" spans="1:10" ht="15.75">
      <c r="A370" s="15">
        <f>LOOKUP(B370,Membership!$D$2:$D$320,Membership!$C$2:$C$320)</f>
        <v>87</v>
      </c>
      <c r="B370" s="1">
        <v>6587</v>
      </c>
      <c r="C370" s="15">
        <v>81</v>
      </c>
      <c r="D370" s="3">
        <v>3.65</v>
      </c>
      <c r="E370" s="3">
        <f>C370*D370</f>
        <v>295.64999999999998</v>
      </c>
      <c r="F370" s="16">
        <v>40.5</v>
      </c>
      <c r="G370" s="27">
        <v>1947</v>
      </c>
      <c r="H370" s="26">
        <v>43249</v>
      </c>
      <c r="I370" s="3">
        <f>E370-F370</f>
        <v>255.14999999999998</v>
      </c>
      <c r="J370" s="5">
        <f>F370/E370</f>
        <v>0.13698630136986303</v>
      </c>
    </row>
    <row r="371" spans="1:10" ht="15.75">
      <c r="A371" s="15">
        <f>LOOKUP(B371,Membership!$D$2:$D$320,Membership!$C$2:$C$320)</f>
        <v>91</v>
      </c>
      <c r="B371" s="1">
        <v>7106</v>
      </c>
      <c r="C371" s="15">
        <v>58</v>
      </c>
      <c r="D371" s="3">
        <v>3.65</v>
      </c>
      <c r="E371" s="3">
        <f>C371*D371</f>
        <v>211.7</v>
      </c>
      <c r="F371" s="16"/>
      <c r="G371" s="27"/>
      <c r="H371" s="4"/>
      <c r="I371" s="3">
        <f>E371-F371</f>
        <v>211.7</v>
      </c>
      <c r="J371" s="5">
        <f>F371/E371</f>
        <v>0</v>
      </c>
    </row>
    <row r="372" spans="1:10" ht="15.75">
      <c r="A372" s="15">
        <f>LOOKUP(B372,Membership!$D$2:$D$320,Membership!$C$2:$C$320)</f>
        <v>91</v>
      </c>
      <c r="B372" s="1">
        <v>12738</v>
      </c>
      <c r="C372" s="15">
        <v>36</v>
      </c>
      <c r="D372" s="3">
        <v>3.65</v>
      </c>
      <c r="E372" s="3">
        <f>C372*D372</f>
        <v>131.4</v>
      </c>
      <c r="F372" s="16"/>
      <c r="G372" s="27"/>
      <c r="H372" s="4"/>
      <c r="I372" s="3">
        <f>E372-F372</f>
        <v>131.4</v>
      </c>
      <c r="J372" s="5">
        <f>F372/E372</f>
        <v>0</v>
      </c>
    </row>
    <row r="373" spans="1:10" ht="15.75">
      <c r="A373" s="15">
        <f>LOOKUP(B373,Membership!$D$2:$D$320,Membership!$C$2:$C$320)</f>
        <v>91</v>
      </c>
      <c r="B373" s="1">
        <v>16691</v>
      </c>
      <c r="C373" s="15">
        <v>37</v>
      </c>
      <c r="D373" s="3">
        <v>3.65</v>
      </c>
      <c r="E373" s="3">
        <f>C373*D373</f>
        <v>135.04999999999998</v>
      </c>
      <c r="F373" s="16">
        <v>210.05</v>
      </c>
      <c r="G373" s="27">
        <v>1027</v>
      </c>
      <c r="H373" s="4">
        <v>43262</v>
      </c>
      <c r="I373" s="3">
        <f>E373-F373</f>
        <v>-75.000000000000028</v>
      </c>
      <c r="J373" s="5">
        <f>F373/E373</f>
        <v>1.5553498704183639</v>
      </c>
    </row>
    <row r="374" spans="1:10" ht="15.75">
      <c r="A374" s="15"/>
      <c r="B374" s="1"/>
      <c r="C374" s="15" t="s">
        <v>317</v>
      </c>
      <c r="D374" s="3"/>
      <c r="E374" s="3"/>
      <c r="F374" s="16">
        <f>SUM(F322:F373)</f>
        <v>6233.31</v>
      </c>
      <c r="G374" s="27"/>
      <c r="H374" s="4"/>
      <c r="I374" s="3"/>
      <c r="J374" s="5"/>
    </row>
    <row r="375" spans="1:10" ht="15.75">
      <c r="A375" s="15"/>
      <c r="B375" s="1"/>
      <c r="C375" s="15"/>
      <c r="D375" s="3"/>
      <c r="E375" s="3"/>
      <c r="F375" s="16"/>
      <c r="G375" s="27"/>
      <c r="H375" s="4"/>
      <c r="I375" s="3"/>
      <c r="J375" s="5"/>
    </row>
    <row r="376" spans="1:10" ht="15.75" hidden="1">
      <c r="A376" s="15"/>
      <c r="B376" s="1"/>
      <c r="C376" s="15"/>
      <c r="D376" s="3"/>
      <c r="E376" s="3"/>
      <c r="F376" s="16"/>
      <c r="G376" s="27"/>
      <c r="H376" s="4"/>
      <c r="I376" s="3"/>
      <c r="J376" s="5"/>
    </row>
    <row r="377" spans="1:10" ht="15.75" hidden="1">
      <c r="A377" s="15">
        <f>LOOKUP(B377,Membership!$D$2:$D$320,Membership!$C$2:$C$320)</f>
        <v>101</v>
      </c>
      <c r="B377" s="1">
        <v>4419</v>
      </c>
      <c r="C377" s="15">
        <f ca="1">LOOKUP(B377,Membership!$D$2:$D$320,Membership!$J$2:$J$319)</f>
        <v>21</v>
      </c>
      <c r="D377" s="3">
        <v>3.65</v>
      </c>
      <c r="E377" s="3">
        <f ca="1">C377*D377</f>
        <v>76.649999999999991</v>
      </c>
      <c r="F377" s="16"/>
      <c r="G377" s="6"/>
      <c r="H377" s="4"/>
      <c r="I377" s="3">
        <f ca="1">E377-F377</f>
        <v>76.649999999999991</v>
      </c>
      <c r="J377" s="5">
        <f ca="1">F377/E377</f>
        <v>0</v>
      </c>
    </row>
    <row r="378" spans="1:10" ht="15.75" hidden="1">
      <c r="A378" s="15">
        <f>LOOKUP(B378,Membership!$D$2:$D$320,Membership!$C$2:$C$320)</f>
        <v>101</v>
      </c>
      <c r="B378" s="1">
        <v>6586</v>
      </c>
      <c r="C378" s="15">
        <f ca="1">LOOKUP(B378,Membership!$D$2:$D$320,Membership!$J$2:$J$319)</f>
        <v>14</v>
      </c>
      <c r="D378" s="3">
        <v>3.65</v>
      </c>
      <c r="E378" s="3">
        <f ca="1">C378*D378</f>
        <v>51.1</v>
      </c>
      <c r="F378" s="16"/>
      <c r="G378" s="30"/>
      <c r="H378" s="4"/>
      <c r="I378" s="3">
        <v>0</v>
      </c>
      <c r="J378" s="5">
        <f ca="1">F378/E378</f>
        <v>0</v>
      </c>
    </row>
    <row r="379" spans="1:10" hidden="1">
      <c r="A379" s="15">
        <f>LOOKUP(B379,Membership!$D$2:$D$320,Membership!$C$2:$C$320)</f>
        <v>101</v>
      </c>
      <c r="B379" s="14">
        <v>8061</v>
      </c>
      <c r="C379" s="15">
        <f ca="1">LOOKUP(B379,Membership!$D$2:$D$320,Membership!$J$2:$J$319)</f>
        <v>55</v>
      </c>
      <c r="D379" s="16">
        <v>3.65</v>
      </c>
      <c r="E379" s="16">
        <f ca="1">C379*D379</f>
        <v>200.75</v>
      </c>
      <c r="F379" s="16"/>
      <c r="G379" s="19"/>
      <c r="H379" s="17"/>
      <c r="I379" s="16">
        <f ca="1">E379-F379</f>
        <v>200.75</v>
      </c>
      <c r="J379" s="18">
        <f ca="1">F379/E379</f>
        <v>0</v>
      </c>
    </row>
    <row r="380" spans="1:10" ht="15.75" hidden="1">
      <c r="A380" s="15">
        <f>LOOKUP(B380,Membership!$D$2:$D$320,Membership!$C$2:$C$320)</f>
        <v>101</v>
      </c>
      <c r="B380" s="1">
        <v>9078</v>
      </c>
      <c r="C380" s="15">
        <f ca="1">LOOKUP(B380,Membership!$D$2:$D$320,Membership!$J$2:$J$319)</f>
        <v>10</v>
      </c>
      <c r="D380" s="3">
        <v>3.65</v>
      </c>
      <c r="E380" s="3">
        <f ca="1">C380*D380</f>
        <v>36.5</v>
      </c>
      <c r="F380" s="16"/>
      <c r="G380" s="6"/>
      <c r="H380" s="4"/>
      <c r="I380" s="3">
        <f ca="1">E380-F380</f>
        <v>36.5</v>
      </c>
      <c r="J380" s="5">
        <f ca="1">F380/E380</f>
        <v>0</v>
      </c>
    </row>
    <row r="381" spans="1:10" ht="15.75" hidden="1">
      <c r="A381" s="15">
        <f>LOOKUP(B381,Membership!$D$2:$D$320,Membership!$C$2:$C$320)</f>
        <v>101</v>
      </c>
      <c r="B381" s="1">
        <v>10675</v>
      </c>
      <c r="C381" s="15">
        <f ca="1">LOOKUP(B381,Membership!$D$2:$D$320,Membership!$J$2:$J$319)</f>
        <v>26</v>
      </c>
      <c r="D381" s="3">
        <v>3.65</v>
      </c>
      <c r="E381" s="3">
        <f ca="1">C381*D381</f>
        <v>94.899999999999991</v>
      </c>
      <c r="F381" s="16"/>
      <c r="G381" s="27"/>
      <c r="H381" s="4"/>
      <c r="I381" s="3">
        <f ca="1">E381-F381</f>
        <v>94.899999999999991</v>
      </c>
      <c r="J381" s="5">
        <f ca="1">F381/E381</f>
        <v>0</v>
      </c>
    </row>
    <row r="382" spans="1:10" ht="15.75">
      <c r="A382" s="15"/>
      <c r="B382" s="1"/>
      <c r="C382" s="15"/>
      <c r="D382" s="3"/>
      <c r="E382" s="3"/>
      <c r="F382" s="16"/>
      <c r="G382" s="27"/>
      <c r="H382" s="4"/>
      <c r="I382" s="3"/>
      <c r="J382" s="5"/>
    </row>
    <row r="383" spans="1:10" ht="15.75">
      <c r="A383" s="15"/>
      <c r="B383" s="1"/>
      <c r="C383" s="15"/>
      <c r="D383" s="3"/>
      <c r="E383" s="3"/>
      <c r="F383" s="16"/>
      <c r="G383" s="27"/>
      <c r="H383" s="4"/>
      <c r="I383" s="3"/>
      <c r="J383" s="5"/>
    </row>
    <row r="384" spans="1:10" ht="15.75">
      <c r="A384" s="15"/>
      <c r="B384" s="1"/>
      <c r="C384" s="15"/>
      <c r="D384" s="3"/>
      <c r="E384" s="3" t="s">
        <v>304</v>
      </c>
      <c r="F384" s="16">
        <f>F374+F319+F235+F157+F88</f>
        <v>44278.75</v>
      </c>
      <c r="G384" s="27"/>
      <c r="H384" s="4"/>
      <c r="I384" s="3"/>
      <c r="J384" s="5"/>
    </row>
    <row r="385" spans="1:10">
      <c r="A385" s="31"/>
      <c r="B385" s="14"/>
      <c r="C385" s="15"/>
      <c r="D385" s="16"/>
      <c r="E385" s="16"/>
      <c r="F385" s="32"/>
      <c r="G385" s="19"/>
      <c r="H385" s="17"/>
      <c r="I385" s="16"/>
      <c r="J385" s="18"/>
    </row>
    <row r="386" spans="1:10">
      <c r="A386" s="14"/>
      <c r="B386" s="14"/>
      <c r="C386" s="15"/>
      <c r="D386" s="16"/>
      <c r="E386" s="16"/>
      <c r="F386" s="32"/>
      <c r="G386" s="19"/>
      <c r="H386" s="17"/>
      <c r="I386" s="16"/>
      <c r="J386" s="18"/>
    </row>
    <row r="387" spans="1:10" ht="15.75">
      <c r="A387" s="14"/>
      <c r="D387" s="38" t="s">
        <v>319</v>
      </c>
      <c r="E387" s="38" t="s">
        <v>320</v>
      </c>
      <c r="F387" s="38" t="s">
        <v>321</v>
      </c>
      <c r="H387" s="39" t="s">
        <v>322</v>
      </c>
      <c r="I387" s="38" t="s">
        <v>323</v>
      </c>
    </row>
    <row r="388" spans="1:10" ht="16.5" thickBot="1">
      <c r="A388" s="14"/>
      <c r="B388" t="s">
        <v>304</v>
      </c>
      <c r="C388" t="s">
        <v>324</v>
      </c>
      <c r="D388" s="40">
        <f>D389/$J$389</f>
        <v>0.2227185726787681</v>
      </c>
      <c r="E388" s="40">
        <f>E389/$J$389</f>
        <v>0.19672371058351915</v>
      </c>
      <c r="F388" s="40">
        <f>F389/$J$389</f>
        <v>0.20094853626175083</v>
      </c>
      <c r="H388" s="40">
        <f>H389/$J$389</f>
        <v>0.23883488129181604</v>
      </c>
      <c r="I388" s="40">
        <f>I389/$J$389</f>
        <v>0.14077429918414591</v>
      </c>
      <c r="J388" s="46">
        <f>SUM(D388:I388)</f>
        <v>1</v>
      </c>
    </row>
    <row r="389" spans="1:10">
      <c r="A389" s="14"/>
      <c r="B389" s="41" t="s">
        <v>325</v>
      </c>
      <c r="D389" s="45">
        <f>F88</f>
        <v>9861.7000000000025</v>
      </c>
      <c r="E389" s="45">
        <f>F157</f>
        <v>8710.6799999999985</v>
      </c>
      <c r="F389" s="45">
        <f>F235</f>
        <v>8897.75</v>
      </c>
      <c r="H389" s="45">
        <f>F319</f>
        <v>10575.31</v>
      </c>
      <c r="I389" s="45">
        <f>F374</f>
        <v>6233.31</v>
      </c>
      <c r="J389" s="28">
        <f>SUM(D389:I389)</f>
        <v>44278.75</v>
      </c>
    </row>
    <row r="390" spans="1:10">
      <c r="A390" s="14"/>
      <c r="C390" t="s">
        <v>325</v>
      </c>
      <c r="D390" s="42"/>
      <c r="E390" s="42"/>
      <c r="F390" s="42"/>
      <c r="G390" s="43"/>
      <c r="H390" s="42"/>
      <c r="I390" s="42"/>
    </row>
    <row r="391" spans="1:10">
      <c r="A391" s="14"/>
      <c r="B391" t="s">
        <v>326</v>
      </c>
      <c r="C391" s="41"/>
      <c r="D391" s="47">
        <f>$C$391*D388</f>
        <v>0</v>
      </c>
      <c r="E391" s="47">
        <f>$C$391*E388</f>
        <v>0</v>
      </c>
      <c r="F391" s="47">
        <f>$C$391*F388</f>
        <v>0</v>
      </c>
      <c r="G391" s="37"/>
      <c r="H391" s="47">
        <f>$C$391*H388</f>
        <v>0</v>
      </c>
      <c r="I391" s="47">
        <f>$C$391*I388</f>
        <v>0</v>
      </c>
      <c r="J391" s="37">
        <f>SUM(D391:I391)</f>
        <v>0</v>
      </c>
    </row>
    <row r="392" spans="1:10">
      <c r="A392" s="14"/>
      <c r="B392" t="s">
        <v>327</v>
      </c>
      <c r="C392" s="43">
        <v>0</v>
      </c>
      <c r="D392" s="44">
        <f>$C$392*D388</f>
        <v>0</v>
      </c>
      <c r="E392" s="44">
        <f>$C$392*E388</f>
        <v>0</v>
      </c>
      <c r="F392" s="44">
        <f>$C$392*F388</f>
        <v>0</v>
      </c>
      <c r="G392" s="37"/>
      <c r="H392" s="44">
        <f>$C$392*H388</f>
        <v>0</v>
      </c>
      <c r="I392" s="44">
        <f>$C$392*I388</f>
        <v>0</v>
      </c>
      <c r="J392" s="37">
        <f>SUM(D392:I392)</f>
        <v>0</v>
      </c>
    </row>
    <row r="393" spans="1:10">
      <c r="A393" s="14"/>
      <c r="B393" t="s">
        <v>328</v>
      </c>
      <c r="C393">
        <v>1338.21</v>
      </c>
      <c r="D393" s="44">
        <f>-$C$393*D388</f>
        <v>-298.04422114445424</v>
      </c>
      <c r="E393" s="44">
        <f>-$C$393*E388</f>
        <v>-263.25763673997119</v>
      </c>
      <c r="F393" s="44">
        <f>-$C$393*F388</f>
        <v>-268.91134071083758</v>
      </c>
      <c r="G393" s="37"/>
      <c r="H393" s="44">
        <f>-$C$393*H388</f>
        <v>-319.61122649352114</v>
      </c>
      <c r="I393" s="44">
        <f>-$C$393*I388</f>
        <v>-188.38557491121591</v>
      </c>
      <c r="J393" s="37">
        <f>SUM(D393:I393)</f>
        <v>-1338.21</v>
      </c>
    </row>
    <row r="394" spans="1:10">
      <c r="A394" s="14"/>
      <c r="B394" s="29">
        <v>2.5000000000000001E-2</v>
      </c>
      <c r="C394" s="28">
        <f>ROUNDUP(J389*B394,2)</f>
        <v>1106.97</v>
      </c>
      <c r="D394" s="37">
        <f>-$C$394*D388</f>
        <v>-246.54277839821594</v>
      </c>
      <c r="E394" s="37">
        <f>-$C$394*E388</f>
        <v>-217.7672459046382</v>
      </c>
      <c r="F394" s="37">
        <f>-$C$394*F388</f>
        <v>-222.44400118567032</v>
      </c>
      <c r="G394" s="37"/>
      <c r="H394" s="37">
        <f>-$C$394*H388</f>
        <v>-264.3830485436016</v>
      </c>
      <c r="I394" s="37">
        <f>-$C$394*I388</f>
        <v>-155.83292596787402</v>
      </c>
      <c r="J394" s="37">
        <f>SUM(D394:I394)</f>
        <v>-1106.97</v>
      </c>
    </row>
    <row r="395" spans="1:10">
      <c r="A395" s="14"/>
      <c r="D395" s="28">
        <f>SUM(D389:D394)</f>
        <v>9317.1130004573315</v>
      </c>
      <c r="E395" s="28">
        <f>SUM(E389:E394)</f>
        <v>8229.6551173553889</v>
      </c>
      <c r="F395" s="28">
        <f>SUM(F389:F394)</f>
        <v>8406.3946581034925</v>
      </c>
      <c r="H395" s="28">
        <f>SUM(H389:H394)</f>
        <v>9991.3157249628766</v>
      </c>
      <c r="I395" s="28">
        <f>SUM(I389:I394)</f>
        <v>5889.0914991209102</v>
      </c>
      <c r="J395" s="28">
        <f>SUM(J389:J394)</f>
        <v>41833.57</v>
      </c>
    </row>
    <row r="396" spans="1:10">
      <c r="A396" s="14"/>
      <c r="J396" s="28">
        <f>SUM(D395:I395)</f>
        <v>41833.570000000007</v>
      </c>
    </row>
    <row r="397" spans="1:10">
      <c r="A397" s="14"/>
      <c r="B397" s="14"/>
      <c r="C397" s="15"/>
      <c r="D397" s="16"/>
      <c r="E397" s="16"/>
      <c r="F397" s="16"/>
      <c r="G397" s="19"/>
      <c r="H397" s="17"/>
      <c r="I397" s="16"/>
      <c r="J397" s="18"/>
    </row>
    <row r="398" spans="1:10" ht="15.75">
      <c r="A398" s="1"/>
      <c r="B398" s="1"/>
      <c r="C398" s="15"/>
      <c r="D398" s="3"/>
      <c r="E398" s="3"/>
      <c r="F398" s="32"/>
      <c r="G398" s="6"/>
      <c r="H398" s="4"/>
      <c r="I398" s="3"/>
      <c r="J398" s="5"/>
    </row>
    <row r="399" spans="1:10" ht="15.75">
      <c r="A399" s="1"/>
      <c r="B399" s="1"/>
      <c r="C399" s="15"/>
      <c r="D399" s="3"/>
      <c r="E399" s="3"/>
      <c r="F399" s="32"/>
      <c r="G399" s="6"/>
      <c r="H399" s="4"/>
      <c r="I399" s="3"/>
      <c r="J399" s="5"/>
    </row>
    <row r="400" spans="1:10" ht="15.75">
      <c r="A400" s="1"/>
      <c r="B400" s="1"/>
      <c r="C400" s="15"/>
      <c r="D400" s="3"/>
      <c r="E400" s="3"/>
      <c r="F400" s="32"/>
      <c r="G400" s="6"/>
      <c r="H400" s="4"/>
      <c r="I400" s="3"/>
      <c r="J400" s="5"/>
    </row>
    <row r="401" spans="1:10" ht="15.75">
      <c r="A401" s="1"/>
      <c r="B401" s="1"/>
      <c r="C401" s="15"/>
      <c r="D401" s="3"/>
      <c r="E401" s="3"/>
      <c r="F401" s="32"/>
      <c r="G401" s="6"/>
      <c r="H401" s="4"/>
      <c r="I401" s="3"/>
      <c r="J401" s="5"/>
    </row>
    <row r="402" spans="1:10" ht="15.75">
      <c r="A402" s="1"/>
      <c r="B402" s="1"/>
      <c r="C402" s="15"/>
      <c r="D402" s="3"/>
      <c r="E402" s="3"/>
      <c r="F402" s="32"/>
      <c r="G402" s="6"/>
      <c r="H402" s="4"/>
      <c r="I402" s="3"/>
      <c r="J402" s="5"/>
    </row>
    <row r="403" spans="1:10" ht="15.75">
      <c r="A403" s="1"/>
      <c r="B403" s="1"/>
      <c r="C403" s="15"/>
      <c r="D403" s="3"/>
      <c r="E403" s="3"/>
      <c r="F403" s="32"/>
      <c r="G403" s="6"/>
      <c r="H403" s="4"/>
      <c r="I403" s="3"/>
      <c r="J403" s="5"/>
    </row>
    <row r="404" spans="1:10" ht="15.75">
      <c r="A404" s="1"/>
      <c r="B404" s="1"/>
      <c r="C404" s="15"/>
      <c r="D404" s="3"/>
      <c r="E404" s="3"/>
      <c r="F404" s="32"/>
      <c r="G404" s="6"/>
      <c r="H404" s="4"/>
      <c r="I404" s="3"/>
      <c r="J404" s="5"/>
    </row>
    <row r="405" spans="1:10" ht="15.75">
      <c r="A405" s="1"/>
      <c r="B405" s="1"/>
      <c r="C405" s="15"/>
      <c r="D405" s="3"/>
      <c r="E405" s="3"/>
      <c r="F405" s="32"/>
      <c r="G405" s="6"/>
      <c r="H405" s="4"/>
      <c r="I405" s="3"/>
      <c r="J405" s="5"/>
    </row>
    <row r="406" spans="1:10" ht="15.75">
      <c r="A406" s="1"/>
      <c r="B406" s="1"/>
      <c r="C406" s="15"/>
      <c r="D406" s="3"/>
      <c r="E406" s="3"/>
      <c r="F406" s="32"/>
      <c r="G406" s="6"/>
      <c r="H406" s="4"/>
      <c r="I406" s="3"/>
      <c r="J406" s="5"/>
    </row>
    <row r="407" spans="1:10" ht="15.75">
      <c r="A407" s="1"/>
      <c r="B407" s="1"/>
      <c r="C407" s="15"/>
      <c r="D407" s="3"/>
      <c r="E407" s="3"/>
      <c r="F407" s="32"/>
      <c r="G407" s="6"/>
      <c r="H407" s="4"/>
      <c r="I407" s="3"/>
      <c r="J407" s="5"/>
    </row>
    <row r="408" spans="1:10" ht="15.75">
      <c r="A408" s="1"/>
      <c r="B408" s="1"/>
      <c r="C408" s="15"/>
      <c r="D408" s="3"/>
      <c r="E408" s="3"/>
      <c r="F408" s="16"/>
      <c r="G408" s="6"/>
      <c r="H408" s="4"/>
      <c r="I408" s="3"/>
      <c r="J408" s="5"/>
    </row>
    <row r="409" spans="1:10" ht="15.75">
      <c r="A409" s="1"/>
      <c r="B409" s="1"/>
      <c r="C409" s="15"/>
      <c r="D409" s="3"/>
      <c r="E409" s="3"/>
      <c r="F409" s="32"/>
      <c r="G409" s="6"/>
      <c r="H409" s="4"/>
      <c r="I409" s="3"/>
      <c r="J409" s="5"/>
    </row>
    <row r="410" spans="1:10" ht="15.75">
      <c r="A410" s="1"/>
      <c r="B410" s="1"/>
      <c r="C410" s="15"/>
      <c r="D410" s="3"/>
      <c r="E410" s="3"/>
      <c r="F410" s="32"/>
      <c r="G410" s="6"/>
      <c r="H410" s="4"/>
      <c r="I410" s="3"/>
      <c r="J410" s="5"/>
    </row>
    <row r="411" spans="1:10" ht="15.75">
      <c r="A411" s="1"/>
      <c r="B411" s="1"/>
      <c r="C411" s="15"/>
      <c r="D411" s="3"/>
      <c r="E411" s="3"/>
      <c r="F411" s="32"/>
      <c r="G411" s="6"/>
      <c r="H411" s="4"/>
      <c r="I411" s="3"/>
      <c r="J411" s="5"/>
    </row>
    <row r="412" spans="1:10" ht="15.75">
      <c r="A412" s="1"/>
      <c r="B412" s="1"/>
      <c r="C412" s="15"/>
      <c r="D412" s="3"/>
      <c r="E412" s="3"/>
      <c r="F412" s="32"/>
      <c r="G412" s="6"/>
      <c r="H412" s="4"/>
      <c r="I412" s="3"/>
      <c r="J412" s="5"/>
    </row>
    <row r="413" spans="1:10" ht="15.75">
      <c r="A413" s="1"/>
      <c r="B413" s="1"/>
      <c r="C413" s="15"/>
      <c r="D413" s="3"/>
      <c r="E413" s="3"/>
      <c r="F413" s="32"/>
      <c r="G413" s="6"/>
      <c r="H413" s="4"/>
      <c r="I413" s="3"/>
      <c r="J413" s="5"/>
    </row>
    <row r="414" spans="1:10" ht="15.75">
      <c r="A414" s="1"/>
      <c r="B414" s="1"/>
      <c r="C414" s="15"/>
      <c r="D414" s="3"/>
      <c r="E414" s="3"/>
      <c r="F414" s="32"/>
      <c r="G414" s="6"/>
      <c r="H414" s="4"/>
      <c r="I414" s="3"/>
      <c r="J414" s="5"/>
    </row>
    <row r="415" spans="1:10" ht="15.75">
      <c r="A415" s="1"/>
      <c r="B415" s="1"/>
      <c r="C415" s="15"/>
      <c r="D415" s="3"/>
      <c r="E415" s="3"/>
      <c r="F415" s="32"/>
      <c r="G415" s="6"/>
      <c r="H415" s="4"/>
      <c r="I415" s="3"/>
      <c r="J415" s="5"/>
    </row>
    <row r="416" spans="1:10" ht="15.75">
      <c r="A416" s="1"/>
      <c r="B416" s="1"/>
      <c r="C416" s="15"/>
      <c r="D416" s="3"/>
      <c r="E416" s="3"/>
      <c r="F416" s="32"/>
      <c r="G416" s="6"/>
      <c r="H416" s="4"/>
      <c r="I416" s="3"/>
      <c r="J416" s="5"/>
    </row>
    <row r="417" spans="1:10" ht="15.75">
      <c r="A417" s="1"/>
      <c r="B417" s="1"/>
      <c r="C417" s="15"/>
      <c r="D417" s="3"/>
      <c r="E417" s="3"/>
      <c r="F417" s="32"/>
      <c r="G417" s="6"/>
      <c r="H417" s="4"/>
      <c r="I417" s="3"/>
      <c r="J417" s="5"/>
    </row>
    <row r="418" spans="1:10" ht="15.75">
      <c r="A418" s="1"/>
      <c r="B418" s="1"/>
      <c r="C418" s="15"/>
      <c r="D418" s="3"/>
      <c r="E418" s="3"/>
      <c r="F418" s="32"/>
      <c r="G418" s="6"/>
      <c r="H418" s="4"/>
      <c r="I418" s="3"/>
      <c r="J418" s="5"/>
    </row>
    <row r="419" spans="1:10" ht="15.75">
      <c r="A419" s="1"/>
      <c r="B419" s="1"/>
      <c r="C419" s="15"/>
      <c r="D419" s="3"/>
      <c r="E419" s="3"/>
      <c r="F419" s="32"/>
      <c r="G419" s="6"/>
      <c r="H419" s="4"/>
      <c r="I419" s="3"/>
      <c r="J419" s="5"/>
    </row>
    <row r="420" spans="1:10" ht="15.75">
      <c r="A420" s="1"/>
      <c r="B420" s="1"/>
      <c r="C420" s="15"/>
      <c r="D420" s="3"/>
      <c r="E420" s="3"/>
      <c r="F420" s="32"/>
      <c r="G420" s="6"/>
      <c r="H420" s="4"/>
      <c r="I420" s="3"/>
      <c r="J420" s="5"/>
    </row>
    <row r="421" spans="1:10" ht="15.75">
      <c r="A421" s="1"/>
      <c r="B421" s="1"/>
      <c r="C421" s="15"/>
      <c r="D421" s="3"/>
      <c r="E421" s="3"/>
      <c r="F421" s="16"/>
      <c r="G421" s="6"/>
      <c r="H421" s="4"/>
      <c r="I421" s="3"/>
      <c r="J421" s="5"/>
    </row>
    <row r="422" spans="1:10" ht="15.75">
      <c r="A422" s="1"/>
      <c r="B422" s="1"/>
      <c r="C422" s="15"/>
      <c r="D422" s="3"/>
      <c r="E422" s="3"/>
      <c r="F422" s="32"/>
      <c r="G422" s="6"/>
      <c r="H422" s="4"/>
      <c r="I422" s="3"/>
      <c r="J422" s="5"/>
    </row>
    <row r="423" spans="1:10" ht="15.75">
      <c r="A423" s="1"/>
      <c r="B423" s="1"/>
      <c r="C423" s="15"/>
      <c r="D423" s="3"/>
      <c r="E423" s="3"/>
      <c r="F423" s="32"/>
      <c r="G423" s="6"/>
      <c r="H423" s="4"/>
      <c r="I423" s="3"/>
      <c r="J423" s="5"/>
    </row>
    <row r="424" spans="1:10" ht="15.75">
      <c r="A424" s="1"/>
      <c r="B424" s="1"/>
      <c r="C424" s="15"/>
      <c r="D424" s="3"/>
      <c r="E424" s="3"/>
      <c r="F424" s="32"/>
      <c r="G424" s="6"/>
      <c r="H424" s="4"/>
      <c r="I424" s="3"/>
      <c r="J424" s="5"/>
    </row>
    <row r="425" spans="1:10" ht="15.75">
      <c r="A425" s="1"/>
      <c r="B425" s="1"/>
      <c r="C425" s="15"/>
      <c r="D425" s="3"/>
      <c r="E425" s="3"/>
      <c r="F425" s="32"/>
      <c r="G425" s="6"/>
      <c r="H425" s="4"/>
      <c r="I425" s="3"/>
      <c r="J425" s="5"/>
    </row>
    <row r="426" spans="1:10" ht="15.75">
      <c r="A426" s="1"/>
      <c r="B426" s="1"/>
      <c r="C426" s="15"/>
      <c r="D426" s="3"/>
      <c r="E426" s="3"/>
      <c r="F426" s="32"/>
      <c r="G426" s="6"/>
      <c r="H426" s="4"/>
      <c r="I426" s="3"/>
      <c r="J426" s="5"/>
    </row>
    <row r="427" spans="1:10" ht="15.75">
      <c r="A427" s="1"/>
      <c r="B427" s="1"/>
      <c r="C427" s="15"/>
      <c r="D427" s="3"/>
      <c r="E427" s="3"/>
      <c r="F427" s="32"/>
      <c r="G427" s="6"/>
      <c r="H427" s="4"/>
      <c r="I427" s="3"/>
      <c r="J427" s="5"/>
    </row>
    <row r="428" spans="1:10" ht="15.75">
      <c r="A428" s="1"/>
      <c r="B428" s="1"/>
      <c r="C428" s="15"/>
      <c r="D428" s="3"/>
      <c r="E428" s="3"/>
      <c r="F428" s="32"/>
      <c r="G428" s="6"/>
      <c r="H428" s="4"/>
      <c r="I428" s="3"/>
      <c r="J428" s="5"/>
    </row>
    <row r="429" spans="1:10" ht="15.75">
      <c r="A429" s="7"/>
      <c r="B429" s="7"/>
      <c r="C429" s="15"/>
      <c r="D429" s="3"/>
      <c r="E429" s="3"/>
      <c r="F429" s="32"/>
      <c r="G429" s="6"/>
      <c r="H429" s="4"/>
      <c r="I429" s="3"/>
      <c r="J429" s="5"/>
    </row>
    <row r="430" spans="1:10" ht="15.75">
      <c r="A430" s="1"/>
      <c r="B430" s="1"/>
      <c r="C430" s="15"/>
      <c r="D430" s="3"/>
      <c r="E430" s="3"/>
      <c r="F430" s="32"/>
      <c r="G430" s="6"/>
      <c r="H430" s="4"/>
      <c r="I430" s="3"/>
      <c r="J430" s="5"/>
    </row>
    <row r="431" spans="1:10" ht="15.75">
      <c r="A431" s="1"/>
      <c r="B431" s="1"/>
      <c r="C431" s="15"/>
      <c r="D431" s="3"/>
      <c r="E431" s="3"/>
      <c r="F431" s="32"/>
      <c r="G431" s="6"/>
      <c r="H431" s="4"/>
      <c r="I431" s="3"/>
      <c r="J431" s="5"/>
    </row>
    <row r="432" spans="1:10" ht="15.75">
      <c r="A432" s="1"/>
      <c r="B432" s="1"/>
      <c r="C432" s="15"/>
      <c r="D432" s="3"/>
      <c r="E432" s="3"/>
      <c r="F432" s="32"/>
      <c r="G432" s="6"/>
      <c r="H432" s="4"/>
      <c r="I432" s="3"/>
      <c r="J432" s="5"/>
    </row>
    <row r="433" spans="1:10" ht="15.75">
      <c r="A433" s="1"/>
      <c r="B433" s="1"/>
      <c r="C433" s="15"/>
      <c r="D433" s="3"/>
      <c r="E433" s="3"/>
      <c r="F433" s="16"/>
      <c r="G433" s="6"/>
      <c r="H433" s="4"/>
      <c r="I433" s="3"/>
      <c r="J433" s="5"/>
    </row>
    <row r="434" spans="1:10" ht="15.75">
      <c r="A434" s="1"/>
      <c r="B434" s="1"/>
      <c r="C434" s="15"/>
      <c r="D434" s="3"/>
      <c r="E434" s="3"/>
      <c r="F434" s="32"/>
      <c r="G434" s="6"/>
      <c r="H434" s="4"/>
      <c r="I434" s="3"/>
      <c r="J434" s="5"/>
    </row>
    <row r="435" spans="1:10" ht="15.75">
      <c r="A435" s="1"/>
      <c r="B435" s="1"/>
      <c r="C435" s="15"/>
      <c r="D435" s="3"/>
      <c r="E435" s="3"/>
      <c r="F435" s="32"/>
      <c r="G435" s="6"/>
      <c r="H435" s="4"/>
      <c r="I435" s="3"/>
      <c r="J435" s="5"/>
    </row>
    <row r="436" spans="1:10" ht="15.75">
      <c r="A436" s="1"/>
      <c r="B436" s="1"/>
      <c r="C436" s="15"/>
      <c r="D436" s="3"/>
      <c r="E436" s="3"/>
      <c r="F436" s="32"/>
      <c r="G436" s="6"/>
      <c r="H436" s="4"/>
      <c r="I436" s="3"/>
      <c r="J436" s="5"/>
    </row>
    <row r="437" spans="1:10" ht="15.75">
      <c r="A437" s="1"/>
      <c r="B437" s="1"/>
      <c r="C437" s="15"/>
      <c r="D437" s="3"/>
      <c r="E437" s="3"/>
      <c r="F437" s="32"/>
      <c r="G437" s="6"/>
      <c r="H437" s="4"/>
      <c r="I437" s="3"/>
      <c r="J437" s="5"/>
    </row>
    <row r="438" spans="1:10" ht="15.75">
      <c r="A438" s="1"/>
      <c r="B438" s="1"/>
      <c r="C438" s="15"/>
      <c r="D438" s="3"/>
      <c r="E438" s="3"/>
      <c r="F438" s="32"/>
      <c r="G438" s="6"/>
      <c r="H438" s="4"/>
      <c r="I438" s="3"/>
      <c r="J438" s="5"/>
    </row>
    <row r="439" spans="1:10" ht="15.75">
      <c r="A439" s="1"/>
      <c r="B439" s="1"/>
      <c r="C439" s="15"/>
      <c r="D439" s="3"/>
      <c r="E439" s="3"/>
      <c r="F439" s="32"/>
      <c r="G439" s="6"/>
      <c r="H439" s="4"/>
      <c r="I439" s="3"/>
      <c r="J439" s="5"/>
    </row>
    <row r="440" spans="1:10" ht="15.75">
      <c r="A440" s="1"/>
      <c r="B440" s="1"/>
      <c r="C440" s="15"/>
      <c r="D440" s="3"/>
      <c r="E440" s="3"/>
      <c r="F440" s="32"/>
      <c r="G440" s="6"/>
      <c r="H440" s="4"/>
      <c r="I440" s="3"/>
      <c r="J440" s="5"/>
    </row>
    <row r="441" spans="1:10" ht="15.75">
      <c r="A441" s="1"/>
      <c r="B441" s="1"/>
      <c r="C441" s="15"/>
      <c r="D441" s="3"/>
      <c r="E441" s="3"/>
      <c r="F441" s="32"/>
      <c r="G441" s="27"/>
      <c r="H441" s="4"/>
      <c r="I441" s="3"/>
      <c r="J441" s="5"/>
    </row>
    <row r="442" spans="1:10" ht="15.75">
      <c r="A442" s="1"/>
      <c r="B442" s="1"/>
      <c r="C442" s="15"/>
      <c r="D442" s="3"/>
      <c r="E442" s="3"/>
      <c r="F442" s="32"/>
      <c r="G442" s="27"/>
      <c r="H442" s="4"/>
      <c r="I442" s="3"/>
      <c r="J442" s="5"/>
    </row>
    <row r="443" spans="1:10" ht="15.75">
      <c r="A443" s="1"/>
      <c r="B443" s="1"/>
      <c r="C443" s="2"/>
      <c r="D443" s="3"/>
      <c r="E443" s="3"/>
      <c r="F443" s="16"/>
      <c r="G443" s="27"/>
      <c r="H443" s="4"/>
      <c r="I443" s="3"/>
      <c r="J443" s="5"/>
    </row>
    <row r="444" spans="1:10" ht="15.75">
      <c r="A444" s="1"/>
      <c r="B444" s="1"/>
      <c r="C444" s="2"/>
      <c r="D444" s="3"/>
      <c r="E444" s="3"/>
      <c r="F444" s="16"/>
      <c r="G444" s="6"/>
      <c r="H444" s="4"/>
      <c r="I444" s="3"/>
      <c r="J444" s="5"/>
    </row>
    <row r="445" spans="1:10" ht="15.75">
      <c r="A445" s="1"/>
      <c r="B445" s="1"/>
      <c r="C445" s="2"/>
      <c r="D445" s="3"/>
      <c r="E445" s="3"/>
      <c r="F445" s="33"/>
      <c r="G445" s="6"/>
      <c r="H445" s="4"/>
      <c r="I445" s="3"/>
      <c r="J445" s="5"/>
    </row>
    <row r="446" spans="1:10" ht="15.75">
      <c r="A446" s="1"/>
      <c r="B446" s="1"/>
      <c r="C446" s="2"/>
      <c r="D446" s="3"/>
      <c r="E446" s="3"/>
      <c r="F446" s="16"/>
      <c r="G446" s="6"/>
      <c r="H446" s="4"/>
      <c r="I446" s="3"/>
      <c r="J446" s="5"/>
    </row>
    <row r="460" spans="11:11">
      <c r="K460" s="466"/>
    </row>
  </sheetData>
  <autoFilter ref="A4:J447" xr:uid="{00000000-0009-0000-0000-000005000000}"/>
  <mergeCells count="1">
    <mergeCell ref="A1:J1"/>
  </mergeCells>
  <printOptions horizontalCentered="1" gridLines="1"/>
  <pageMargins left="0.2" right="0.2" top="0.5" bottom="0.25" header="0.3" footer="0.3"/>
  <pageSetup scale="98" fitToHeight="22" orientation="portrait" r:id="rId1"/>
  <rowBreaks count="8" manualBreakCount="8">
    <brk id="48" max="9" man="1"/>
    <brk id="89" max="9" man="1"/>
    <brk id="131" max="9" man="1"/>
    <brk id="158" max="9" man="1"/>
    <brk id="198" max="9" man="1"/>
    <brk id="236" max="9" man="1"/>
    <brk id="277" max="9" man="1"/>
    <brk id="32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24</vt:i4>
      </vt:variant>
    </vt:vector>
  </HeadingPairs>
  <TitlesOfParts>
    <vt:vector size="48" baseType="lpstr">
      <vt:lpstr>Membership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Timothy Genthe</dc:creator>
  <cp:keywords/>
  <dc:description/>
  <cp:lastModifiedBy>Steve Geishirt</cp:lastModifiedBy>
  <cp:revision/>
  <dcterms:created xsi:type="dcterms:W3CDTF">2010-09-03T16:15:15Z</dcterms:created>
  <dcterms:modified xsi:type="dcterms:W3CDTF">2025-10-14T23:43:38Z</dcterms:modified>
  <cp:category/>
  <cp:contentStatus/>
</cp:coreProperties>
</file>